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S:\HSF\PJSM25\Timeseries\Tables to check for Publish\6229.0 Underemployed Workers\"/>
    </mc:Choice>
  </mc:AlternateContent>
  <xr:revisionPtr revIDLastSave="0" documentId="13_ncr:1_{7B1B740A-BE72-4BE0-B6C9-5ED80376FA8C}" xr6:coauthVersionLast="47" xr6:coauthVersionMax="47" xr10:uidLastSave="{00000000-0000-0000-0000-000000000000}"/>
  <bookViews>
    <workbookView xWindow="4680" yWindow="2070" windowWidth="29760" windowHeight="18615" xr2:uid="{00000000-000D-0000-FFFF-FFFF00000000}"/>
  </bookViews>
  <sheets>
    <sheet name="Contents" sheetId="13" r:id="rId1"/>
    <sheet name="Table 5.1" sheetId="14" r:id="rId2"/>
    <sheet name="Table 5.2" sheetId="15" r:id="rId3"/>
    <sheet name="Index" sheetId="12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</sheets>
  <definedNames>
    <definedName name="A125227718X">Data1!$EA$1:$EA$10,Data1!$EA$11:$EA$21</definedName>
    <definedName name="A125227718X_Data">Data1!$EA$11:$EA$21</definedName>
    <definedName name="A125227718X_Latest">Data1!$EA$21</definedName>
    <definedName name="A125227722R">Data1!$AO$1:$AO$10,Data1!$AO$11:$AO$21</definedName>
    <definedName name="A125227722R_Data">Data1!$AO$11:$AO$21</definedName>
    <definedName name="A125227722R_Latest">Data1!$AO$21</definedName>
    <definedName name="A125227726X">Data1!$CH$1:$CH$10,Data1!$CH$11:$CH$21</definedName>
    <definedName name="A125227726X_Data">Data1!$CH$11:$CH$21</definedName>
    <definedName name="A125227726X_Latest">Data1!$CH$21</definedName>
    <definedName name="A125227730R">Data1!$CW$1:$CW$10,Data1!$CW$11:$CW$21</definedName>
    <definedName name="A125227730R_Data">Data1!$CW$11:$CW$21</definedName>
    <definedName name="A125227730R_Latest">Data1!$CW$21</definedName>
    <definedName name="A125227734X">Data1!$DL$1:$DL$10,Data1!$DL$11:$DL$21</definedName>
    <definedName name="A125227734X_Data">Data1!$DL$11:$DL$21</definedName>
    <definedName name="A125227734X_Latest">Data1!$DL$21</definedName>
    <definedName name="A125227738J">Data1!$FE$1:$FE$10,Data1!$FE$11:$FE$21</definedName>
    <definedName name="A125227738J_Data">Data1!$FE$11:$FE$21</definedName>
    <definedName name="A125227738J_Latest">Data1!$FE$21</definedName>
    <definedName name="A125227742X">Data1!$Z$1:$Z$10,Data1!$Z$11:$Z$21</definedName>
    <definedName name="A125227742X_Data">Data1!$Z$11:$Z$21</definedName>
    <definedName name="A125227742X_Latest">Data1!$Z$21</definedName>
    <definedName name="A125227746J">Data1!$BD$1:$BD$10,Data1!$BD$11:$BD$21</definedName>
    <definedName name="A125227746J_Data">Data1!$BD$11:$BD$21</definedName>
    <definedName name="A125227746J_Latest">Data1!$BD$21</definedName>
    <definedName name="A125227750X">Data1!$BS$1:$BS$10,Data1!$BS$11:$BS$21</definedName>
    <definedName name="A125227750X_Data">Data1!$BS$11:$BS$21</definedName>
    <definedName name="A125227750X_Latest">Data1!$BS$21</definedName>
    <definedName name="A125227754J">Data1!$EP$1:$EP$10,Data1!$EP$11:$EP$21</definedName>
    <definedName name="A125227754J_Data">Data1!$EP$11:$EP$21</definedName>
    <definedName name="A125227754J_Latest">Data1!$EP$21</definedName>
    <definedName name="A125227758T">Data1!$K$1:$K$10,Data1!$K$11:$K$21</definedName>
    <definedName name="A125227758T_Data">Data1!$K$11:$K$21</definedName>
    <definedName name="A125227758T_Latest">Data1!$K$21</definedName>
    <definedName name="A125227762J">Data10!$Z$1:$Z$10,Data10!$Z$11:$Z$21</definedName>
    <definedName name="A125227762J_Data">Data10!$Z$11:$Z$21</definedName>
    <definedName name="A125227762J_Latest">Data10!$Z$21</definedName>
    <definedName name="A125227766T">Data9!$GD$1:$GD$10,Data9!$GD$11:$GD$21</definedName>
    <definedName name="A125227766T_Data">Data9!$GD$11:$GD$21</definedName>
    <definedName name="A125227766T_Latest">Data9!$GD$21</definedName>
    <definedName name="A125227770J">Data9!$HW$1:$HW$10,Data9!$HW$11:$HW$21</definedName>
    <definedName name="A125227770J_Data">Data9!$HW$11:$HW$21</definedName>
    <definedName name="A125227770J_Latest">Data9!$HW$21</definedName>
    <definedName name="A125227774T">Data9!$IL$1:$IL$10,Data9!$IL$11:$IL$21</definedName>
    <definedName name="A125227774T_Data">Data9!$IL$11:$IL$21</definedName>
    <definedName name="A125227774T_Latest">Data9!$IL$21</definedName>
    <definedName name="A125227778A">Data10!$K$1:$K$10,Data10!$K$11:$K$21</definedName>
    <definedName name="A125227778A_Data">Data10!$K$11:$K$21</definedName>
    <definedName name="A125227778A_Latest">Data10!$K$21</definedName>
    <definedName name="A125227782T">Data10!$BD$1:$BD$10,Data10!$BD$11:$BD$21</definedName>
    <definedName name="A125227782T_Data">Data10!$BD$11:$BD$21</definedName>
    <definedName name="A125227782T_Latest">Data10!$BD$21</definedName>
    <definedName name="A125227786A">Data9!$FO$1:$FO$10,Data9!$FO$11:$FO$21</definedName>
    <definedName name="A125227786A_Data">Data9!$FO$11:$FO$21</definedName>
    <definedName name="A125227786A_Latest">Data9!$FO$21</definedName>
    <definedName name="A125227790T">Data9!$GS$1:$GS$10,Data9!$GS$11:$GS$21</definedName>
    <definedName name="A125227790T_Data">Data9!$GS$11:$GS$21</definedName>
    <definedName name="A125227790T_Latest">Data9!$GS$21</definedName>
    <definedName name="A125227794A">Data9!$HH$1:$HH$10,Data9!$HH$11:$HH$21</definedName>
    <definedName name="A125227794A_Data">Data9!$HH$11:$HH$21</definedName>
    <definedName name="A125227794A_Latest">Data9!$HH$21</definedName>
    <definedName name="A125227798K">Data10!$AO$1:$AO$10,Data10!$AO$11:$AO$21</definedName>
    <definedName name="A125227798K_Data">Data10!$AO$11:$AO$21</definedName>
    <definedName name="A125227798K_Latest">Data10!$AO$21</definedName>
    <definedName name="A125227802R">Data9!$EZ$1:$EZ$10,Data9!$EZ$11:$EZ$21</definedName>
    <definedName name="A125227802R_Data">Data9!$EZ$11:$EZ$21</definedName>
    <definedName name="A125227802R_Latest">Data9!$EZ$21</definedName>
    <definedName name="A125227806X">Data6!$AJ$1:$AJ$10,Data6!$AJ$11:$AJ$21</definedName>
    <definedName name="A125227806X_Data">Data6!$AJ$11:$AJ$21</definedName>
    <definedName name="A125227806X_Latest">Data6!$AJ$21</definedName>
    <definedName name="A125227810R">Data5!$GN$1:$GN$10,Data5!$GN$11:$GN$21</definedName>
    <definedName name="A125227810R_Data">Data5!$GN$11:$GN$21</definedName>
    <definedName name="A125227810R_Latest">Data5!$GN$21</definedName>
    <definedName name="A125227814X">Data5!$IG$1:$IG$10,Data5!$IG$11:$IG$21</definedName>
    <definedName name="A125227814X_Data">Data5!$IG$11:$IG$21</definedName>
    <definedName name="A125227814X_Latest">Data5!$IG$21</definedName>
    <definedName name="A125227818J">Data6!$F$1:$F$10,Data6!$F$11:$F$21</definedName>
    <definedName name="A125227818J_Data">Data6!$F$11:$F$21</definedName>
    <definedName name="A125227818J_Latest">Data6!$F$21</definedName>
    <definedName name="A125227822X">Data6!$U$1:$U$10,Data6!$U$11:$U$21</definedName>
    <definedName name="A125227822X_Data">Data6!$U$11:$U$21</definedName>
    <definedName name="A125227822X_Latest">Data6!$U$21</definedName>
    <definedName name="A125227826J">Data6!$BN$1:$BN$10,Data6!$BN$11:$BN$21</definedName>
    <definedName name="A125227826J_Data">Data6!$BN$11:$BN$21</definedName>
    <definedName name="A125227826J_Latest">Data6!$BN$21</definedName>
    <definedName name="A125227830X">Data5!$FY$1:$FY$10,Data5!$FY$11:$FY$21</definedName>
    <definedName name="A125227830X_Data">Data5!$FY$11:$FY$21</definedName>
    <definedName name="A125227830X_Latest">Data5!$FY$21</definedName>
    <definedName name="A125227834J">Data5!$HC$1:$HC$10,Data5!$HC$11:$HC$21</definedName>
    <definedName name="A125227834J_Data">Data5!$HC$11:$HC$21</definedName>
    <definedName name="A125227834J_Latest">Data5!$HC$21</definedName>
    <definedName name="A125227838T">Data5!$HR$1:$HR$10,Data5!$HR$11:$HR$21</definedName>
    <definedName name="A125227838T_Data">Data5!$HR$11:$HR$21</definedName>
    <definedName name="A125227838T_Latest">Data5!$HR$21</definedName>
    <definedName name="A125227842J">Data6!$AY$1:$AY$10,Data6!$AY$11:$AY$21</definedName>
    <definedName name="A125227842J_Data">Data6!$AY$11:$AY$21</definedName>
    <definedName name="A125227842J_Latest">Data6!$AY$21</definedName>
    <definedName name="A125227846T">Data5!$FJ$1:$FJ$10,Data5!$FJ$11:$FJ$21</definedName>
    <definedName name="A125227846T_Data">Data5!$FJ$11:$FJ$21</definedName>
    <definedName name="A125227846T_Latest">Data5!$FJ$21</definedName>
    <definedName name="A125227850J">Data8!$AE$1:$AE$10,Data8!$AE$11:$AE$21</definedName>
    <definedName name="A125227850J_Data">Data8!$AE$11:$AE$21</definedName>
    <definedName name="A125227850J_Latest">Data8!$AE$21</definedName>
    <definedName name="A125227854T">Data7!$GI$1:$GI$10,Data7!$GI$11:$GI$21</definedName>
    <definedName name="A125227854T_Data">Data7!$GI$11:$GI$21</definedName>
    <definedName name="A125227854T_Latest">Data7!$GI$21</definedName>
    <definedName name="A125227858A">Data7!$IB$1:$IB$10,Data7!$IB$11:$IB$21</definedName>
    <definedName name="A125227858A_Data">Data7!$IB$11:$IB$21</definedName>
    <definedName name="A125227858A_Latest">Data7!$IB$21</definedName>
    <definedName name="A125227862T">Data7!$IQ$1:$IQ$10,Data7!$IQ$11:$IQ$21</definedName>
    <definedName name="A125227862T_Data">Data7!$IQ$11:$IQ$21</definedName>
    <definedName name="A125227862T_Latest">Data7!$IQ$21</definedName>
    <definedName name="A125227866A">Data8!$P$1:$P$10,Data8!$P$11:$P$21</definedName>
    <definedName name="A125227866A_Data">Data8!$P$11:$P$21</definedName>
    <definedName name="A125227866A_Latest">Data8!$P$21</definedName>
    <definedName name="A125227870T">Data8!$BI$1:$BI$10,Data8!$BI$11:$BI$21</definedName>
    <definedName name="A125227870T_Data">Data8!$BI$11:$BI$21</definedName>
    <definedName name="A125227870T_Latest">Data8!$BI$21</definedName>
    <definedName name="A125227874A">Data7!$FT$1:$FT$10,Data7!$FT$11:$FT$21</definedName>
    <definedName name="A125227874A_Data">Data7!$FT$11:$FT$21</definedName>
    <definedName name="A125227874A_Latest">Data7!$FT$21</definedName>
    <definedName name="A125227878K">Data7!$GX$1:$GX$10,Data7!$GX$11:$GX$21</definedName>
    <definedName name="A125227878K_Data">Data7!$GX$11:$GX$21</definedName>
    <definedName name="A125227878K_Latest">Data7!$GX$21</definedName>
    <definedName name="A125227882A">Data7!$HM$1:$HM$10,Data7!$HM$11:$HM$21</definedName>
    <definedName name="A125227882A_Data">Data7!$HM$11:$HM$21</definedName>
    <definedName name="A125227882A_Latest">Data7!$HM$21</definedName>
    <definedName name="A125227886K">Data8!$AT$1:$AT$10,Data8!$AT$11:$AT$21</definedName>
    <definedName name="A125227886K_Data">Data8!$AT$11:$AT$21</definedName>
    <definedName name="A125227886K_Latest">Data8!$AT$21</definedName>
    <definedName name="A125227890A">Data7!$FE$1:$FE$10,Data7!$FE$11:$FE$21</definedName>
    <definedName name="A125227890A_Data">Data7!$FE$11:$FE$21</definedName>
    <definedName name="A125227890A_Latest">Data7!$FE$21</definedName>
    <definedName name="A125227894K">Data8!$GN$1:$GN$10,Data8!$GN$11:$GN$21</definedName>
    <definedName name="A125227894K_Data">Data8!$GN$11:$GN$21</definedName>
    <definedName name="A125227894K_Latest">Data8!$GN$21</definedName>
    <definedName name="A125227898V">Data8!$DB$1:$DB$10,Data8!$DB$11:$DB$21</definedName>
    <definedName name="A125227898V_Data">Data8!$DB$11:$DB$21</definedName>
    <definedName name="A125227898V_Latest">Data8!$DB$21</definedName>
    <definedName name="A125227902X">Data8!$EU$1:$EU$10,Data8!$EU$11:$EU$21</definedName>
    <definedName name="A125227902X_Data">Data8!$EU$11:$EU$21</definedName>
    <definedName name="A125227902X_Latest">Data8!$EU$21</definedName>
    <definedName name="A125227906J">Data8!$FJ$1:$FJ$10,Data8!$FJ$11:$FJ$21</definedName>
    <definedName name="A125227906J_Data">Data8!$FJ$11:$FJ$21</definedName>
    <definedName name="A125227906J_Latest">Data8!$FJ$21</definedName>
    <definedName name="A125227910X">Data8!$FY$1:$FY$10,Data8!$FY$11:$FY$21</definedName>
    <definedName name="A125227910X_Data">Data8!$FY$11:$FY$21</definedName>
    <definedName name="A125227910X_Latest">Data8!$FY$21</definedName>
    <definedName name="A125227914J">Data8!$HR$1:$HR$10,Data8!$HR$11:$HR$21</definedName>
    <definedName name="A125227914J_Data">Data8!$HR$11:$HR$21</definedName>
    <definedName name="A125227914J_Latest">Data8!$HR$21</definedName>
    <definedName name="A125227918T">Data8!$CM$1:$CM$10,Data8!$CM$11:$CM$21</definedName>
    <definedName name="A125227918T_Data">Data8!$CM$11:$CM$21</definedName>
    <definedName name="A125227918T_Latest">Data8!$CM$21</definedName>
    <definedName name="A125227922J">Data8!$DQ$1:$DQ$10,Data8!$DQ$11:$DQ$21</definedName>
    <definedName name="A125227922J_Data">Data8!$DQ$11:$DQ$21</definedName>
    <definedName name="A125227922J_Latest">Data8!$DQ$21</definedName>
    <definedName name="A125227926T">Data8!$EF$1:$EF$10,Data8!$EF$11:$EF$21</definedName>
    <definedName name="A125227926T_Data">Data8!$EF$11:$EF$21</definedName>
    <definedName name="A125227926T_Latest">Data8!$EF$21</definedName>
    <definedName name="A125227930J">Data8!$HC$1:$HC$10,Data8!$HC$11:$HC$21</definedName>
    <definedName name="A125227930J_Data">Data8!$HC$11:$HC$21</definedName>
    <definedName name="A125227930J_Latest">Data8!$HC$21</definedName>
    <definedName name="A125227934T">Data8!$BX$1:$BX$10,Data8!$BX$11:$BX$21</definedName>
    <definedName name="A125227934T_Data">Data8!$BX$11:$BX$21</definedName>
    <definedName name="A125227934T_Latest">Data8!$BX$21</definedName>
    <definedName name="A125227938A">Data9!$DG$1:$DG$10,Data9!$DG$11:$DG$21</definedName>
    <definedName name="A125227938A_Data">Data9!$DG$11:$DG$21</definedName>
    <definedName name="A125227938A_Latest">Data9!$DG$21</definedName>
    <definedName name="A125227942T">Data9!$U$1:$U$10,Data9!$U$11:$U$21</definedName>
    <definedName name="A125227942T_Data">Data9!$U$11:$U$21</definedName>
    <definedName name="A125227942T_Latest">Data9!$U$21</definedName>
    <definedName name="A125227946A">Data9!$BN$1:$BN$10,Data9!$BN$11:$BN$21</definedName>
    <definedName name="A125227946A_Data">Data9!$BN$11:$BN$21</definedName>
    <definedName name="A125227946A_Latest">Data9!$BN$21</definedName>
    <definedName name="A125227950T">Data9!$CC$1:$CC$10,Data9!$CC$11:$CC$21</definedName>
    <definedName name="A125227950T_Data">Data9!$CC$11:$CC$21</definedName>
    <definedName name="A125227950T_Latest">Data9!$CC$21</definedName>
    <definedName name="A125227954A">Data9!$CR$1:$CR$10,Data9!$CR$11:$CR$21</definedName>
    <definedName name="A125227954A_Data">Data9!$CR$11:$CR$21</definedName>
    <definedName name="A125227954A_Latest">Data9!$CR$21</definedName>
    <definedName name="A125227958K">Data9!$EK$1:$EK$10,Data9!$EK$11:$EK$21</definedName>
    <definedName name="A125227958K_Data">Data9!$EK$11:$EK$21</definedName>
    <definedName name="A125227958K_Latest">Data9!$EK$21</definedName>
    <definedName name="A125227962A">Data9!$F$1:$F$10,Data9!$F$11:$F$21</definedName>
    <definedName name="A125227962A_Data">Data9!$F$11:$F$21</definedName>
    <definedName name="A125227962A_Latest">Data9!$F$21</definedName>
    <definedName name="A125227966K">Data9!$AJ$1:$AJ$10,Data9!$AJ$11:$AJ$21</definedName>
    <definedName name="A125227966K_Data">Data9!$AJ$11:$AJ$21</definedName>
    <definedName name="A125227966K_Latest">Data9!$AJ$21</definedName>
    <definedName name="A125227970A">Data9!$AY$1:$AY$10,Data9!$AY$11:$AY$21</definedName>
    <definedName name="A125227970A_Data">Data9!$AY$11:$AY$21</definedName>
    <definedName name="A125227970A_Latest">Data9!$AY$21</definedName>
    <definedName name="A125227974K">Data9!$DV$1:$DV$10,Data9!$DV$11:$DV$21</definedName>
    <definedName name="A125227974K_Data">Data9!$DV$11:$DV$21</definedName>
    <definedName name="A125227974K_Latest">Data9!$DV$21</definedName>
    <definedName name="A125227978V">Data8!$IG$1:$IG$10,Data8!$IG$11:$IG$21</definedName>
    <definedName name="A125227978V_Data">Data8!$IG$11:$IG$21</definedName>
    <definedName name="A125227978V_Latest">Data8!$IG$21</definedName>
    <definedName name="A125227982K">Data5!$DQ$1:$DQ$10,Data5!$DQ$11:$DQ$21</definedName>
    <definedName name="A125227982K_Data">Data5!$DQ$11:$DQ$21</definedName>
    <definedName name="A125227982K_Latest">Data5!$DQ$21</definedName>
    <definedName name="A125227986V">Data5!$AE$1:$AE$10,Data5!$AE$11:$AE$21</definedName>
    <definedName name="A125227986V_Data">Data5!$AE$11:$AE$21</definedName>
    <definedName name="A125227986V_Latest">Data5!$AE$21</definedName>
    <definedName name="A125227990K">Data5!$BX$1:$BX$10,Data5!$BX$11:$BX$21</definedName>
    <definedName name="A125227990K_Data">Data5!$BX$11:$BX$21</definedName>
    <definedName name="A125227990K_Latest">Data5!$BX$21</definedName>
    <definedName name="A125227994V">Data5!$CM$1:$CM$10,Data5!$CM$11:$CM$21</definedName>
    <definedName name="A125227994V_Data">Data5!$CM$11:$CM$21</definedName>
    <definedName name="A125227994V_Latest">Data5!$CM$21</definedName>
    <definedName name="A125227998C">Data5!$DB$1:$DB$10,Data5!$DB$11:$DB$21</definedName>
    <definedName name="A125227998C_Data">Data5!$DB$11:$DB$21</definedName>
    <definedName name="A125227998C_Latest">Data5!$DB$21</definedName>
    <definedName name="A125228002K">Data5!$EU$1:$EU$10,Data5!$EU$11:$EU$21</definedName>
    <definedName name="A125228002K_Data">Data5!$EU$11:$EU$21</definedName>
    <definedName name="A125228002K_Latest">Data5!$EU$21</definedName>
    <definedName name="A125228006V">Data5!$P$1:$P$10,Data5!$P$11:$P$21</definedName>
    <definedName name="A125228006V_Data">Data5!$P$11:$P$21</definedName>
    <definedName name="A125228006V_Latest">Data5!$P$21</definedName>
    <definedName name="A125228010K">Data5!$AT$1:$AT$10,Data5!$AT$11:$AT$21</definedName>
    <definedName name="A125228010K_Data">Data5!$AT$11:$AT$21</definedName>
    <definedName name="A125228010K_Latest">Data5!$AT$21</definedName>
    <definedName name="A125228014V">Data5!$BI$1:$BI$10,Data5!$BI$11:$BI$21</definedName>
    <definedName name="A125228014V_Data">Data5!$BI$11:$BI$21</definedName>
    <definedName name="A125228014V_Latest">Data5!$BI$21</definedName>
    <definedName name="A125228018C">Data5!$EF$1:$EF$10,Data5!$EF$11:$EF$21</definedName>
    <definedName name="A125228018C_Data">Data5!$EF$11:$EF$21</definedName>
    <definedName name="A125228018C_Latest">Data5!$EF$21</definedName>
    <definedName name="A125228022V">Data4!$IQ$1:$IQ$10,Data4!$IQ$11:$IQ$21</definedName>
    <definedName name="A125228022V_Data">Data4!$IQ$11:$IQ$21</definedName>
    <definedName name="A125228022V_Latest">Data4!$IQ$21</definedName>
    <definedName name="A125228026C">Data6!$GS$1:$GS$10,Data6!$GS$11:$GS$21</definedName>
    <definedName name="A125228026C_Data">Data6!$GS$11:$GS$21</definedName>
    <definedName name="A125228026C_Latest">Data6!$GS$21</definedName>
    <definedName name="A125228030V">Data6!$DG$1:$DG$10,Data6!$DG$11:$DG$21</definedName>
    <definedName name="A125228030V_Data">Data6!$DG$11:$DG$21</definedName>
    <definedName name="A125228030V_Latest">Data6!$DG$21</definedName>
    <definedName name="A125228034C">Data6!$EZ$1:$EZ$10,Data6!$EZ$11:$EZ$21</definedName>
    <definedName name="A125228034C_Data">Data6!$EZ$11:$EZ$21</definedName>
    <definedName name="A125228034C_Latest">Data6!$EZ$21</definedName>
    <definedName name="A125228038L">Data6!$FO$1:$FO$10,Data6!$FO$11:$FO$21</definedName>
    <definedName name="A125228038L_Data">Data6!$FO$11:$FO$21</definedName>
    <definedName name="A125228038L_Latest">Data6!$FO$21</definedName>
    <definedName name="A125228042C">Data6!$GD$1:$GD$10,Data6!$GD$11:$GD$21</definedName>
    <definedName name="A125228042C_Data">Data6!$GD$11:$GD$21</definedName>
    <definedName name="A125228042C_Latest">Data6!$GD$21</definedName>
    <definedName name="A125228046L">Data6!$HW$1:$HW$10,Data6!$HW$11:$HW$21</definedName>
    <definedName name="A125228046L_Data">Data6!$HW$11:$HW$21</definedName>
    <definedName name="A125228046L_Latest">Data6!$HW$21</definedName>
    <definedName name="A125228050C">Data6!$CR$1:$CR$10,Data6!$CR$11:$CR$21</definedName>
    <definedName name="A125228050C_Data">Data6!$CR$11:$CR$21</definedName>
    <definedName name="A125228050C_Latest">Data6!$CR$21</definedName>
    <definedName name="A125228054L">Data6!$DV$1:$DV$10,Data6!$DV$11:$DV$21</definedName>
    <definedName name="A125228054L_Data">Data6!$DV$11:$DV$21</definedName>
    <definedName name="A125228054L_Latest">Data6!$DV$21</definedName>
    <definedName name="A125228058W">Data6!$EK$1:$EK$10,Data6!$EK$11:$EK$21</definedName>
    <definedName name="A125228058W_Data">Data6!$EK$11:$EK$21</definedName>
    <definedName name="A125228058W_Latest">Data6!$EK$21</definedName>
    <definedName name="A125228062L">Data6!$HH$1:$HH$10,Data6!$HH$11:$HH$21</definedName>
    <definedName name="A125228062L_Data">Data6!$HH$11:$HH$21</definedName>
    <definedName name="A125228062L_Latest">Data6!$HH$21</definedName>
    <definedName name="A125228066W">Data6!$CC$1:$CC$10,Data6!$CC$11:$CC$21</definedName>
    <definedName name="A125228066W_Data">Data6!$CC$11:$CC$21</definedName>
    <definedName name="A125228066W_Latest">Data6!$CC$21</definedName>
    <definedName name="A125228070L">Data7!$DL$1:$DL$10,Data7!$DL$11:$DL$21</definedName>
    <definedName name="A125228070L_Data">Data7!$DL$11:$DL$21</definedName>
    <definedName name="A125228070L_Latest">Data7!$DL$21</definedName>
    <definedName name="A125228074W">Data7!$Z$1:$Z$10,Data7!$Z$11:$Z$21</definedName>
    <definedName name="A125228074W_Data">Data7!$Z$11:$Z$21</definedName>
    <definedName name="A125228074W_Latest">Data7!$Z$21</definedName>
    <definedName name="A125228078F">Data7!$BS$1:$BS$10,Data7!$BS$11:$BS$21</definedName>
    <definedName name="A125228078F_Data">Data7!$BS$11:$BS$21</definedName>
    <definedName name="A125228078F_Latest">Data7!$BS$21</definedName>
    <definedName name="A125228082W">Data7!$CH$1:$CH$10,Data7!$CH$11:$CH$21</definedName>
    <definedName name="A125228082W_Data">Data7!$CH$11:$CH$21</definedName>
    <definedName name="A125228082W_Latest">Data7!$CH$21</definedName>
    <definedName name="A125228086F">Data7!$CW$1:$CW$10,Data7!$CW$11:$CW$21</definedName>
    <definedName name="A125228086F_Data">Data7!$CW$11:$CW$21</definedName>
    <definedName name="A125228086F_Latest">Data7!$CW$21</definedName>
    <definedName name="A125228090W">Data7!$EP$1:$EP$10,Data7!$EP$11:$EP$21</definedName>
    <definedName name="A125228090W_Data">Data7!$EP$11:$EP$21</definedName>
    <definedName name="A125228090W_Latest">Data7!$EP$21</definedName>
    <definedName name="A125228094F">Data7!$K$1:$K$10,Data7!$K$11:$K$21</definedName>
    <definedName name="A125228094F_Data">Data7!$K$11:$K$21</definedName>
    <definedName name="A125228094F_Latest">Data7!$K$21</definedName>
    <definedName name="A125228098R">Data7!$AO$1:$AO$10,Data7!$AO$11:$AO$21</definedName>
    <definedName name="A125228098R_Data">Data7!$AO$11:$AO$21</definedName>
    <definedName name="A125228098R_Latest">Data7!$AO$21</definedName>
    <definedName name="A125228102V">Data7!$BD$1:$BD$10,Data7!$BD$11:$BD$21</definedName>
    <definedName name="A125228102V_Data">Data7!$BD$11:$BD$21</definedName>
    <definedName name="A125228102V_Latest">Data7!$BD$21</definedName>
    <definedName name="A125228106C">Data7!$EA$1:$EA$10,Data7!$EA$11:$EA$21</definedName>
    <definedName name="A125228106C_Data">Data7!$EA$11:$EA$21</definedName>
    <definedName name="A125228106C_Latest">Data7!$EA$21</definedName>
    <definedName name="A125228110V">Data6!$IL$1:$IL$10,Data6!$IL$11:$IL$21</definedName>
    <definedName name="A125228110V_Data">Data6!$IL$11:$IL$21</definedName>
    <definedName name="A125228110V_Latest">Data6!$IL$21</definedName>
    <definedName name="A125228114C">Data2!$HC$1:$HC$10,Data2!$HC$11:$HC$21</definedName>
    <definedName name="A125228114C_Data">Data2!$HC$11:$HC$21</definedName>
    <definedName name="A125228114C_Latest">Data2!$HC$21</definedName>
    <definedName name="A125228118L">Data2!$DQ$1:$DQ$10,Data2!$DQ$11:$DQ$21</definedName>
    <definedName name="A125228118L_Data">Data2!$DQ$11:$DQ$21</definedName>
    <definedName name="A125228118L_Latest">Data2!$DQ$21</definedName>
    <definedName name="A125228122C">Data2!$FJ$1:$FJ$10,Data2!$FJ$11:$FJ$21</definedName>
    <definedName name="A125228122C_Data">Data2!$FJ$11:$FJ$21</definedName>
    <definedName name="A125228122C_Latest">Data2!$FJ$21</definedName>
    <definedName name="A125228126L">Data2!$FY$1:$FY$10,Data2!$FY$11:$FY$21</definedName>
    <definedName name="A125228126L_Data">Data2!$FY$11:$FY$21</definedName>
    <definedName name="A125228126L_Latest">Data2!$FY$21</definedName>
    <definedName name="A125228130C">Data2!$GN$1:$GN$10,Data2!$GN$11:$GN$21</definedName>
    <definedName name="A125228130C_Data">Data2!$GN$11:$GN$21</definedName>
    <definedName name="A125228130C_Latest">Data2!$GN$21</definedName>
    <definedName name="A125228134L">Data2!$IG$1:$IG$10,Data2!$IG$11:$IG$21</definedName>
    <definedName name="A125228134L_Data">Data2!$IG$11:$IG$21</definedName>
    <definedName name="A125228134L_Latest">Data2!$IG$21</definedName>
    <definedName name="A125228138W">Data2!$DB$1:$DB$10,Data2!$DB$11:$DB$21</definedName>
    <definedName name="A125228138W_Data">Data2!$DB$11:$DB$21</definedName>
    <definedName name="A125228138W_Latest">Data2!$DB$21</definedName>
    <definedName name="A125228142L">Data2!$EF$1:$EF$10,Data2!$EF$11:$EF$21</definedName>
    <definedName name="A125228142L_Data">Data2!$EF$11:$EF$21</definedName>
    <definedName name="A125228142L_Latest">Data2!$EF$21</definedName>
    <definedName name="A125228146W">Data2!$EU$1:$EU$10,Data2!$EU$11:$EU$21</definedName>
    <definedName name="A125228146W_Data">Data2!$EU$11:$EU$21</definedName>
    <definedName name="A125228146W_Latest">Data2!$EU$21</definedName>
    <definedName name="A125228150L">Data2!$HR$1:$HR$10,Data2!$HR$11:$HR$21</definedName>
    <definedName name="A125228150L_Data">Data2!$HR$11:$HR$21</definedName>
    <definedName name="A125228150L_Latest">Data2!$HR$21</definedName>
    <definedName name="A125228154W">Data2!$CM$1:$CM$10,Data2!$CM$11:$CM$21</definedName>
    <definedName name="A125228154W_Data">Data2!$CM$11:$CM$21</definedName>
    <definedName name="A125228154W_Latest">Data2!$CM$21</definedName>
    <definedName name="A125228510F">Data4!$GX$1:$GX$10,Data4!$GX$11:$GX$21</definedName>
    <definedName name="A125228510F_Data">Data4!$GX$11:$GX$21</definedName>
    <definedName name="A125228510F_Latest">Data4!$GX$21</definedName>
    <definedName name="A125228514R">Data4!$DL$1:$DL$10,Data4!$DL$11:$DL$21</definedName>
    <definedName name="A125228514R_Data">Data4!$DL$11:$DL$21</definedName>
    <definedName name="A125228514R_Latest">Data4!$DL$21</definedName>
    <definedName name="A125228518X">Data4!$FE$1:$FE$10,Data4!$FE$11:$FE$21</definedName>
    <definedName name="A125228518X_Data">Data4!$FE$11:$FE$21</definedName>
    <definedName name="A125228518X_Latest">Data4!$FE$21</definedName>
    <definedName name="A125228522R">Data4!$FT$1:$FT$10,Data4!$FT$11:$FT$21</definedName>
    <definedName name="A125228522R_Data">Data4!$FT$11:$FT$21</definedName>
    <definedName name="A125228522R_Latest">Data4!$FT$21</definedName>
    <definedName name="A125228526X">Data4!$GI$1:$GI$10,Data4!$GI$11:$GI$21</definedName>
    <definedName name="A125228526X_Data">Data4!$GI$11:$GI$21</definedName>
    <definedName name="A125228526X_Latest">Data4!$GI$21</definedName>
    <definedName name="A125228530R">Data4!$IB$1:$IB$10,Data4!$IB$11:$IB$21</definedName>
    <definedName name="A125228530R_Data">Data4!$IB$11:$IB$21</definedName>
    <definedName name="A125228530R_Latest">Data4!$IB$21</definedName>
    <definedName name="A125228534X">Data4!$CW$1:$CW$10,Data4!$CW$11:$CW$21</definedName>
    <definedName name="A125228534X_Data">Data4!$CW$11:$CW$21</definedName>
    <definedName name="A125228534X_Latest">Data4!$CW$21</definedName>
    <definedName name="A125228538J">Data4!$EA$1:$EA$10,Data4!$EA$11:$EA$21</definedName>
    <definedName name="A125228538J_Data">Data4!$EA$11:$EA$21</definedName>
    <definedName name="A125228538J_Latest">Data4!$EA$21</definedName>
    <definedName name="A125228542X">Data4!$EP$1:$EP$10,Data4!$EP$11:$EP$21</definedName>
    <definedName name="A125228542X_Data">Data4!$EP$11:$EP$21</definedName>
    <definedName name="A125228542X_Latest">Data4!$EP$21</definedName>
    <definedName name="A125228546J">Data4!$HM$1:$HM$10,Data4!$HM$11:$HM$21</definedName>
    <definedName name="A125228546J_Data">Data4!$HM$11:$HM$21</definedName>
    <definedName name="A125228546J_Latest">Data4!$HM$21</definedName>
    <definedName name="A125228550X">Data4!$CH$1:$CH$10,Data4!$CH$11:$CH$21</definedName>
    <definedName name="A125228550X_Data">Data4!$CH$11:$CH$21</definedName>
    <definedName name="A125228550X_Latest">Data4!$CH$21</definedName>
    <definedName name="A125228906A">Data2!$AT$1:$AT$10,Data2!$AT$11:$AT$21</definedName>
    <definedName name="A125228906A_Data">Data2!$AT$11:$AT$21</definedName>
    <definedName name="A125228906A_Latest">Data2!$AT$21</definedName>
    <definedName name="A125228910T">Data1!$GX$1:$GX$10,Data1!$GX$11:$GX$21</definedName>
    <definedName name="A125228910T_Data">Data1!$GX$11:$GX$21</definedName>
    <definedName name="A125228910T_Latest">Data1!$GX$21</definedName>
    <definedName name="A125228914A">Data1!$IQ$1:$IQ$10,Data1!$IQ$11:$IQ$21</definedName>
    <definedName name="A125228914A_Data">Data1!$IQ$11:$IQ$21</definedName>
    <definedName name="A125228914A_Latest">Data1!$IQ$21</definedName>
    <definedName name="A125228918K">Data2!$P$1:$P$10,Data2!$P$11:$P$21</definedName>
    <definedName name="A125228918K_Data">Data2!$P$11:$P$21</definedName>
    <definedName name="A125228918K_Latest">Data2!$P$21</definedName>
    <definedName name="A125228922A">Data2!$AE$1:$AE$10,Data2!$AE$11:$AE$21</definedName>
    <definedName name="A125228922A_Data">Data2!$AE$11:$AE$21</definedName>
    <definedName name="A125228922A_Latest">Data2!$AE$21</definedName>
    <definedName name="A125228926K">Data2!$BX$1:$BX$10,Data2!$BX$11:$BX$21</definedName>
    <definedName name="A125228926K_Data">Data2!$BX$11:$BX$21</definedName>
    <definedName name="A125228926K_Latest">Data2!$BX$21</definedName>
    <definedName name="A125228930A">Data1!$GI$1:$GI$10,Data1!$GI$11:$GI$21</definedName>
    <definedName name="A125228930A_Data">Data1!$GI$11:$GI$21</definedName>
    <definedName name="A125228930A_Latest">Data1!$GI$21</definedName>
    <definedName name="A125228934K">Data1!$HM$1:$HM$10,Data1!$HM$11:$HM$21</definedName>
    <definedName name="A125228934K_Data">Data1!$HM$11:$HM$21</definedName>
    <definedName name="A125228934K_Latest">Data1!$HM$21</definedName>
    <definedName name="A125228938V">Data1!$IB$1:$IB$10,Data1!$IB$11:$IB$21</definedName>
    <definedName name="A125228938V_Data">Data1!$IB$11:$IB$21</definedName>
    <definedName name="A125228938V_Latest">Data1!$IB$21</definedName>
    <definedName name="A125228942K">Data2!$BI$1:$BI$10,Data2!$BI$11:$BI$21</definedName>
    <definedName name="A125228942K_Data">Data2!$BI$11:$BI$21</definedName>
    <definedName name="A125228942K_Latest">Data2!$BI$21</definedName>
    <definedName name="A125228946V">Data1!$FT$1:$FT$10,Data1!$FT$11:$FT$21</definedName>
    <definedName name="A125228946V_Data">Data1!$FT$11:$FT$21</definedName>
    <definedName name="A125228946V_Latest">Data1!$FT$21</definedName>
    <definedName name="A125229302F">Data3!$DV$1:$DV$10,Data3!$DV$11:$DV$21</definedName>
    <definedName name="A125229302F_Data">Data3!$DV$11:$DV$21</definedName>
    <definedName name="A125229302F_Latest">Data3!$DV$21</definedName>
    <definedName name="A125229306R">Data3!$AJ$1:$AJ$10,Data3!$AJ$11:$AJ$21</definedName>
    <definedName name="A125229306R_Data">Data3!$AJ$11:$AJ$21</definedName>
    <definedName name="A125229306R_Latest">Data3!$AJ$21</definedName>
    <definedName name="A125229310F">Data3!$CC$1:$CC$10,Data3!$CC$11:$CC$21</definedName>
    <definedName name="A125229310F_Data">Data3!$CC$11:$CC$21</definedName>
    <definedName name="A125229310F_Latest">Data3!$CC$21</definedName>
    <definedName name="A125229314R">Data3!$CR$1:$CR$10,Data3!$CR$11:$CR$21</definedName>
    <definedName name="A125229314R_Data">Data3!$CR$11:$CR$21</definedName>
    <definedName name="A125229314R_Latest">Data3!$CR$21</definedName>
    <definedName name="A125229318X">Data3!$DG$1:$DG$10,Data3!$DG$11:$DG$21</definedName>
    <definedName name="A125229318X_Data">Data3!$DG$11:$DG$21</definedName>
    <definedName name="A125229318X_Latest">Data3!$DG$21</definedName>
    <definedName name="A125229322R">Data3!$EZ$1:$EZ$10,Data3!$EZ$11:$EZ$21</definedName>
    <definedName name="A125229322R_Data">Data3!$EZ$11:$EZ$21</definedName>
    <definedName name="A125229322R_Latest">Data3!$EZ$21</definedName>
    <definedName name="A125229326X">Data3!$U$1:$U$10,Data3!$U$11:$U$21</definedName>
    <definedName name="A125229326X_Data">Data3!$U$11:$U$21</definedName>
    <definedName name="A125229326X_Latest">Data3!$U$21</definedName>
    <definedName name="A125229330R">Data3!$AY$1:$AY$10,Data3!$AY$11:$AY$21</definedName>
    <definedName name="A125229330R_Data">Data3!$AY$11:$AY$21</definedName>
    <definedName name="A125229330R_Latest">Data3!$AY$21</definedName>
    <definedName name="A125229334X">Data3!$BN$1:$BN$10,Data3!$BN$11:$BN$21</definedName>
    <definedName name="A125229334X_Data">Data3!$BN$11:$BN$21</definedName>
    <definedName name="A125229334X_Latest">Data3!$BN$21</definedName>
    <definedName name="A125229338J">Data3!$EK$1:$EK$10,Data3!$EK$11:$EK$21</definedName>
    <definedName name="A125229338J_Data">Data3!$EK$11:$EK$21</definedName>
    <definedName name="A125229338J_Latest">Data3!$EK$21</definedName>
    <definedName name="A125229342X">Data3!$F$1:$F$10,Data3!$F$11:$F$21</definedName>
    <definedName name="A125229342X_Data">Data3!$F$11:$F$21</definedName>
    <definedName name="A125229342X_Latest">Data3!$F$21</definedName>
    <definedName name="A125229698L">Data4!$AO$1:$AO$10,Data4!$AO$11:$AO$21</definedName>
    <definedName name="A125229698L_Data">Data4!$AO$11:$AO$21</definedName>
    <definedName name="A125229698L_Latest">Data4!$AO$21</definedName>
    <definedName name="A125229702T">Data3!$GS$1:$GS$10,Data3!$GS$11:$GS$21</definedName>
    <definedName name="A125229702T_Data">Data3!$GS$11:$GS$21</definedName>
    <definedName name="A125229702T_Latest">Data3!$GS$21</definedName>
    <definedName name="A125229706A">Data3!$IL$1:$IL$10,Data3!$IL$11:$IL$21</definedName>
    <definedName name="A125229706A_Data">Data3!$IL$11:$IL$21</definedName>
    <definedName name="A125229706A_Latest">Data3!$IL$21</definedName>
    <definedName name="A125229710T">Data4!$K$1:$K$10,Data4!$K$11:$K$21</definedName>
    <definedName name="A125229710T_Data">Data4!$K$11:$K$21</definedName>
    <definedName name="A125229710T_Latest">Data4!$K$21</definedName>
    <definedName name="A125229714A">Data4!$Z$1:$Z$10,Data4!$Z$11:$Z$21</definedName>
    <definedName name="A125229714A_Data">Data4!$Z$11:$Z$21</definedName>
    <definedName name="A125229714A_Latest">Data4!$Z$21</definedName>
    <definedName name="A125229718K">Data4!$BS$1:$BS$10,Data4!$BS$11:$BS$21</definedName>
    <definedName name="A125229718K_Data">Data4!$BS$11:$BS$21</definedName>
    <definedName name="A125229718K_Latest">Data4!$BS$21</definedName>
    <definedName name="A125229722A">Data3!$GD$1:$GD$10,Data3!$GD$11:$GD$21</definedName>
    <definedName name="A125229722A_Data">Data3!$GD$11:$GD$21</definedName>
    <definedName name="A125229722A_Latest">Data3!$GD$21</definedName>
    <definedName name="A125229726K">Data3!$HH$1:$HH$10,Data3!$HH$11:$HH$21</definedName>
    <definedName name="A125229726K_Data">Data3!$HH$11:$HH$21</definedName>
    <definedName name="A125229726K_Latest">Data3!$HH$21</definedName>
    <definedName name="A125229730A">Data3!$HW$1:$HW$10,Data3!$HW$11:$HW$21</definedName>
    <definedName name="A125229730A_Data">Data3!$HW$11:$HW$21</definedName>
    <definedName name="A125229730A_Latest">Data3!$HW$21</definedName>
    <definedName name="A125229734K">Data4!$BD$1:$BD$10,Data4!$BD$11:$BD$21</definedName>
    <definedName name="A125229734K_Data">Data4!$BD$11:$BD$21</definedName>
    <definedName name="A125229734K_Latest">Data4!$BD$21</definedName>
    <definedName name="A125229738V">Data3!$FO$1:$FO$10,Data3!$FO$11:$FO$21</definedName>
    <definedName name="A125229738V_Data">Data3!$FO$11:$FO$21</definedName>
    <definedName name="A125229738V_Latest">Data3!$FO$21</definedName>
    <definedName name="A125230094W">Data1!$DR$1:$DR$10,Data1!$DR$11:$DR$21</definedName>
    <definedName name="A125230094W_Data">Data1!$DR$11:$DR$21</definedName>
    <definedName name="A125230094W_Latest">Data1!$DR$21</definedName>
    <definedName name="A125230098F">Data1!$AF$1:$AF$10,Data1!$AF$11:$AF$21</definedName>
    <definedName name="A125230098F_Data">Data1!$AF$11:$AF$21</definedName>
    <definedName name="A125230098F_Latest">Data1!$AF$21</definedName>
    <definedName name="A125230102K">Data1!$BY$1:$BY$10,Data1!$BY$11:$BY$21</definedName>
    <definedName name="A125230102K_Data">Data1!$BY$11:$BY$21</definedName>
    <definedName name="A125230102K_Latest">Data1!$BY$21</definedName>
    <definedName name="A125230106V">Data1!$CN$1:$CN$10,Data1!$CN$11:$CN$21</definedName>
    <definedName name="A125230106V_Data">Data1!$CN$11:$CN$21</definedName>
    <definedName name="A125230106V_Latest">Data1!$CN$21</definedName>
    <definedName name="A125230110K">Data1!$DC$1:$DC$10,Data1!$DC$11:$DC$21</definedName>
    <definedName name="A125230110K_Data">Data1!$DC$11:$DC$21</definedName>
    <definedName name="A125230110K_Latest">Data1!$DC$21</definedName>
    <definedName name="A125230114V">Data1!$EV$1:$EV$10,Data1!$EV$11:$EV$21</definedName>
    <definedName name="A125230114V_Data">Data1!$EV$11:$EV$21</definedName>
    <definedName name="A125230114V_Latest">Data1!$EV$21</definedName>
    <definedName name="A125230118C">Data1!$Q$1:$Q$10,Data1!$Q$11:$Q$21</definedName>
    <definedName name="A125230118C_Data">Data1!$Q$11:$Q$21</definedName>
    <definedName name="A125230118C_Latest">Data1!$Q$21</definedName>
    <definedName name="A125230122V">Data1!$AU$1:$AU$10,Data1!$AU$11:$AU$21</definedName>
    <definedName name="A125230122V_Data">Data1!$AU$11:$AU$21</definedName>
    <definedName name="A125230122V_Latest">Data1!$AU$21</definedName>
    <definedName name="A125230126C">Data1!$BJ$1:$BJ$10,Data1!$BJ$11:$BJ$21</definedName>
    <definedName name="A125230126C_Data">Data1!$BJ$11:$BJ$21</definedName>
    <definedName name="A125230126C_Latest">Data1!$BJ$21</definedName>
    <definedName name="A125230130V">Data1!$EG$1:$EG$10,Data1!$EG$11:$EG$21</definedName>
    <definedName name="A125230130V_Data">Data1!$EG$11:$EG$21</definedName>
    <definedName name="A125230130V_Latest">Data1!$EG$21</definedName>
    <definedName name="A125230134C">Data1!$B$1:$B$10,Data1!$B$11:$B$21</definedName>
    <definedName name="A125230134C_Data">Data1!$B$11:$B$21</definedName>
    <definedName name="A125230134C_Latest">Data1!$B$21</definedName>
    <definedName name="A125230138L">Data10!$Q$1:$Q$10,Data10!$Q$11:$Q$21</definedName>
    <definedName name="A125230138L_Data">Data10!$Q$11:$Q$21</definedName>
    <definedName name="A125230138L_Latest">Data10!$Q$21</definedName>
    <definedName name="A125230142C">Data9!$FU$1:$FU$10,Data9!$FU$11:$FU$21</definedName>
    <definedName name="A125230142C_Data">Data9!$FU$11:$FU$21</definedName>
    <definedName name="A125230142C_Latest">Data9!$FU$21</definedName>
    <definedName name="A125230146L">Data9!$HN$1:$HN$10,Data9!$HN$11:$HN$21</definedName>
    <definedName name="A125230146L_Data">Data9!$HN$11:$HN$21</definedName>
    <definedName name="A125230146L_Latest">Data9!$HN$21</definedName>
    <definedName name="A125230150C">Data9!$IC$1:$IC$10,Data9!$IC$11:$IC$21</definedName>
    <definedName name="A125230150C_Data">Data9!$IC$11:$IC$21</definedName>
    <definedName name="A125230150C_Latest">Data9!$IC$21</definedName>
    <definedName name="A125230154L">Data10!$B$1:$B$10,Data10!$B$11:$B$21</definedName>
    <definedName name="A125230154L_Data">Data10!$B$11:$B$21</definedName>
    <definedName name="A125230154L_Latest">Data10!$B$21</definedName>
    <definedName name="A125230158W">Data10!$AU$1:$AU$10,Data10!$AU$11:$AU$21</definedName>
    <definedName name="A125230158W_Data">Data10!$AU$11:$AU$21</definedName>
    <definedName name="A125230158W_Latest">Data10!$AU$21</definedName>
    <definedName name="A125230162L">Data9!$FF$1:$FF$10,Data9!$FF$11:$FF$21</definedName>
    <definedName name="A125230162L_Data">Data9!$FF$11:$FF$21</definedName>
    <definedName name="A125230162L_Latest">Data9!$FF$21</definedName>
    <definedName name="A125230166W">Data9!$GJ$1:$GJ$10,Data9!$GJ$11:$GJ$21</definedName>
    <definedName name="A125230166W_Data">Data9!$GJ$11:$GJ$21</definedName>
    <definedName name="A125230166W_Latest">Data9!$GJ$21</definedName>
    <definedName name="A125230170L">Data9!$GY$1:$GY$10,Data9!$GY$11:$GY$21</definedName>
    <definedName name="A125230170L_Data">Data9!$GY$11:$GY$21</definedName>
    <definedName name="A125230170L_Latest">Data9!$GY$21</definedName>
    <definedName name="A125230174W">Data10!$AF$1:$AF$10,Data10!$AF$11:$AF$21</definedName>
    <definedName name="A125230174W_Data">Data10!$AF$11:$AF$21</definedName>
    <definedName name="A125230174W_Latest">Data10!$AF$21</definedName>
    <definedName name="A125230178F">Data9!$EQ$1:$EQ$10,Data9!$EQ$11:$EQ$21</definedName>
    <definedName name="A125230178F_Data">Data9!$EQ$11:$EQ$21</definedName>
    <definedName name="A125230178F_Latest">Data9!$EQ$21</definedName>
    <definedName name="A125230182W">Data6!$AA$1:$AA$10,Data6!$AA$11:$AA$21</definedName>
    <definedName name="A125230182W_Data">Data6!$AA$11:$AA$21</definedName>
    <definedName name="A125230182W_Latest">Data6!$AA$21</definedName>
    <definedName name="A125230186F">Data5!$GE$1:$GE$10,Data5!$GE$11:$GE$21</definedName>
    <definedName name="A125230186F_Data">Data5!$GE$11:$GE$21</definedName>
    <definedName name="A125230186F_Latest">Data5!$GE$21</definedName>
    <definedName name="A125230190W">Data5!$HX$1:$HX$10,Data5!$HX$11:$HX$21</definedName>
    <definedName name="A125230190W_Data">Data5!$HX$11:$HX$21</definedName>
    <definedName name="A125230190W_Latest">Data5!$HX$21</definedName>
    <definedName name="A125230194F">Data5!$IM$1:$IM$10,Data5!$IM$11:$IM$21</definedName>
    <definedName name="A125230194F_Data">Data5!$IM$11:$IM$21</definedName>
    <definedName name="A125230194F_Latest">Data5!$IM$21</definedName>
    <definedName name="A125230198R">Data6!$L$1:$L$10,Data6!$L$11:$L$21</definedName>
    <definedName name="A125230198R_Data">Data6!$L$11:$L$21</definedName>
    <definedName name="A125230198R_Latest">Data6!$L$21</definedName>
    <definedName name="A125230202V">Data6!$BE$1:$BE$10,Data6!$BE$11:$BE$21</definedName>
    <definedName name="A125230202V_Data">Data6!$BE$11:$BE$21</definedName>
    <definedName name="A125230202V_Latest">Data6!$BE$21</definedName>
    <definedName name="A125230206C">Data5!$FP$1:$FP$10,Data5!$FP$11:$FP$21</definedName>
    <definedName name="A125230206C_Data">Data5!$FP$11:$FP$21</definedName>
    <definedName name="A125230206C_Latest">Data5!$FP$21</definedName>
    <definedName name="A125230210V">Data5!$GT$1:$GT$10,Data5!$GT$11:$GT$21</definedName>
    <definedName name="A125230210V_Data">Data5!$GT$11:$GT$21</definedName>
    <definedName name="A125230210V_Latest">Data5!$GT$21</definedName>
    <definedName name="A125230214C">Data5!$HI$1:$HI$10,Data5!$HI$11:$HI$21</definedName>
    <definedName name="A125230214C_Data">Data5!$HI$11:$HI$21</definedName>
    <definedName name="A125230214C_Latest">Data5!$HI$21</definedName>
    <definedName name="A125230218L">Data6!$AP$1:$AP$10,Data6!$AP$11:$AP$21</definedName>
    <definedName name="A125230218L_Data">Data6!$AP$11:$AP$21</definedName>
    <definedName name="A125230218L_Latest">Data6!$AP$21</definedName>
    <definedName name="A125230222C">Data5!$FA$1:$FA$10,Data5!$FA$11:$FA$21</definedName>
    <definedName name="A125230222C_Data">Data5!$FA$11:$FA$21</definedName>
    <definedName name="A125230222C_Latest">Data5!$FA$21</definedName>
    <definedName name="A125230226L">Data8!$V$1:$V$10,Data8!$V$11:$V$21</definedName>
    <definedName name="A125230226L_Data">Data8!$V$11:$V$21</definedName>
    <definedName name="A125230226L_Latest">Data8!$V$21</definedName>
    <definedName name="A125230230C">Data7!$FZ$1:$FZ$10,Data7!$FZ$11:$FZ$21</definedName>
    <definedName name="A125230230C_Data">Data7!$FZ$11:$FZ$21</definedName>
    <definedName name="A125230230C_Latest">Data7!$FZ$21</definedName>
    <definedName name="A125230234L">Data7!$HS$1:$HS$10,Data7!$HS$11:$HS$21</definedName>
    <definedName name="A125230234L_Data">Data7!$HS$11:$HS$21</definedName>
    <definedName name="A125230234L_Latest">Data7!$HS$21</definedName>
    <definedName name="A125230238W">Data7!$IH$1:$IH$10,Data7!$IH$11:$IH$21</definedName>
    <definedName name="A125230238W_Data">Data7!$IH$11:$IH$21</definedName>
    <definedName name="A125230238W_Latest">Data7!$IH$21</definedName>
    <definedName name="A125230242L">Data8!$G$1:$G$10,Data8!$G$11:$G$21</definedName>
    <definedName name="A125230242L_Data">Data8!$G$11:$G$21</definedName>
    <definedName name="A125230242L_Latest">Data8!$G$21</definedName>
    <definedName name="A125230246W">Data8!$AZ$1:$AZ$10,Data8!$AZ$11:$AZ$21</definedName>
    <definedName name="A125230246W_Data">Data8!$AZ$11:$AZ$21</definedName>
    <definedName name="A125230246W_Latest">Data8!$AZ$21</definedName>
    <definedName name="A125230250L">Data7!$FK$1:$FK$10,Data7!$FK$11:$FK$21</definedName>
    <definedName name="A125230250L_Data">Data7!$FK$11:$FK$21</definedName>
    <definedName name="A125230250L_Latest">Data7!$FK$21</definedName>
    <definedName name="A125230254W">Data7!$GO$1:$GO$10,Data7!$GO$11:$GO$21</definedName>
    <definedName name="A125230254W_Data">Data7!$GO$11:$GO$21</definedName>
    <definedName name="A125230254W_Latest">Data7!$GO$21</definedName>
    <definedName name="A125230258F">Data7!$HD$1:$HD$10,Data7!$HD$11:$HD$21</definedName>
    <definedName name="A125230258F_Data">Data7!$HD$11:$HD$21</definedName>
    <definedName name="A125230258F_Latest">Data7!$HD$21</definedName>
    <definedName name="A125230262W">Data8!$AK$1:$AK$10,Data8!$AK$11:$AK$21</definedName>
    <definedName name="A125230262W_Data">Data8!$AK$11:$AK$21</definedName>
    <definedName name="A125230262W_Latest">Data8!$AK$21</definedName>
    <definedName name="A125230266F">Data7!$EV$1:$EV$10,Data7!$EV$11:$EV$21</definedName>
    <definedName name="A125230266F_Data">Data7!$EV$11:$EV$21</definedName>
    <definedName name="A125230266F_Latest">Data7!$EV$21</definedName>
    <definedName name="A125230270W">Data8!$GE$1:$GE$10,Data8!$GE$11:$GE$21</definedName>
    <definedName name="A125230270W_Data">Data8!$GE$11:$GE$21</definedName>
    <definedName name="A125230270W_Latest">Data8!$GE$21</definedName>
    <definedName name="A125230274F">Data8!$CS$1:$CS$10,Data8!$CS$11:$CS$21</definedName>
    <definedName name="A125230274F_Data">Data8!$CS$11:$CS$21</definedName>
    <definedName name="A125230274F_Latest">Data8!$CS$21</definedName>
    <definedName name="A125230278R">Data8!$EL$1:$EL$10,Data8!$EL$11:$EL$21</definedName>
    <definedName name="A125230278R_Data">Data8!$EL$11:$EL$21</definedName>
    <definedName name="A125230278R_Latest">Data8!$EL$21</definedName>
    <definedName name="A125230282F">Data8!$FA$1:$FA$10,Data8!$FA$11:$FA$21</definedName>
    <definedName name="A125230282F_Data">Data8!$FA$11:$FA$21</definedName>
    <definedName name="A125230282F_Latest">Data8!$FA$21</definedName>
    <definedName name="A125230286R">Data8!$FP$1:$FP$10,Data8!$FP$11:$FP$21</definedName>
    <definedName name="A125230286R_Data">Data8!$FP$11:$FP$21</definedName>
    <definedName name="A125230286R_Latest">Data8!$FP$21</definedName>
    <definedName name="A125230290F">Data8!$HI$1:$HI$10,Data8!$HI$11:$HI$21</definedName>
    <definedName name="A125230290F_Data">Data8!$HI$11:$HI$21</definedName>
    <definedName name="A125230290F_Latest">Data8!$HI$21</definedName>
    <definedName name="A125230294R">Data8!$CD$1:$CD$10,Data8!$CD$11:$CD$21</definedName>
    <definedName name="A125230294R_Data">Data8!$CD$11:$CD$21</definedName>
    <definedName name="A125230294R_Latest">Data8!$CD$21</definedName>
    <definedName name="A125230298X">Data8!$DH$1:$DH$10,Data8!$DH$11:$DH$21</definedName>
    <definedName name="A125230298X_Data">Data8!$DH$11:$DH$21</definedName>
    <definedName name="A125230298X_Latest">Data8!$DH$21</definedName>
    <definedName name="A125230302C">Data8!$DW$1:$DW$10,Data8!$DW$11:$DW$21</definedName>
    <definedName name="A125230302C_Data">Data8!$DW$11:$DW$21</definedName>
    <definedName name="A125230302C_Latest">Data8!$DW$21</definedName>
    <definedName name="A125230306L">Data8!$GT$1:$GT$10,Data8!$GT$11:$GT$21</definedName>
    <definedName name="A125230306L_Data">Data8!$GT$11:$GT$21</definedName>
    <definedName name="A125230306L_Latest">Data8!$GT$21</definedName>
    <definedName name="A125230310C">Data8!$BO$1:$BO$10,Data8!$BO$11:$BO$21</definedName>
    <definedName name="A125230310C_Data">Data8!$BO$11:$BO$21</definedName>
    <definedName name="A125230310C_Latest">Data8!$BO$21</definedName>
    <definedName name="A125230314L">Data9!$CX$1:$CX$10,Data9!$CX$11:$CX$21</definedName>
    <definedName name="A125230314L_Data">Data9!$CX$11:$CX$21</definedName>
    <definedName name="A125230314L_Latest">Data9!$CX$21</definedName>
    <definedName name="A125230318W">Data9!$L$1:$L$10,Data9!$L$11:$L$21</definedName>
    <definedName name="A125230318W_Data">Data9!$L$11:$L$21</definedName>
    <definedName name="A125230318W_Latest">Data9!$L$21</definedName>
    <definedName name="A125230322L">Data9!$BE$1:$BE$10,Data9!$BE$11:$BE$21</definedName>
    <definedName name="A125230322L_Data">Data9!$BE$11:$BE$21</definedName>
    <definedName name="A125230322L_Latest">Data9!$BE$21</definedName>
    <definedName name="A125230326W">Data9!$BT$1:$BT$10,Data9!$BT$11:$BT$21</definedName>
    <definedName name="A125230326W_Data">Data9!$BT$11:$BT$21</definedName>
    <definedName name="A125230326W_Latest">Data9!$BT$21</definedName>
    <definedName name="A125230330L">Data9!$CI$1:$CI$10,Data9!$CI$11:$CI$21</definedName>
    <definedName name="A125230330L_Data">Data9!$CI$11:$CI$21</definedName>
    <definedName name="A125230330L_Latest">Data9!$CI$21</definedName>
    <definedName name="A125230334W">Data9!$EB$1:$EB$10,Data9!$EB$11:$EB$21</definedName>
    <definedName name="A125230334W_Data">Data9!$EB$11:$EB$21</definedName>
    <definedName name="A125230334W_Latest">Data9!$EB$21</definedName>
    <definedName name="A125230338F">Data8!$IM$1:$IM$10,Data8!$IM$11:$IM$21</definedName>
    <definedName name="A125230338F_Data">Data8!$IM$11:$IM$21</definedName>
    <definedName name="A125230338F_Latest">Data8!$IM$21</definedName>
    <definedName name="A125230342W">Data9!$AA$1:$AA$10,Data9!$AA$11:$AA$21</definedName>
    <definedName name="A125230342W_Data">Data9!$AA$11:$AA$21</definedName>
    <definedName name="A125230342W_Latest">Data9!$AA$21</definedName>
    <definedName name="A125230346F">Data9!$AP$1:$AP$10,Data9!$AP$11:$AP$21</definedName>
    <definedName name="A125230346F_Data">Data9!$AP$11:$AP$21</definedName>
    <definedName name="A125230346F_Latest">Data9!$AP$21</definedName>
    <definedName name="A125230350W">Data9!$DM$1:$DM$10,Data9!$DM$11:$DM$21</definedName>
    <definedName name="A125230350W_Data">Data9!$DM$11:$DM$21</definedName>
    <definedName name="A125230350W_Latest">Data9!$DM$21</definedName>
    <definedName name="A125230354F">Data8!$HX$1:$HX$10,Data8!$HX$11:$HX$21</definedName>
    <definedName name="A125230354F_Data">Data8!$HX$11:$HX$21</definedName>
    <definedName name="A125230354F_Latest">Data8!$HX$21</definedName>
    <definedName name="A125230358R">Data5!$DH$1:$DH$10,Data5!$DH$11:$DH$21</definedName>
    <definedName name="A125230358R_Data">Data5!$DH$11:$DH$21</definedName>
    <definedName name="A125230358R_Latest">Data5!$DH$21</definedName>
    <definedName name="A125230362F">Data5!$V$1:$V$10,Data5!$V$11:$V$21</definedName>
    <definedName name="A125230362F_Data">Data5!$V$11:$V$21</definedName>
    <definedName name="A125230362F_Latest">Data5!$V$21</definedName>
    <definedName name="A125230366R">Data5!$BO$1:$BO$10,Data5!$BO$11:$BO$21</definedName>
    <definedName name="A125230366R_Data">Data5!$BO$11:$BO$21</definedName>
    <definedName name="A125230366R_Latest">Data5!$BO$21</definedName>
    <definedName name="A125230370F">Data5!$CD$1:$CD$10,Data5!$CD$11:$CD$21</definedName>
    <definedName name="A125230370F_Data">Data5!$CD$11:$CD$21</definedName>
    <definedName name="A125230370F_Latest">Data5!$CD$21</definedName>
    <definedName name="A125230374R">Data5!$CS$1:$CS$10,Data5!$CS$11:$CS$21</definedName>
    <definedName name="A125230374R_Data">Data5!$CS$11:$CS$21</definedName>
    <definedName name="A125230374R_Latest">Data5!$CS$21</definedName>
    <definedName name="A125230378X">Data5!$EL$1:$EL$10,Data5!$EL$11:$EL$21</definedName>
    <definedName name="A125230378X_Data">Data5!$EL$11:$EL$21</definedName>
    <definedName name="A125230378X_Latest">Data5!$EL$21</definedName>
    <definedName name="A125230382R">Data5!$G$1:$G$10,Data5!$G$11:$G$21</definedName>
    <definedName name="A125230382R_Data">Data5!$G$11:$G$21</definedName>
    <definedName name="A125230382R_Latest">Data5!$G$21</definedName>
    <definedName name="A125230386X">Data5!$AK$1:$AK$10,Data5!$AK$11:$AK$21</definedName>
    <definedName name="A125230386X_Data">Data5!$AK$11:$AK$21</definedName>
    <definedName name="A125230386X_Latest">Data5!$AK$21</definedName>
    <definedName name="A125230390R">Data5!$AZ$1:$AZ$10,Data5!$AZ$11:$AZ$21</definedName>
    <definedName name="A125230390R_Data">Data5!$AZ$11:$AZ$21</definedName>
    <definedName name="A125230390R_Latest">Data5!$AZ$21</definedName>
    <definedName name="A125230394X">Data5!$DW$1:$DW$10,Data5!$DW$11:$DW$21</definedName>
    <definedName name="A125230394X_Data">Data5!$DW$11:$DW$21</definedName>
    <definedName name="A125230394X_Latest">Data5!$DW$21</definedName>
    <definedName name="A125230398J">Data4!$IH$1:$IH$10,Data4!$IH$11:$IH$21</definedName>
    <definedName name="A125230398J_Data">Data4!$IH$11:$IH$21</definedName>
    <definedName name="A125230398J_Latest">Data4!$IH$21</definedName>
    <definedName name="A125230402L">Data6!$GJ$1:$GJ$10,Data6!$GJ$11:$GJ$21</definedName>
    <definedName name="A125230402L_Data">Data6!$GJ$11:$GJ$21</definedName>
    <definedName name="A125230402L_Latest">Data6!$GJ$21</definedName>
    <definedName name="A125230406W">Data6!$CX$1:$CX$10,Data6!$CX$11:$CX$21</definedName>
    <definedName name="A125230406W_Data">Data6!$CX$11:$CX$21</definedName>
    <definedName name="A125230406W_Latest">Data6!$CX$21</definedName>
    <definedName name="A125230410L">Data6!$EQ$1:$EQ$10,Data6!$EQ$11:$EQ$21</definedName>
    <definedName name="A125230410L_Data">Data6!$EQ$11:$EQ$21</definedName>
    <definedName name="A125230410L_Latest">Data6!$EQ$21</definedName>
    <definedName name="A125230414W">Data6!$FF$1:$FF$10,Data6!$FF$11:$FF$21</definedName>
    <definedName name="A125230414W_Data">Data6!$FF$11:$FF$21</definedName>
    <definedName name="A125230414W_Latest">Data6!$FF$21</definedName>
    <definedName name="A125230418F">Data6!$FU$1:$FU$10,Data6!$FU$11:$FU$21</definedName>
    <definedName name="A125230418F_Data">Data6!$FU$11:$FU$21</definedName>
    <definedName name="A125230418F_Latest">Data6!$FU$21</definedName>
    <definedName name="A125230422W">Data6!$HN$1:$HN$10,Data6!$HN$11:$HN$21</definedName>
    <definedName name="A125230422W_Data">Data6!$HN$11:$HN$21</definedName>
    <definedName name="A125230422W_Latest">Data6!$HN$21</definedName>
    <definedName name="A125230426F">Data6!$CI$1:$CI$10,Data6!$CI$11:$CI$21</definedName>
    <definedName name="A125230426F_Data">Data6!$CI$11:$CI$21</definedName>
    <definedName name="A125230426F_Latest">Data6!$CI$21</definedName>
    <definedName name="A125230430W">Data6!$DM$1:$DM$10,Data6!$DM$11:$DM$21</definedName>
    <definedName name="A125230430W_Data">Data6!$DM$11:$DM$21</definedName>
    <definedName name="A125230430W_Latest">Data6!$DM$21</definedName>
    <definedName name="A125230434F">Data6!$EB$1:$EB$10,Data6!$EB$11:$EB$21</definedName>
    <definedName name="A125230434F_Data">Data6!$EB$11:$EB$21</definedName>
    <definedName name="A125230434F_Latest">Data6!$EB$21</definedName>
    <definedName name="A125230438R">Data6!$GY$1:$GY$10,Data6!$GY$11:$GY$21</definedName>
    <definedName name="A125230438R_Data">Data6!$GY$11:$GY$21</definedName>
    <definedName name="A125230438R_Latest">Data6!$GY$21</definedName>
    <definedName name="A125230442F">Data6!$BT$1:$BT$10,Data6!$BT$11:$BT$21</definedName>
    <definedName name="A125230442F_Data">Data6!$BT$11:$BT$21</definedName>
    <definedName name="A125230442F_Latest">Data6!$BT$21</definedName>
    <definedName name="A125230446R">Data7!$DC$1:$DC$10,Data7!$DC$11:$DC$21</definedName>
    <definedName name="A125230446R_Data">Data7!$DC$11:$DC$21</definedName>
    <definedName name="A125230446R_Latest">Data7!$DC$21</definedName>
    <definedName name="A125230450F">Data7!$Q$1:$Q$10,Data7!$Q$11:$Q$21</definedName>
    <definedName name="A125230450F_Data">Data7!$Q$11:$Q$21</definedName>
    <definedName name="A125230450F_Latest">Data7!$Q$21</definedName>
    <definedName name="A125230454R">Data7!$BJ$1:$BJ$10,Data7!$BJ$11:$BJ$21</definedName>
    <definedName name="A125230454R_Data">Data7!$BJ$11:$BJ$21</definedName>
    <definedName name="A125230454R_Latest">Data7!$BJ$21</definedName>
    <definedName name="A125230458X">Data7!$BY$1:$BY$10,Data7!$BY$11:$BY$21</definedName>
    <definedName name="A125230458X_Data">Data7!$BY$11:$BY$21</definedName>
    <definedName name="A125230458X_Latest">Data7!$BY$21</definedName>
    <definedName name="A125230462R">Data7!$CN$1:$CN$10,Data7!$CN$11:$CN$21</definedName>
    <definedName name="A125230462R_Data">Data7!$CN$11:$CN$21</definedName>
    <definedName name="A125230462R_Latest">Data7!$CN$21</definedName>
    <definedName name="A125230466X">Data7!$EG$1:$EG$10,Data7!$EG$11:$EG$21</definedName>
    <definedName name="A125230466X_Data">Data7!$EG$11:$EG$21</definedName>
    <definedName name="A125230466X_Latest">Data7!$EG$21</definedName>
    <definedName name="A125230470R">Data7!$B$1:$B$10,Data7!$B$11:$B$21</definedName>
    <definedName name="A125230470R_Data">Data7!$B$11:$B$21</definedName>
    <definedName name="A125230470R_Latest">Data7!$B$21</definedName>
    <definedName name="A125230474X">Data7!$AF$1:$AF$10,Data7!$AF$11:$AF$21</definedName>
    <definedName name="A125230474X_Data">Data7!$AF$11:$AF$21</definedName>
    <definedName name="A125230474X_Latest">Data7!$AF$21</definedName>
    <definedName name="A125230478J">Data7!$AU$1:$AU$10,Data7!$AU$11:$AU$21</definedName>
    <definedName name="A125230478J_Data">Data7!$AU$11:$AU$21</definedName>
    <definedName name="A125230478J_Latest">Data7!$AU$21</definedName>
    <definedName name="A125230482X">Data7!$DR$1:$DR$10,Data7!$DR$11:$DR$21</definedName>
    <definedName name="A125230482X_Data">Data7!$DR$11:$DR$21</definedName>
    <definedName name="A125230482X_Latest">Data7!$DR$21</definedName>
    <definedName name="A125230486J">Data6!$IC$1:$IC$10,Data6!$IC$11:$IC$21</definedName>
    <definedName name="A125230486J_Data">Data6!$IC$11:$IC$21</definedName>
    <definedName name="A125230486J_Latest">Data6!$IC$21</definedName>
    <definedName name="A125230490X">Data2!$GT$1:$GT$10,Data2!$GT$11:$GT$21</definedName>
    <definedName name="A125230490X_Data">Data2!$GT$11:$GT$21</definedName>
    <definedName name="A125230490X_Latest">Data2!$GT$21</definedName>
    <definedName name="A125230494J">Data2!$DH$1:$DH$10,Data2!$DH$11:$DH$21</definedName>
    <definedName name="A125230494J_Data">Data2!$DH$11:$DH$21</definedName>
    <definedName name="A125230494J_Latest">Data2!$DH$21</definedName>
    <definedName name="A125230498T">Data2!$FA$1:$FA$10,Data2!$FA$11:$FA$21</definedName>
    <definedName name="A125230498T_Data">Data2!$FA$11:$FA$21</definedName>
    <definedName name="A125230498T_Latest">Data2!$FA$21</definedName>
    <definedName name="A125230502W">Data2!$FP$1:$FP$10,Data2!$FP$11:$FP$21</definedName>
    <definedName name="A125230502W_Data">Data2!$FP$11:$FP$21</definedName>
    <definedName name="A125230502W_Latest">Data2!$FP$21</definedName>
    <definedName name="A125230506F">Data2!$GE$1:$GE$10,Data2!$GE$11:$GE$21</definedName>
    <definedName name="A125230506F_Data">Data2!$GE$11:$GE$21</definedName>
    <definedName name="A125230506F_Latest">Data2!$GE$21</definedName>
    <definedName name="A125230510W">Data2!$HX$1:$HX$10,Data2!$HX$11:$HX$21</definedName>
    <definedName name="A125230510W_Data">Data2!$HX$11:$HX$21</definedName>
    <definedName name="A125230510W_Latest">Data2!$HX$21</definedName>
    <definedName name="A125230514F">Data2!$CS$1:$CS$10,Data2!$CS$11:$CS$21</definedName>
    <definedName name="A125230514F_Data">Data2!$CS$11:$CS$21</definedName>
    <definedName name="A125230514F_Latest">Data2!$CS$21</definedName>
    <definedName name="A125230518R">Data2!$DW$1:$DW$10,Data2!$DW$11:$DW$21</definedName>
    <definedName name="A125230518R_Data">Data2!$DW$11:$DW$21</definedName>
    <definedName name="A125230518R_Latest">Data2!$DW$21</definedName>
    <definedName name="A125230522F">Data2!$EL$1:$EL$10,Data2!$EL$11:$EL$21</definedName>
    <definedName name="A125230522F_Data">Data2!$EL$11:$EL$21</definedName>
    <definedName name="A125230522F_Latest">Data2!$EL$21</definedName>
    <definedName name="A125230526R">Data2!$HI$1:$HI$10,Data2!$HI$11:$HI$21</definedName>
    <definedName name="A125230526R_Data">Data2!$HI$11:$HI$21</definedName>
    <definedName name="A125230526R_Latest">Data2!$HI$21</definedName>
    <definedName name="A125230530F">Data2!$CD$1:$CD$10,Data2!$CD$11:$CD$21</definedName>
    <definedName name="A125230530F_Data">Data2!$CD$11:$CD$21</definedName>
    <definedName name="A125230530F_Latest">Data2!$CD$21</definedName>
    <definedName name="A125230886V">Data4!$GO$1:$GO$10,Data4!$GO$11:$GO$21</definedName>
    <definedName name="A125230886V_Data">Data4!$GO$11:$GO$21</definedName>
    <definedName name="A125230886V_Latest">Data4!$GO$21</definedName>
    <definedName name="A125230890K">Data4!$DC$1:$DC$10,Data4!$DC$11:$DC$21</definedName>
    <definedName name="A125230890K_Data">Data4!$DC$11:$DC$21</definedName>
    <definedName name="A125230890K_Latest">Data4!$DC$21</definedName>
    <definedName name="A125230894V">Data4!$EV$1:$EV$10,Data4!$EV$11:$EV$21</definedName>
    <definedName name="A125230894V_Data">Data4!$EV$11:$EV$21</definedName>
    <definedName name="A125230894V_Latest">Data4!$EV$21</definedName>
    <definedName name="A125230898C">Data4!$FK$1:$FK$10,Data4!$FK$11:$FK$21</definedName>
    <definedName name="A125230898C_Data">Data4!$FK$11:$FK$21</definedName>
    <definedName name="A125230898C_Latest">Data4!$FK$21</definedName>
    <definedName name="A125230902J">Data4!$FZ$1:$FZ$10,Data4!$FZ$11:$FZ$21</definedName>
    <definedName name="A125230902J_Data">Data4!$FZ$11:$FZ$21</definedName>
    <definedName name="A125230902J_Latest">Data4!$FZ$21</definedName>
    <definedName name="A125230906T">Data4!$HS$1:$HS$10,Data4!$HS$11:$HS$21</definedName>
    <definedName name="A125230906T_Data">Data4!$HS$11:$HS$21</definedName>
    <definedName name="A125230906T_Latest">Data4!$HS$21</definedName>
    <definedName name="A125230910J">Data4!$CN$1:$CN$10,Data4!$CN$11:$CN$21</definedName>
    <definedName name="A125230910J_Data">Data4!$CN$11:$CN$21</definedName>
    <definedName name="A125230910J_Latest">Data4!$CN$21</definedName>
    <definedName name="A125230914T">Data4!$DR$1:$DR$10,Data4!$DR$11:$DR$21</definedName>
    <definedName name="A125230914T_Data">Data4!$DR$11:$DR$21</definedName>
    <definedName name="A125230914T_Latest">Data4!$DR$21</definedName>
    <definedName name="A125230918A">Data4!$EG$1:$EG$10,Data4!$EG$11:$EG$21</definedName>
    <definedName name="A125230918A_Data">Data4!$EG$11:$EG$21</definedName>
    <definedName name="A125230918A_Latest">Data4!$EG$21</definedName>
    <definedName name="A125230922T">Data4!$HD$1:$HD$10,Data4!$HD$11:$HD$21</definedName>
    <definedName name="A125230922T_Data">Data4!$HD$11:$HD$21</definedName>
    <definedName name="A125230922T_Latest">Data4!$HD$21</definedName>
    <definedName name="A125230926A">Data4!$BY$1:$BY$10,Data4!$BY$11:$BY$21</definedName>
    <definedName name="A125230926A_Data">Data4!$BY$11:$BY$21</definedName>
    <definedName name="A125230926A_Latest">Data4!$BY$21</definedName>
    <definedName name="A125231282X">Data2!$AK$1:$AK$10,Data2!$AK$11:$AK$21</definedName>
    <definedName name="A125231282X_Data">Data2!$AK$11:$AK$21</definedName>
    <definedName name="A125231282X_Latest">Data2!$AK$21</definedName>
    <definedName name="A125231286J">Data1!$GO$1:$GO$10,Data1!$GO$11:$GO$21</definedName>
    <definedName name="A125231286J_Data">Data1!$GO$11:$GO$21</definedName>
    <definedName name="A125231286J_Latest">Data1!$GO$21</definedName>
    <definedName name="A125231290X">Data1!$IH$1:$IH$10,Data1!$IH$11:$IH$21</definedName>
    <definedName name="A125231290X_Data">Data1!$IH$11:$IH$21</definedName>
    <definedName name="A125231290X_Latest">Data1!$IH$21</definedName>
    <definedName name="A125231294J">Data2!$G$1:$G$10,Data2!$G$11:$G$21</definedName>
    <definedName name="A125231294J_Data">Data2!$G$11:$G$21</definedName>
    <definedName name="A125231294J_Latest">Data2!$G$21</definedName>
    <definedName name="A125231298T">Data2!$V$1:$V$10,Data2!$V$11:$V$21</definedName>
    <definedName name="A125231298T_Data">Data2!$V$11:$V$21</definedName>
    <definedName name="A125231298T_Latest">Data2!$V$21</definedName>
    <definedName name="A125231302W">Data2!$BO$1:$BO$10,Data2!$BO$11:$BO$21</definedName>
    <definedName name="A125231302W_Data">Data2!$BO$11:$BO$21</definedName>
    <definedName name="A125231302W_Latest">Data2!$BO$21</definedName>
    <definedName name="A125231306F">Data1!$FZ$1:$FZ$10,Data1!$FZ$11:$FZ$21</definedName>
    <definedName name="A125231306F_Data">Data1!$FZ$11:$FZ$21</definedName>
    <definedName name="A125231306F_Latest">Data1!$FZ$21</definedName>
    <definedName name="A125231310W">Data1!$HD$1:$HD$10,Data1!$HD$11:$HD$21</definedName>
    <definedName name="A125231310W_Data">Data1!$HD$11:$HD$21</definedName>
    <definedName name="A125231310W_Latest">Data1!$HD$21</definedName>
    <definedName name="A125231314F">Data1!$HS$1:$HS$10,Data1!$HS$11:$HS$21</definedName>
    <definedName name="A125231314F_Data">Data1!$HS$11:$HS$21</definedName>
    <definedName name="A125231314F_Latest">Data1!$HS$21</definedName>
    <definedName name="A125231318R">Data2!$AZ$1:$AZ$10,Data2!$AZ$11:$AZ$21</definedName>
    <definedName name="A125231318R_Data">Data2!$AZ$11:$AZ$21</definedName>
    <definedName name="A125231318R_Latest">Data2!$AZ$21</definedName>
    <definedName name="A125231322F">Data1!$FK$1:$FK$10,Data1!$FK$11:$FK$21</definedName>
    <definedName name="A125231322F_Data">Data1!$FK$11:$FK$21</definedName>
    <definedName name="A125231322F_Latest">Data1!$FK$21</definedName>
    <definedName name="A125231678V">Data3!$DM$1:$DM$10,Data3!$DM$11:$DM$21</definedName>
    <definedName name="A125231678V_Data">Data3!$DM$11:$DM$21</definedName>
    <definedName name="A125231678V_Latest">Data3!$DM$21</definedName>
    <definedName name="A125231682K">Data3!$AA$1:$AA$10,Data3!$AA$11:$AA$21</definedName>
    <definedName name="A125231682K_Data">Data3!$AA$11:$AA$21</definedName>
    <definedName name="A125231682K_Latest">Data3!$AA$21</definedName>
    <definedName name="A125231686V">Data3!$BT$1:$BT$10,Data3!$BT$11:$BT$21</definedName>
    <definedName name="A125231686V_Data">Data3!$BT$11:$BT$21</definedName>
    <definedName name="A125231686V_Latest">Data3!$BT$21</definedName>
    <definedName name="A125231690K">Data3!$CI$1:$CI$10,Data3!$CI$11:$CI$21</definedName>
    <definedName name="A125231690K_Data">Data3!$CI$11:$CI$21</definedName>
    <definedName name="A125231690K_Latest">Data3!$CI$21</definedName>
    <definedName name="A125231694V">Data3!$CX$1:$CX$10,Data3!$CX$11:$CX$21</definedName>
    <definedName name="A125231694V_Data">Data3!$CX$11:$CX$21</definedName>
    <definedName name="A125231694V_Latest">Data3!$CX$21</definedName>
    <definedName name="A125231698C">Data3!$EQ$1:$EQ$10,Data3!$EQ$11:$EQ$21</definedName>
    <definedName name="A125231698C_Data">Data3!$EQ$11:$EQ$21</definedName>
    <definedName name="A125231698C_Latest">Data3!$EQ$21</definedName>
    <definedName name="A125231702J">Data3!$L$1:$L$10,Data3!$L$11:$L$21</definedName>
    <definedName name="A125231702J_Data">Data3!$L$11:$L$21</definedName>
    <definedName name="A125231702J_Latest">Data3!$L$21</definedName>
    <definedName name="A125231706T">Data3!$AP$1:$AP$10,Data3!$AP$11:$AP$21</definedName>
    <definedName name="A125231706T_Data">Data3!$AP$11:$AP$21</definedName>
    <definedName name="A125231706T_Latest">Data3!$AP$21</definedName>
    <definedName name="A125231710J">Data3!$BE$1:$BE$10,Data3!$BE$11:$BE$21</definedName>
    <definedName name="A125231710J_Data">Data3!$BE$11:$BE$21</definedName>
    <definedName name="A125231710J_Latest">Data3!$BE$21</definedName>
    <definedName name="A125231714T">Data3!$EB$1:$EB$10,Data3!$EB$11:$EB$21</definedName>
    <definedName name="A125231714T_Data">Data3!$EB$11:$EB$21</definedName>
    <definedName name="A125231714T_Latest">Data3!$EB$21</definedName>
    <definedName name="A125231718A">Data2!$IM$1:$IM$10,Data2!$IM$11:$IM$21</definedName>
    <definedName name="A125231718A_Data">Data2!$IM$11:$IM$21</definedName>
    <definedName name="A125231718A_Latest">Data2!$IM$21</definedName>
    <definedName name="A125232074X">Data4!$AF$1:$AF$10,Data4!$AF$11:$AF$21</definedName>
    <definedName name="A125232074X_Data">Data4!$AF$11:$AF$21</definedName>
    <definedName name="A125232074X_Latest">Data4!$AF$21</definedName>
    <definedName name="A125232078J">Data3!$GJ$1:$GJ$10,Data3!$GJ$11:$GJ$21</definedName>
    <definedName name="A125232078J_Data">Data3!$GJ$11:$GJ$21</definedName>
    <definedName name="A125232078J_Latest">Data3!$GJ$21</definedName>
    <definedName name="A125232082X">Data3!$IC$1:$IC$10,Data3!$IC$11:$IC$21</definedName>
    <definedName name="A125232082X_Data">Data3!$IC$11:$IC$21</definedName>
    <definedName name="A125232082X_Latest">Data3!$IC$21</definedName>
    <definedName name="A125232086J">Data4!$B$1:$B$10,Data4!$B$11:$B$21</definedName>
    <definedName name="A125232086J_Data">Data4!$B$11:$B$21</definedName>
    <definedName name="A125232086J_Latest">Data4!$B$21</definedName>
    <definedName name="A125232090X">Data4!$Q$1:$Q$10,Data4!$Q$11:$Q$21</definedName>
    <definedName name="A125232090X_Data">Data4!$Q$11:$Q$21</definedName>
    <definedName name="A125232090X_Latest">Data4!$Q$21</definedName>
    <definedName name="A125232094J">Data4!$BJ$1:$BJ$10,Data4!$BJ$11:$BJ$21</definedName>
    <definedName name="A125232094J_Data">Data4!$BJ$11:$BJ$21</definedName>
    <definedName name="A125232094J_Latest">Data4!$BJ$21</definedName>
    <definedName name="A125232098T">Data3!$FU$1:$FU$10,Data3!$FU$11:$FU$21</definedName>
    <definedName name="A125232098T_Data">Data3!$FU$11:$FU$21</definedName>
    <definedName name="A125232098T_Latest">Data3!$FU$21</definedName>
    <definedName name="A125232102W">Data3!$GY$1:$GY$10,Data3!$GY$11:$GY$21</definedName>
    <definedName name="A125232102W_Data">Data3!$GY$11:$GY$21</definedName>
    <definedName name="A125232102W_Latest">Data3!$GY$21</definedName>
    <definedName name="A125232106F">Data3!$HN$1:$HN$10,Data3!$HN$11:$HN$21</definedName>
    <definedName name="A125232106F_Data">Data3!$HN$11:$HN$21</definedName>
    <definedName name="A125232106F_Latest">Data3!$HN$21</definedName>
    <definedName name="A125232110W">Data4!$AU$1:$AU$10,Data4!$AU$11:$AU$21</definedName>
    <definedName name="A125232110W_Data">Data4!$AU$11:$AU$21</definedName>
    <definedName name="A125232110W_Latest">Data4!$AU$21</definedName>
    <definedName name="A125232114F">Data3!$FF$1:$FF$10,Data3!$FF$11:$FF$21</definedName>
    <definedName name="A125232114F_Data">Data3!$FF$11:$FF$21</definedName>
    <definedName name="A125232114F_Latest">Data3!$FF$21</definedName>
    <definedName name="A125232470A">Data1!$DX$1:$DX$10,Data1!$DX$11:$DX$21</definedName>
    <definedName name="A125232470A_Data">Data1!$DX$11:$DX$21</definedName>
    <definedName name="A125232470A_Latest">Data1!$DX$21</definedName>
    <definedName name="A125232474K">Data1!$AL$1:$AL$10,Data1!$AL$11:$AL$21</definedName>
    <definedName name="A125232474K_Data">Data1!$AL$11:$AL$21</definedName>
    <definedName name="A125232474K_Latest">Data1!$AL$21</definedName>
    <definedName name="A125232478V">Data1!$CE$1:$CE$10,Data1!$CE$11:$CE$21</definedName>
    <definedName name="A125232478V_Data">Data1!$CE$11:$CE$21</definedName>
    <definedName name="A125232478V_Latest">Data1!$CE$21</definedName>
    <definedName name="A125232482K">Data1!$CT$1:$CT$10,Data1!$CT$11:$CT$21</definedName>
    <definedName name="A125232482K_Data">Data1!$CT$11:$CT$21</definedName>
    <definedName name="A125232482K_Latest">Data1!$CT$21</definedName>
    <definedName name="A125232486V">Data1!$DI$1:$DI$10,Data1!$DI$11:$DI$21</definedName>
    <definedName name="A125232486V_Data">Data1!$DI$11:$DI$21</definedName>
    <definedName name="A125232486V_Latest">Data1!$DI$21</definedName>
    <definedName name="A125232490K">Data1!$FB$1:$FB$10,Data1!$FB$11:$FB$21</definedName>
    <definedName name="A125232490K_Data">Data1!$FB$11:$FB$21</definedName>
    <definedName name="A125232490K_Latest">Data1!$FB$21</definedName>
    <definedName name="A125232494V">Data1!$W$1:$W$10,Data1!$W$11:$W$21</definedName>
    <definedName name="A125232494V_Data">Data1!$W$11:$W$21</definedName>
    <definedName name="A125232494V_Latest">Data1!$W$21</definedName>
    <definedName name="A125232498C">Data1!$BA$1:$BA$10,Data1!$BA$11:$BA$21</definedName>
    <definedName name="A125232498C_Data">Data1!$BA$11:$BA$21</definedName>
    <definedName name="A125232498C_Latest">Data1!$BA$21</definedName>
    <definedName name="A125232502J">Data1!$BP$1:$BP$10,Data1!$BP$11:$BP$21</definedName>
    <definedName name="A125232502J_Data">Data1!$BP$11:$BP$21</definedName>
    <definedName name="A125232502J_Latest">Data1!$BP$21</definedName>
    <definedName name="A125232506T">Data1!$EM$1:$EM$10,Data1!$EM$11:$EM$21</definedName>
    <definedName name="A125232506T_Data">Data1!$EM$11:$EM$21</definedName>
    <definedName name="A125232506T_Latest">Data1!$EM$21</definedName>
    <definedName name="A125232510J">Data1!$H$1:$H$10,Data1!$H$11:$H$21</definedName>
    <definedName name="A125232510J_Data">Data1!$H$11:$H$21</definedName>
    <definedName name="A125232510J_Latest">Data1!$H$21</definedName>
    <definedName name="A125232514T">Data10!$W$1:$W$10,Data10!$W$11:$W$21</definedName>
    <definedName name="A125232514T_Data">Data10!$W$11:$W$21</definedName>
    <definedName name="A125232514T_Latest">Data10!$W$21</definedName>
    <definedName name="A125232518A">Data9!$GA$1:$GA$10,Data9!$GA$11:$GA$21</definedName>
    <definedName name="A125232518A_Data">Data9!$GA$11:$GA$21</definedName>
    <definedName name="A125232518A_Latest">Data9!$GA$21</definedName>
    <definedName name="A125232522T">Data9!$HT$1:$HT$10,Data9!$HT$11:$HT$21</definedName>
    <definedName name="A125232522T_Data">Data9!$HT$11:$HT$21</definedName>
    <definedName name="A125232522T_Latest">Data9!$HT$21</definedName>
    <definedName name="A125232526A">Data9!$II$1:$II$10,Data9!$II$11:$II$21</definedName>
    <definedName name="A125232526A_Data">Data9!$II$11:$II$21</definedName>
    <definedName name="A125232526A_Latest">Data9!$II$21</definedName>
    <definedName name="A125232530T">Data10!$H$1:$H$10,Data10!$H$11:$H$21</definedName>
    <definedName name="A125232530T_Data">Data10!$H$11:$H$21</definedName>
    <definedName name="A125232530T_Latest">Data10!$H$21</definedName>
    <definedName name="A125232534A">Data10!$BA$1:$BA$10,Data10!$BA$11:$BA$21</definedName>
    <definedName name="A125232534A_Data">Data10!$BA$11:$BA$21</definedName>
    <definedName name="A125232534A_Latest">Data10!$BA$21</definedName>
    <definedName name="A125232538K">Data9!$FL$1:$FL$10,Data9!$FL$11:$FL$21</definedName>
    <definedName name="A125232538K_Data">Data9!$FL$11:$FL$21</definedName>
    <definedName name="A125232538K_Latest">Data9!$FL$21</definedName>
    <definedName name="A125232542A">Data9!$GP$1:$GP$10,Data9!$GP$11:$GP$21</definedName>
    <definedName name="A125232542A_Data">Data9!$GP$11:$GP$21</definedName>
    <definedName name="A125232542A_Latest">Data9!$GP$21</definedName>
    <definedName name="A125232546K">Data9!$HE$1:$HE$10,Data9!$HE$11:$HE$21</definedName>
    <definedName name="A125232546K_Data">Data9!$HE$11:$HE$21</definedName>
    <definedName name="A125232546K_Latest">Data9!$HE$21</definedName>
    <definedName name="A125232550A">Data10!$AL$1:$AL$10,Data10!$AL$11:$AL$21</definedName>
    <definedName name="A125232550A_Data">Data10!$AL$11:$AL$21</definedName>
    <definedName name="A125232550A_Latest">Data10!$AL$21</definedName>
    <definedName name="A125232554K">Data9!$EW$1:$EW$10,Data9!$EW$11:$EW$21</definedName>
    <definedName name="A125232554K_Data">Data9!$EW$11:$EW$21</definedName>
    <definedName name="A125232554K_Latest">Data9!$EW$21</definedName>
    <definedName name="A125232558V">Data6!$AG$1:$AG$10,Data6!$AG$11:$AG$21</definedName>
    <definedName name="A125232558V_Data">Data6!$AG$11:$AG$21</definedName>
    <definedName name="A125232558V_Latest">Data6!$AG$21</definedName>
    <definedName name="A125232562K">Data5!$GK$1:$GK$10,Data5!$GK$11:$GK$21</definedName>
    <definedName name="A125232562K_Data">Data5!$GK$11:$GK$21</definedName>
    <definedName name="A125232562K_Latest">Data5!$GK$21</definedName>
    <definedName name="A125232566V">Data5!$ID$1:$ID$10,Data5!$ID$11:$ID$21</definedName>
    <definedName name="A125232566V_Data">Data5!$ID$11:$ID$21</definedName>
    <definedName name="A125232566V_Latest">Data5!$ID$21</definedName>
    <definedName name="A125232570K">Data6!$C$1:$C$10,Data6!$C$11:$C$21</definedName>
    <definedName name="A125232570K_Data">Data6!$C$11:$C$21</definedName>
    <definedName name="A125232570K_Latest">Data6!$C$21</definedName>
    <definedName name="A125232574V">Data6!$R$1:$R$10,Data6!$R$11:$R$21</definedName>
    <definedName name="A125232574V_Data">Data6!$R$11:$R$21</definedName>
    <definedName name="A125232574V_Latest">Data6!$R$21</definedName>
    <definedName name="A125232578C">Data6!$BK$1:$BK$10,Data6!$BK$11:$BK$21</definedName>
    <definedName name="A125232578C_Data">Data6!$BK$11:$BK$21</definedName>
    <definedName name="A125232578C_Latest">Data6!$BK$21</definedName>
    <definedName name="A125232582V">Data5!$FV$1:$FV$10,Data5!$FV$11:$FV$21</definedName>
    <definedName name="A125232582V_Data">Data5!$FV$11:$FV$21</definedName>
    <definedName name="A125232582V_Latest">Data5!$FV$21</definedName>
    <definedName name="A125232586C">Data5!$GZ$1:$GZ$10,Data5!$GZ$11:$GZ$21</definedName>
    <definedName name="A125232586C_Data">Data5!$GZ$11:$GZ$21</definedName>
    <definedName name="A125232586C_Latest">Data5!$GZ$21</definedName>
    <definedName name="A125232590V">Data5!$HO$1:$HO$10,Data5!$HO$11:$HO$21</definedName>
    <definedName name="A125232590V_Data">Data5!$HO$11:$HO$21</definedName>
    <definedName name="A125232590V_Latest">Data5!$HO$21</definedName>
    <definedName name="A125232594C">Data6!$AV$1:$AV$10,Data6!$AV$11:$AV$21</definedName>
    <definedName name="A125232594C_Data">Data6!$AV$11:$AV$21</definedName>
    <definedName name="A125232594C_Latest">Data6!$AV$21</definedName>
    <definedName name="A125232598L">Data5!$FG$1:$FG$10,Data5!$FG$11:$FG$21</definedName>
    <definedName name="A125232598L_Data">Data5!$FG$11:$FG$21</definedName>
    <definedName name="A125232598L_Latest">Data5!$FG$21</definedName>
    <definedName name="A125232602T">Data8!$AB$1:$AB$10,Data8!$AB$11:$AB$21</definedName>
    <definedName name="A125232602T_Data">Data8!$AB$11:$AB$21</definedName>
    <definedName name="A125232602T_Latest">Data8!$AB$21</definedName>
    <definedName name="A125232606A">Data7!$GF$1:$GF$10,Data7!$GF$11:$GF$21</definedName>
    <definedName name="A125232606A_Data">Data7!$GF$11:$GF$21</definedName>
    <definedName name="A125232606A_Latest">Data7!$GF$21</definedName>
    <definedName name="A125232610T">Data7!$HY$1:$HY$10,Data7!$HY$11:$HY$21</definedName>
    <definedName name="A125232610T_Data">Data7!$HY$11:$HY$21</definedName>
    <definedName name="A125232610T_Latest">Data7!$HY$21</definedName>
    <definedName name="A125232614A">Data7!$IN$1:$IN$10,Data7!$IN$11:$IN$21</definedName>
    <definedName name="A125232614A_Data">Data7!$IN$11:$IN$21</definedName>
    <definedName name="A125232614A_Latest">Data7!$IN$21</definedName>
    <definedName name="A125232618K">Data8!$M$1:$M$10,Data8!$M$11:$M$21</definedName>
    <definedName name="A125232618K_Data">Data8!$M$11:$M$21</definedName>
    <definedName name="A125232618K_Latest">Data8!$M$21</definedName>
    <definedName name="A125232622A">Data8!$BF$1:$BF$10,Data8!$BF$11:$BF$21</definedName>
    <definedName name="A125232622A_Data">Data8!$BF$11:$BF$21</definedName>
    <definedName name="A125232622A_Latest">Data8!$BF$21</definedName>
    <definedName name="A125232626K">Data7!$FQ$1:$FQ$10,Data7!$FQ$11:$FQ$21</definedName>
    <definedName name="A125232626K_Data">Data7!$FQ$11:$FQ$21</definedName>
    <definedName name="A125232626K_Latest">Data7!$FQ$21</definedName>
    <definedName name="A125232630A">Data7!$GU$1:$GU$10,Data7!$GU$11:$GU$21</definedName>
    <definedName name="A125232630A_Data">Data7!$GU$11:$GU$21</definedName>
    <definedName name="A125232630A_Latest">Data7!$GU$21</definedName>
    <definedName name="A125232634K">Data7!$HJ$1:$HJ$10,Data7!$HJ$11:$HJ$21</definedName>
    <definedName name="A125232634K_Data">Data7!$HJ$11:$HJ$21</definedName>
    <definedName name="A125232634K_Latest">Data7!$HJ$21</definedName>
    <definedName name="A125232638V">Data8!$AQ$1:$AQ$10,Data8!$AQ$11:$AQ$21</definedName>
    <definedName name="A125232638V_Data">Data8!$AQ$11:$AQ$21</definedName>
    <definedName name="A125232638V_Latest">Data8!$AQ$21</definedName>
    <definedName name="A125232642K">Data7!$FB$1:$FB$10,Data7!$FB$11:$FB$21</definedName>
    <definedName name="A125232642K_Data">Data7!$FB$11:$FB$21</definedName>
    <definedName name="A125232642K_Latest">Data7!$FB$21</definedName>
    <definedName name="A125232646V">Data8!$GK$1:$GK$10,Data8!$GK$11:$GK$21</definedName>
    <definedName name="A125232646V_Data">Data8!$GK$11:$GK$21</definedName>
    <definedName name="A125232646V_Latest">Data8!$GK$21</definedName>
    <definedName name="A125232650K">Data8!$CY$1:$CY$10,Data8!$CY$11:$CY$21</definedName>
    <definedName name="A125232650K_Data">Data8!$CY$11:$CY$21</definedName>
    <definedName name="A125232650K_Latest">Data8!$CY$21</definedName>
    <definedName name="A125232654V">Data8!$ER$1:$ER$10,Data8!$ER$11:$ER$21</definedName>
    <definedName name="A125232654V_Data">Data8!$ER$11:$ER$21</definedName>
    <definedName name="A125232654V_Latest">Data8!$ER$21</definedName>
    <definedName name="A125232658C">Data8!$FG$1:$FG$10,Data8!$FG$11:$FG$21</definedName>
    <definedName name="A125232658C_Data">Data8!$FG$11:$FG$21</definedName>
    <definedName name="A125232658C_Latest">Data8!$FG$21</definedName>
    <definedName name="A125232662V">Data8!$FV$1:$FV$10,Data8!$FV$11:$FV$21</definedName>
    <definedName name="A125232662V_Data">Data8!$FV$11:$FV$21</definedName>
    <definedName name="A125232662V_Latest">Data8!$FV$21</definedName>
    <definedName name="A125232666C">Data8!$HO$1:$HO$10,Data8!$HO$11:$HO$21</definedName>
    <definedName name="A125232666C_Data">Data8!$HO$11:$HO$21</definedName>
    <definedName name="A125232666C_Latest">Data8!$HO$21</definedName>
    <definedName name="A125232670V">Data8!$CJ$1:$CJ$10,Data8!$CJ$11:$CJ$21</definedName>
    <definedName name="A125232670V_Data">Data8!$CJ$11:$CJ$21</definedName>
    <definedName name="A125232670V_Latest">Data8!$CJ$21</definedName>
    <definedName name="A125232674C">Data8!$DN$1:$DN$10,Data8!$DN$11:$DN$21</definedName>
    <definedName name="A125232674C_Data">Data8!$DN$11:$DN$21</definedName>
    <definedName name="A125232674C_Latest">Data8!$DN$21</definedName>
    <definedName name="A125232678L">Data8!$EC$1:$EC$10,Data8!$EC$11:$EC$21</definedName>
    <definedName name="A125232678L_Data">Data8!$EC$11:$EC$21</definedName>
    <definedName name="A125232678L_Latest">Data8!$EC$21</definedName>
    <definedName name="A125232682C">Data8!$GZ$1:$GZ$10,Data8!$GZ$11:$GZ$21</definedName>
    <definedName name="A125232682C_Data">Data8!$GZ$11:$GZ$21</definedName>
    <definedName name="A125232682C_Latest">Data8!$GZ$21</definedName>
    <definedName name="A125232686L">Data8!$BU$1:$BU$10,Data8!$BU$11:$BU$21</definedName>
    <definedName name="A125232686L_Data">Data8!$BU$11:$BU$21</definedName>
    <definedName name="A125232686L_Latest">Data8!$BU$21</definedName>
    <definedName name="A125232690C">Data9!$DD$1:$DD$10,Data9!$DD$11:$DD$21</definedName>
    <definedName name="A125232690C_Data">Data9!$DD$11:$DD$21</definedName>
    <definedName name="A125232690C_Latest">Data9!$DD$21</definedName>
    <definedName name="A125232694L">Data9!$R$1:$R$10,Data9!$R$11:$R$21</definedName>
    <definedName name="A125232694L_Data">Data9!$R$11:$R$21</definedName>
    <definedName name="A125232694L_Latest">Data9!$R$21</definedName>
    <definedName name="A125232698W">Data9!$BK$1:$BK$10,Data9!$BK$11:$BK$21</definedName>
    <definedName name="A125232698W_Data">Data9!$BK$11:$BK$21</definedName>
    <definedName name="A125232698W_Latest">Data9!$BK$21</definedName>
    <definedName name="A125232702A">Data9!$BZ$1:$BZ$10,Data9!$BZ$11:$BZ$21</definedName>
    <definedName name="A125232702A_Data">Data9!$BZ$11:$BZ$21</definedName>
    <definedName name="A125232702A_Latest">Data9!$BZ$21</definedName>
    <definedName name="A125232706K">Data9!$CO$1:$CO$10,Data9!$CO$11:$CO$21</definedName>
    <definedName name="A125232706K_Data">Data9!$CO$11:$CO$21</definedName>
    <definedName name="A125232706K_Latest">Data9!$CO$21</definedName>
    <definedName name="A125232710A">Data9!$EH$1:$EH$10,Data9!$EH$11:$EH$21</definedName>
    <definedName name="A125232710A_Data">Data9!$EH$11:$EH$21</definedName>
    <definedName name="A125232710A_Latest">Data9!$EH$21</definedName>
    <definedName name="A125232714K">Data9!$C$1:$C$10,Data9!$C$11:$C$21</definedName>
    <definedName name="A125232714K_Data">Data9!$C$11:$C$21</definedName>
    <definedName name="A125232714K_Latest">Data9!$C$21</definedName>
    <definedName name="A125232718V">Data9!$AG$1:$AG$10,Data9!$AG$11:$AG$21</definedName>
    <definedName name="A125232718V_Data">Data9!$AG$11:$AG$21</definedName>
    <definedName name="A125232718V_Latest">Data9!$AG$21</definedName>
    <definedName name="A125232722K">Data9!$AV$1:$AV$10,Data9!$AV$11:$AV$21</definedName>
    <definedName name="A125232722K_Data">Data9!$AV$11:$AV$21</definedName>
    <definedName name="A125232722K_Latest">Data9!$AV$21</definedName>
    <definedName name="A125232726V">Data9!$DS$1:$DS$10,Data9!$DS$11:$DS$21</definedName>
    <definedName name="A125232726V_Data">Data9!$DS$11:$DS$21</definedName>
    <definedName name="A125232726V_Latest">Data9!$DS$21</definedName>
    <definedName name="A125232730K">Data8!$ID$1:$ID$10,Data8!$ID$11:$ID$21</definedName>
    <definedName name="A125232730K_Data">Data8!$ID$11:$ID$21</definedName>
    <definedName name="A125232730K_Latest">Data8!$ID$21</definedName>
    <definedName name="A125232734V">Data5!$DN$1:$DN$10,Data5!$DN$11:$DN$21</definedName>
    <definedName name="A125232734V_Data">Data5!$DN$11:$DN$21</definedName>
    <definedName name="A125232734V_Latest">Data5!$DN$21</definedName>
    <definedName name="A125232738C">Data5!$AB$1:$AB$10,Data5!$AB$11:$AB$21</definedName>
    <definedName name="A125232738C_Data">Data5!$AB$11:$AB$21</definedName>
    <definedName name="A125232738C_Latest">Data5!$AB$21</definedName>
    <definedName name="A125232742V">Data5!$BU$1:$BU$10,Data5!$BU$11:$BU$21</definedName>
    <definedName name="A125232742V_Data">Data5!$BU$11:$BU$21</definedName>
    <definedName name="A125232742V_Latest">Data5!$BU$21</definedName>
    <definedName name="A125232746C">Data5!$CJ$1:$CJ$10,Data5!$CJ$11:$CJ$21</definedName>
    <definedName name="A125232746C_Data">Data5!$CJ$11:$CJ$21</definedName>
    <definedName name="A125232746C_Latest">Data5!$CJ$21</definedName>
    <definedName name="A125232750V">Data5!$CY$1:$CY$10,Data5!$CY$11:$CY$21</definedName>
    <definedName name="A125232750V_Data">Data5!$CY$11:$CY$21</definedName>
    <definedName name="A125232750V_Latest">Data5!$CY$21</definedName>
    <definedName name="A125232754C">Data5!$ER$1:$ER$10,Data5!$ER$11:$ER$21</definedName>
    <definedName name="A125232754C_Data">Data5!$ER$11:$ER$21</definedName>
    <definedName name="A125232754C_Latest">Data5!$ER$21</definedName>
    <definedName name="A125232758L">Data5!$M$1:$M$10,Data5!$M$11:$M$21</definedName>
    <definedName name="A125232758L_Data">Data5!$M$11:$M$21</definedName>
    <definedName name="A125232758L_Latest">Data5!$M$21</definedName>
    <definedName name="A125232762C">Data5!$AQ$1:$AQ$10,Data5!$AQ$11:$AQ$21</definedName>
    <definedName name="A125232762C_Data">Data5!$AQ$11:$AQ$21</definedName>
    <definedName name="A125232762C_Latest">Data5!$AQ$21</definedName>
    <definedName name="A125232766L">Data5!$BF$1:$BF$10,Data5!$BF$11:$BF$21</definedName>
    <definedName name="A125232766L_Data">Data5!$BF$11:$BF$21</definedName>
    <definedName name="A125232766L_Latest">Data5!$BF$21</definedName>
    <definedName name="A125232770C">Data5!$EC$1:$EC$10,Data5!$EC$11:$EC$21</definedName>
    <definedName name="A125232770C_Data">Data5!$EC$11:$EC$21</definedName>
    <definedName name="A125232770C_Latest">Data5!$EC$21</definedName>
    <definedName name="A125232774L">Data4!$IN$1:$IN$10,Data4!$IN$11:$IN$21</definedName>
    <definedName name="A125232774L_Data">Data4!$IN$11:$IN$21</definedName>
    <definedName name="A125232774L_Latest">Data4!$IN$21</definedName>
    <definedName name="A125232778W">Data6!$GP$1:$GP$10,Data6!$GP$11:$GP$21</definedName>
    <definedName name="A125232778W_Data">Data6!$GP$11:$GP$21</definedName>
    <definedName name="A125232778W_Latest">Data6!$GP$21</definedName>
    <definedName name="A125232782L">Data6!$DD$1:$DD$10,Data6!$DD$11:$DD$21</definedName>
    <definedName name="A125232782L_Data">Data6!$DD$11:$DD$21</definedName>
    <definedName name="A125232782L_Latest">Data6!$DD$21</definedName>
    <definedName name="A125232786W">Data6!$EW$1:$EW$10,Data6!$EW$11:$EW$21</definedName>
    <definedName name="A125232786W_Data">Data6!$EW$11:$EW$21</definedName>
    <definedName name="A125232786W_Latest">Data6!$EW$21</definedName>
    <definedName name="A125232790L">Data6!$FL$1:$FL$10,Data6!$FL$11:$FL$21</definedName>
    <definedName name="A125232790L_Data">Data6!$FL$11:$FL$21</definedName>
    <definedName name="A125232790L_Latest">Data6!$FL$21</definedName>
    <definedName name="A125232794W">Data6!$GA$1:$GA$10,Data6!$GA$11:$GA$21</definedName>
    <definedName name="A125232794W_Data">Data6!$GA$11:$GA$21</definedName>
    <definedName name="A125232794W_Latest">Data6!$GA$21</definedName>
    <definedName name="A125232798F">Data6!$HT$1:$HT$10,Data6!$HT$11:$HT$21</definedName>
    <definedName name="A125232798F_Data">Data6!$HT$11:$HT$21</definedName>
    <definedName name="A125232798F_Latest">Data6!$HT$21</definedName>
    <definedName name="A125232802K">Data6!$CO$1:$CO$10,Data6!$CO$11:$CO$21</definedName>
    <definedName name="A125232802K_Data">Data6!$CO$11:$CO$21</definedName>
    <definedName name="A125232802K_Latest">Data6!$CO$21</definedName>
    <definedName name="A125232806V">Data6!$DS$1:$DS$10,Data6!$DS$11:$DS$21</definedName>
    <definedName name="A125232806V_Data">Data6!$DS$11:$DS$21</definedName>
    <definedName name="A125232806V_Latest">Data6!$DS$21</definedName>
    <definedName name="A125232810K">Data6!$EH$1:$EH$10,Data6!$EH$11:$EH$21</definedName>
    <definedName name="A125232810K_Data">Data6!$EH$11:$EH$21</definedName>
    <definedName name="A125232810K_Latest">Data6!$EH$21</definedName>
    <definedName name="A125232814V">Data6!$HE$1:$HE$10,Data6!$HE$11:$HE$21</definedName>
    <definedName name="A125232814V_Data">Data6!$HE$11:$HE$21</definedName>
    <definedName name="A125232814V_Latest">Data6!$HE$21</definedName>
    <definedName name="A125232818C">Data6!$BZ$1:$BZ$10,Data6!$BZ$11:$BZ$21</definedName>
    <definedName name="A125232818C_Data">Data6!$BZ$11:$BZ$21</definedName>
    <definedName name="A125232818C_Latest">Data6!$BZ$21</definedName>
    <definedName name="A125232822V">Data7!$DI$1:$DI$10,Data7!$DI$11:$DI$21</definedName>
    <definedName name="A125232822V_Data">Data7!$DI$11:$DI$21</definedName>
    <definedName name="A125232822V_Latest">Data7!$DI$21</definedName>
    <definedName name="A125232826C">Data7!$W$1:$W$10,Data7!$W$11:$W$21</definedName>
    <definedName name="A125232826C_Data">Data7!$W$11:$W$21</definedName>
    <definedName name="A125232826C_Latest">Data7!$W$21</definedName>
    <definedName name="A125232830V">Data7!$BP$1:$BP$10,Data7!$BP$11:$BP$21</definedName>
    <definedName name="A125232830V_Data">Data7!$BP$11:$BP$21</definedName>
    <definedName name="A125232830V_Latest">Data7!$BP$21</definedName>
    <definedName name="A125232834C">Data7!$CE$1:$CE$10,Data7!$CE$11:$CE$21</definedName>
    <definedName name="A125232834C_Data">Data7!$CE$11:$CE$21</definedName>
    <definedName name="A125232834C_Latest">Data7!$CE$21</definedName>
    <definedName name="A125232838L">Data7!$CT$1:$CT$10,Data7!$CT$11:$CT$21</definedName>
    <definedName name="A125232838L_Data">Data7!$CT$11:$CT$21</definedName>
    <definedName name="A125232838L_Latest">Data7!$CT$21</definedName>
    <definedName name="A125232842C">Data7!$EM$1:$EM$10,Data7!$EM$11:$EM$21</definedName>
    <definedName name="A125232842C_Data">Data7!$EM$11:$EM$21</definedName>
    <definedName name="A125232842C_Latest">Data7!$EM$21</definedName>
    <definedName name="A125232846L">Data7!$H$1:$H$10,Data7!$H$11:$H$21</definedName>
    <definedName name="A125232846L_Data">Data7!$H$11:$H$21</definedName>
    <definedName name="A125232846L_Latest">Data7!$H$21</definedName>
    <definedName name="A125232850C">Data7!$AL$1:$AL$10,Data7!$AL$11:$AL$21</definedName>
    <definedName name="A125232850C_Data">Data7!$AL$11:$AL$21</definedName>
    <definedName name="A125232850C_Latest">Data7!$AL$21</definedName>
    <definedName name="A125232854L">Data7!$BA$1:$BA$10,Data7!$BA$11:$BA$21</definedName>
    <definedName name="A125232854L_Data">Data7!$BA$11:$BA$21</definedName>
    <definedName name="A125232854L_Latest">Data7!$BA$21</definedName>
    <definedName name="A125232858W">Data7!$DX$1:$DX$10,Data7!$DX$11:$DX$21</definedName>
    <definedName name="A125232858W_Data">Data7!$DX$11:$DX$21</definedName>
    <definedName name="A125232858W_Latest">Data7!$DX$21</definedName>
    <definedName name="A125232862L">Data6!$II$1:$II$10,Data6!$II$11:$II$21</definedName>
    <definedName name="A125232862L_Data">Data6!$II$11:$II$21</definedName>
    <definedName name="A125232862L_Latest">Data6!$II$21</definedName>
    <definedName name="A125232866W">Data2!$GZ$1:$GZ$10,Data2!$GZ$11:$GZ$21</definedName>
    <definedName name="A125232866W_Data">Data2!$GZ$11:$GZ$21</definedName>
    <definedName name="A125232866W_Latest">Data2!$GZ$21</definedName>
    <definedName name="A125232870L">Data2!$DN$1:$DN$10,Data2!$DN$11:$DN$21</definedName>
    <definedName name="A125232870L_Data">Data2!$DN$11:$DN$21</definedName>
    <definedName name="A125232870L_Latest">Data2!$DN$21</definedName>
    <definedName name="A125232874W">Data2!$FG$1:$FG$10,Data2!$FG$11:$FG$21</definedName>
    <definedName name="A125232874W_Data">Data2!$FG$11:$FG$21</definedName>
    <definedName name="A125232874W_Latest">Data2!$FG$21</definedName>
    <definedName name="A125232878F">Data2!$FV$1:$FV$10,Data2!$FV$11:$FV$21</definedName>
    <definedName name="A125232878F_Data">Data2!$FV$11:$FV$21</definedName>
    <definedName name="A125232878F_Latest">Data2!$FV$21</definedName>
    <definedName name="A125232882W">Data2!$GK$1:$GK$10,Data2!$GK$11:$GK$21</definedName>
    <definedName name="A125232882W_Data">Data2!$GK$11:$GK$21</definedName>
    <definedName name="A125232882W_Latest">Data2!$GK$21</definedName>
    <definedName name="A125232886F">Data2!$ID$1:$ID$10,Data2!$ID$11:$ID$21</definedName>
    <definedName name="A125232886F_Data">Data2!$ID$11:$ID$21</definedName>
    <definedName name="A125232886F_Latest">Data2!$ID$21</definedName>
    <definedName name="A125232890W">Data2!$CY$1:$CY$10,Data2!$CY$11:$CY$21</definedName>
    <definedName name="A125232890W_Data">Data2!$CY$11:$CY$21</definedName>
    <definedName name="A125232890W_Latest">Data2!$CY$21</definedName>
    <definedName name="A125232894F">Data2!$EC$1:$EC$10,Data2!$EC$11:$EC$21</definedName>
    <definedName name="A125232894F_Data">Data2!$EC$11:$EC$21</definedName>
    <definedName name="A125232894F_Latest">Data2!$EC$21</definedName>
    <definedName name="A125232898R">Data2!$ER$1:$ER$10,Data2!$ER$11:$ER$21</definedName>
    <definedName name="A125232898R_Data">Data2!$ER$11:$ER$21</definedName>
    <definedName name="A125232898R_Latest">Data2!$ER$21</definedName>
    <definedName name="A125232902V">Data2!$HO$1:$HO$10,Data2!$HO$11:$HO$21</definedName>
    <definedName name="A125232902V_Data">Data2!$HO$11:$HO$21</definedName>
    <definedName name="A125232902V_Latest">Data2!$HO$21</definedName>
    <definedName name="A125232906C">Data2!$CJ$1:$CJ$10,Data2!$CJ$11:$CJ$21</definedName>
    <definedName name="A125232906C_Data">Data2!$CJ$11:$CJ$21</definedName>
    <definedName name="A125232906C_Latest">Data2!$CJ$21</definedName>
    <definedName name="A125233262A">Data4!$GU$1:$GU$10,Data4!$GU$11:$GU$21</definedName>
    <definedName name="A125233262A_Data">Data4!$GU$11:$GU$21</definedName>
    <definedName name="A125233262A_Latest">Data4!$GU$21</definedName>
    <definedName name="A125233266K">Data4!$DI$1:$DI$10,Data4!$DI$11:$DI$21</definedName>
    <definedName name="A125233266K_Data">Data4!$DI$11:$DI$21</definedName>
    <definedName name="A125233266K_Latest">Data4!$DI$21</definedName>
    <definedName name="A125233270A">Data4!$FB$1:$FB$10,Data4!$FB$11:$FB$21</definedName>
    <definedName name="A125233270A_Data">Data4!$FB$11:$FB$21</definedName>
    <definedName name="A125233270A_Latest">Data4!$FB$21</definedName>
    <definedName name="A125233274K">Data4!$FQ$1:$FQ$10,Data4!$FQ$11:$FQ$21</definedName>
    <definedName name="A125233274K_Data">Data4!$FQ$11:$FQ$21</definedName>
    <definedName name="A125233274K_Latest">Data4!$FQ$21</definedName>
    <definedName name="A125233278V">Data4!$GF$1:$GF$10,Data4!$GF$11:$GF$21</definedName>
    <definedName name="A125233278V_Data">Data4!$GF$11:$GF$21</definedName>
    <definedName name="A125233278V_Latest">Data4!$GF$21</definedName>
    <definedName name="A125233282K">Data4!$HY$1:$HY$10,Data4!$HY$11:$HY$21</definedName>
    <definedName name="A125233282K_Data">Data4!$HY$11:$HY$21</definedName>
    <definedName name="A125233282K_Latest">Data4!$HY$21</definedName>
    <definedName name="A125233286V">Data4!$CT$1:$CT$10,Data4!$CT$11:$CT$21</definedName>
    <definedName name="A125233286V_Data">Data4!$CT$11:$CT$21</definedName>
    <definedName name="A125233286V_Latest">Data4!$CT$21</definedName>
    <definedName name="A125233290K">Data4!$DX$1:$DX$10,Data4!$DX$11:$DX$21</definedName>
    <definedName name="A125233290K_Data">Data4!$DX$11:$DX$21</definedName>
    <definedName name="A125233290K_Latest">Data4!$DX$21</definedName>
    <definedName name="A125233294V">Data4!$EM$1:$EM$10,Data4!$EM$11:$EM$21</definedName>
    <definedName name="A125233294V_Data">Data4!$EM$11:$EM$21</definedName>
    <definedName name="A125233294V_Latest">Data4!$EM$21</definedName>
    <definedName name="A125233298C">Data4!$HJ$1:$HJ$10,Data4!$HJ$11:$HJ$21</definedName>
    <definedName name="A125233298C_Data">Data4!$HJ$11:$HJ$21</definedName>
    <definedName name="A125233298C_Latest">Data4!$HJ$21</definedName>
    <definedName name="A125233302J">Data4!$CE$1:$CE$10,Data4!$CE$11:$CE$21</definedName>
    <definedName name="A125233302J_Data">Data4!$CE$11:$CE$21</definedName>
    <definedName name="A125233302J_Latest">Data4!$CE$21</definedName>
    <definedName name="A125233658W">Data2!$AQ$1:$AQ$10,Data2!$AQ$11:$AQ$21</definedName>
    <definedName name="A125233658W_Data">Data2!$AQ$11:$AQ$21</definedName>
    <definedName name="A125233658W_Latest">Data2!$AQ$21</definedName>
    <definedName name="A125233662L">Data1!$GU$1:$GU$10,Data1!$GU$11:$GU$21</definedName>
    <definedName name="A125233662L_Data">Data1!$GU$11:$GU$21</definedName>
    <definedName name="A125233662L_Latest">Data1!$GU$21</definedName>
    <definedName name="A125233666W">Data1!$IN$1:$IN$10,Data1!$IN$11:$IN$21</definedName>
    <definedName name="A125233666W_Data">Data1!$IN$11:$IN$21</definedName>
    <definedName name="A125233666W_Latest">Data1!$IN$21</definedName>
    <definedName name="A125233670L">Data2!$M$1:$M$10,Data2!$M$11:$M$21</definedName>
    <definedName name="A125233670L_Data">Data2!$M$11:$M$21</definedName>
    <definedName name="A125233670L_Latest">Data2!$M$21</definedName>
    <definedName name="A125233674W">Data2!$AB$1:$AB$10,Data2!$AB$11:$AB$21</definedName>
    <definedName name="A125233674W_Data">Data2!$AB$11:$AB$21</definedName>
    <definedName name="A125233674W_Latest">Data2!$AB$21</definedName>
    <definedName name="A125233678F">Data2!$BU$1:$BU$10,Data2!$BU$11:$BU$21</definedName>
    <definedName name="A125233678F_Data">Data2!$BU$11:$BU$21</definedName>
    <definedName name="A125233678F_Latest">Data2!$BU$21</definedName>
    <definedName name="A125233682W">Data1!$GF$1:$GF$10,Data1!$GF$11:$GF$21</definedName>
    <definedName name="A125233682W_Data">Data1!$GF$11:$GF$21</definedName>
    <definedName name="A125233682W_Latest">Data1!$GF$21</definedName>
    <definedName name="A125233686F">Data1!$HJ$1:$HJ$10,Data1!$HJ$11:$HJ$21</definedName>
    <definedName name="A125233686F_Data">Data1!$HJ$11:$HJ$21</definedName>
    <definedName name="A125233686F_Latest">Data1!$HJ$21</definedName>
    <definedName name="A125233690W">Data1!$HY$1:$HY$10,Data1!$HY$11:$HY$21</definedName>
    <definedName name="A125233690W_Data">Data1!$HY$11:$HY$21</definedName>
    <definedName name="A125233690W_Latest">Data1!$HY$21</definedName>
    <definedName name="A125233694F">Data2!$BF$1:$BF$10,Data2!$BF$11:$BF$21</definedName>
    <definedName name="A125233694F_Data">Data2!$BF$11:$BF$21</definedName>
    <definedName name="A125233694F_Latest">Data2!$BF$21</definedName>
    <definedName name="A125233698R">Data1!$FQ$1:$FQ$10,Data1!$FQ$11:$FQ$21</definedName>
    <definedName name="A125233698R_Data">Data1!$FQ$11:$FQ$21</definedName>
    <definedName name="A125233698R_Latest">Data1!$FQ$21</definedName>
    <definedName name="A125234054A">Data3!$DS$1:$DS$10,Data3!$DS$11:$DS$21</definedName>
    <definedName name="A125234054A_Data">Data3!$DS$11:$DS$21</definedName>
    <definedName name="A125234054A_Latest">Data3!$DS$21</definedName>
    <definedName name="A125234058K">Data3!$AG$1:$AG$10,Data3!$AG$11:$AG$21</definedName>
    <definedName name="A125234058K_Data">Data3!$AG$11:$AG$21</definedName>
    <definedName name="A125234058K_Latest">Data3!$AG$21</definedName>
    <definedName name="A125234062A">Data3!$BZ$1:$BZ$10,Data3!$BZ$11:$BZ$21</definedName>
    <definedName name="A125234062A_Data">Data3!$BZ$11:$BZ$21</definedName>
    <definedName name="A125234062A_Latest">Data3!$BZ$21</definedName>
    <definedName name="A125234066K">Data3!$CO$1:$CO$10,Data3!$CO$11:$CO$21</definedName>
    <definedName name="A125234066K_Data">Data3!$CO$11:$CO$21</definedName>
    <definedName name="A125234066K_Latest">Data3!$CO$21</definedName>
    <definedName name="A125234070A">Data3!$DD$1:$DD$10,Data3!$DD$11:$DD$21</definedName>
    <definedName name="A125234070A_Data">Data3!$DD$11:$DD$21</definedName>
    <definedName name="A125234070A_Latest">Data3!$DD$21</definedName>
    <definedName name="A125234074K">Data3!$EW$1:$EW$10,Data3!$EW$11:$EW$21</definedName>
    <definedName name="A125234074K_Data">Data3!$EW$11:$EW$21</definedName>
    <definedName name="A125234074K_Latest">Data3!$EW$21</definedName>
    <definedName name="A125234078V">Data3!$R$1:$R$10,Data3!$R$11:$R$21</definedName>
    <definedName name="A125234078V_Data">Data3!$R$11:$R$21</definedName>
    <definedName name="A125234078V_Latest">Data3!$R$21</definedName>
    <definedName name="A125234082K">Data3!$AV$1:$AV$10,Data3!$AV$11:$AV$21</definedName>
    <definedName name="A125234082K_Data">Data3!$AV$11:$AV$21</definedName>
    <definedName name="A125234082K_Latest">Data3!$AV$21</definedName>
    <definedName name="A125234086V">Data3!$BK$1:$BK$10,Data3!$BK$11:$BK$21</definedName>
    <definedName name="A125234086V_Data">Data3!$BK$11:$BK$21</definedName>
    <definedName name="A125234086V_Latest">Data3!$BK$21</definedName>
    <definedName name="A125234090K">Data3!$EH$1:$EH$10,Data3!$EH$11:$EH$21</definedName>
    <definedName name="A125234090K_Data">Data3!$EH$11:$EH$21</definedName>
    <definedName name="A125234090K_Latest">Data3!$EH$21</definedName>
    <definedName name="A125234094V">Data3!$C$1:$C$10,Data3!$C$11:$C$21</definedName>
    <definedName name="A125234094V_Data">Data3!$C$11:$C$21</definedName>
    <definedName name="A125234094V_Latest">Data3!$C$21</definedName>
    <definedName name="A125234450C">Data4!$AL$1:$AL$10,Data4!$AL$11:$AL$21</definedName>
    <definedName name="A125234450C_Data">Data4!$AL$11:$AL$21</definedName>
    <definedName name="A125234450C_Latest">Data4!$AL$21</definedName>
    <definedName name="A125234454L">Data3!$GP$1:$GP$10,Data3!$GP$11:$GP$21</definedName>
    <definedName name="A125234454L_Data">Data3!$GP$11:$GP$21</definedName>
    <definedName name="A125234454L_Latest">Data3!$GP$21</definedName>
    <definedName name="A125234458W">Data3!$II$1:$II$10,Data3!$II$11:$II$21</definedName>
    <definedName name="A125234458W_Data">Data3!$II$11:$II$21</definedName>
    <definedName name="A125234458W_Latest">Data3!$II$21</definedName>
    <definedName name="A125234462L">Data4!$H$1:$H$10,Data4!$H$11:$H$21</definedName>
    <definedName name="A125234462L_Data">Data4!$H$11:$H$21</definedName>
    <definedName name="A125234462L_Latest">Data4!$H$21</definedName>
    <definedName name="A125234466W">Data4!$W$1:$W$10,Data4!$W$11:$W$21</definedName>
    <definedName name="A125234466W_Data">Data4!$W$11:$W$21</definedName>
    <definedName name="A125234466W_Latest">Data4!$W$21</definedName>
    <definedName name="A125234470L">Data4!$BP$1:$BP$10,Data4!$BP$11:$BP$21</definedName>
    <definedName name="A125234470L_Data">Data4!$BP$11:$BP$21</definedName>
    <definedName name="A125234470L_Latest">Data4!$BP$21</definedName>
    <definedName name="A125234474W">Data3!$GA$1:$GA$10,Data3!$GA$11:$GA$21</definedName>
    <definedName name="A125234474W_Data">Data3!$GA$11:$GA$21</definedName>
    <definedName name="A125234474W_Latest">Data3!$GA$21</definedName>
    <definedName name="A125234478F">Data3!$HE$1:$HE$10,Data3!$HE$11:$HE$21</definedName>
    <definedName name="A125234478F_Data">Data3!$HE$11:$HE$21</definedName>
    <definedName name="A125234478F_Latest">Data3!$HE$21</definedName>
    <definedName name="A125234482W">Data3!$HT$1:$HT$10,Data3!$HT$11:$HT$21</definedName>
    <definedName name="A125234482W_Data">Data3!$HT$11:$HT$21</definedName>
    <definedName name="A125234482W_Latest">Data3!$HT$21</definedName>
    <definedName name="A125234486F">Data4!$BA$1:$BA$10,Data4!$BA$11:$BA$21</definedName>
    <definedName name="A125234486F_Data">Data4!$BA$11:$BA$21</definedName>
    <definedName name="A125234486F_Latest">Data4!$BA$21</definedName>
    <definedName name="A125234490W">Data3!$FL$1:$FL$10,Data3!$FL$11:$FL$21</definedName>
    <definedName name="A125234490W_Data">Data3!$FL$11:$FL$21</definedName>
    <definedName name="A125234490W_Latest">Data3!$FL$21</definedName>
    <definedName name="A125234846X">Data1!$DU$1:$DU$10,Data1!$DU$11:$DU$21</definedName>
    <definedName name="A125234846X_Data">Data1!$DU$11:$DU$21</definedName>
    <definedName name="A125234846X_Latest">Data1!$DU$21</definedName>
    <definedName name="A125234850R">Data1!$AI$1:$AI$10,Data1!$AI$11:$AI$21</definedName>
    <definedName name="A125234850R_Data">Data1!$AI$11:$AI$21</definedName>
    <definedName name="A125234850R_Latest">Data1!$AI$21</definedName>
    <definedName name="A125234854X">Data1!$CB$1:$CB$10,Data1!$CB$11:$CB$21</definedName>
    <definedName name="A125234854X_Data">Data1!$CB$11:$CB$21</definedName>
    <definedName name="A125234854X_Latest">Data1!$CB$21</definedName>
    <definedName name="A125234858J">Data1!$CQ$1:$CQ$10,Data1!$CQ$11:$CQ$21</definedName>
    <definedName name="A125234858J_Data">Data1!$CQ$11:$CQ$21</definedName>
    <definedName name="A125234858J_Latest">Data1!$CQ$21</definedName>
    <definedName name="A125234862X">Data1!$DF$1:$DF$10,Data1!$DF$11:$DF$21</definedName>
    <definedName name="A125234862X_Data">Data1!$DF$11:$DF$21</definedName>
    <definedName name="A125234862X_Latest">Data1!$DF$21</definedName>
    <definedName name="A125234866J">Data1!$EY$1:$EY$10,Data1!$EY$11:$EY$21</definedName>
    <definedName name="A125234866J_Data">Data1!$EY$11:$EY$21</definedName>
    <definedName name="A125234866J_Latest">Data1!$EY$21</definedName>
    <definedName name="A125234870X">Data1!$T$1:$T$10,Data1!$T$11:$T$21</definedName>
    <definedName name="A125234870X_Data">Data1!$T$11:$T$21</definedName>
    <definedName name="A125234870X_Latest">Data1!$T$21</definedName>
    <definedName name="A125234874J">Data1!$AX$1:$AX$10,Data1!$AX$11:$AX$21</definedName>
    <definedName name="A125234874J_Data">Data1!$AX$11:$AX$21</definedName>
    <definedName name="A125234874J_Latest">Data1!$AX$21</definedName>
    <definedName name="A125234878T">Data1!$BM$1:$BM$10,Data1!$BM$11:$BM$21</definedName>
    <definedName name="A125234878T_Data">Data1!$BM$11:$BM$21</definedName>
    <definedName name="A125234878T_Latest">Data1!$BM$21</definedName>
    <definedName name="A125234882J">Data1!$EJ$1:$EJ$10,Data1!$EJ$11:$EJ$21</definedName>
    <definedName name="A125234882J_Data">Data1!$EJ$11:$EJ$21</definedName>
    <definedName name="A125234882J_Latest">Data1!$EJ$21</definedName>
    <definedName name="A125234886T">Data1!$E$1:$E$10,Data1!$E$11:$E$21</definedName>
    <definedName name="A125234886T_Data">Data1!$E$11:$E$21</definedName>
    <definedName name="A125234886T_Latest">Data1!$E$21</definedName>
    <definedName name="A125234890J">Data10!$T$1:$T$10,Data10!$T$11:$T$21</definedName>
    <definedName name="A125234890J_Data">Data10!$T$11:$T$21</definedName>
    <definedName name="A125234890J_Latest">Data10!$T$21</definedName>
    <definedName name="A125234894T">Data9!$FX$1:$FX$10,Data9!$FX$11:$FX$21</definedName>
    <definedName name="A125234894T_Data">Data9!$FX$11:$FX$21</definedName>
    <definedName name="A125234894T_Latest">Data9!$FX$21</definedName>
    <definedName name="A125234898A">Data9!$HQ$1:$HQ$10,Data9!$HQ$11:$HQ$21</definedName>
    <definedName name="A125234898A_Data">Data9!$HQ$11:$HQ$21</definedName>
    <definedName name="A125234898A_Latest">Data9!$HQ$21</definedName>
    <definedName name="A125234902F">Data9!$IF$1:$IF$10,Data9!$IF$11:$IF$21</definedName>
    <definedName name="A125234902F_Data">Data9!$IF$11:$IF$21</definedName>
    <definedName name="A125234902F_Latest">Data9!$IF$21</definedName>
    <definedName name="A125234906R">Data10!$E$1:$E$10,Data10!$E$11:$E$21</definedName>
    <definedName name="A125234906R_Data">Data10!$E$11:$E$21</definedName>
    <definedName name="A125234906R_Latest">Data10!$E$21</definedName>
    <definedName name="A125234910F">Data10!$AX$1:$AX$10,Data10!$AX$11:$AX$21</definedName>
    <definedName name="A125234910F_Data">Data10!$AX$11:$AX$21</definedName>
    <definedName name="A125234910F_Latest">Data10!$AX$21</definedName>
    <definedName name="A125234914R">Data9!$FI$1:$FI$10,Data9!$FI$11:$FI$21</definedName>
    <definedName name="A125234914R_Data">Data9!$FI$11:$FI$21</definedName>
    <definedName name="A125234914R_Latest">Data9!$FI$21</definedName>
    <definedName name="A125234918X">Data9!$GM$1:$GM$10,Data9!$GM$11:$GM$21</definedName>
    <definedName name="A125234918X_Data">Data9!$GM$11:$GM$21</definedName>
    <definedName name="A125234918X_Latest">Data9!$GM$21</definedName>
    <definedName name="A125234922R">Data9!$HB$1:$HB$10,Data9!$HB$11:$HB$21</definedName>
    <definedName name="A125234922R_Data">Data9!$HB$11:$HB$21</definedName>
    <definedName name="A125234922R_Latest">Data9!$HB$21</definedName>
    <definedName name="A125234926X">Data10!$AI$1:$AI$10,Data10!$AI$11:$AI$21</definedName>
    <definedName name="A125234926X_Data">Data10!$AI$11:$AI$21</definedName>
    <definedName name="A125234926X_Latest">Data10!$AI$21</definedName>
    <definedName name="A125234930R">Data9!$ET$1:$ET$10,Data9!$ET$11:$ET$21</definedName>
    <definedName name="A125234930R_Data">Data9!$ET$11:$ET$21</definedName>
    <definedName name="A125234930R_Latest">Data9!$ET$21</definedName>
    <definedName name="A125234934X">Data6!$AD$1:$AD$10,Data6!$AD$11:$AD$21</definedName>
    <definedName name="A125234934X_Data">Data6!$AD$11:$AD$21</definedName>
    <definedName name="A125234934X_Latest">Data6!$AD$21</definedName>
    <definedName name="A125234938J">Data5!$GH$1:$GH$10,Data5!$GH$11:$GH$21</definedName>
    <definedName name="A125234938J_Data">Data5!$GH$11:$GH$21</definedName>
    <definedName name="A125234938J_Latest">Data5!$GH$21</definedName>
    <definedName name="A125234942X">Data5!$IA$1:$IA$10,Data5!$IA$11:$IA$21</definedName>
    <definedName name="A125234942X_Data">Data5!$IA$11:$IA$21</definedName>
    <definedName name="A125234942X_Latest">Data5!$IA$21</definedName>
    <definedName name="A125234946J">Data5!$IP$1:$IP$10,Data5!$IP$11:$IP$21</definedName>
    <definedName name="A125234946J_Data">Data5!$IP$11:$IP$21</definedName>
    <definedName name="A125234946J_Latest">Data5!$IP$21</definedName>
    <definedName name="A125234950X">Data6!$O$1:$O$10,Data6!$O$11:$O$21</definedName>
    <definedName name="A125234950X_Data">Data6!$O$11:$O$21</definedName>
    <definedName name="A125234950X_Latest">Data6!$O$21</definedName>
    <definedName name="A125234954J">Data6!$BH$1:$BH$10,Data6!$BH$11:$BH$21</definedName>
    <definedName name="A125234954J_Data">Data6!$BH$11:$BH$21</definedName>
    <definedName name="A125234954J_Latest">Data6!$BH$21</definedName>
    <definedName name="A125234958T">Data5!$FS$1:$FS$10,Data5!$FS$11:$FS$21</definedName>
    <definedName name="A125234958T_Data">Data5!$FS$11:$FS$21</definedName>
    <definedName name="A125234958T_Latest">Data5!$FS$21</definedName>
    <definedName name="A125234962J">Data5!$GW$1:$GW$10,Data5!$GW$11:$GW$21</definedName>
    <definedName name="A125234962J_Data">Data5!$GW$11:$GW$21</definedName>
    <definedName name="A125234962J_Latest">Data5!$GW$21</definedName>
    <definedName name="A125234966T">Data5!$HL$1:$HL$10,Data5!$HL$11:$HL$21</definedName>
    <definedName name="A125234966T_Data">Data5!$HL$11:$HL$21</definedName>
    <definedName name="A125234966T_Latest">Data5!$HL$21</definedName>
    <definedName name="A125234970J">Data6!$AS$1:$AS$10,Data6!$AS$11:$AS$21</definedName>
    <definedName name="A125234970J_Data">Data6!$AS$11:$AS$21</definedName>
    <definedName name="A125234970J_Latest">Data6!$AS$21</definedName>
    <definedName name="A125234974T">Data5!$FD$1:$FD$10,Data5!$FD$11:$FD$21</definedName>
    <definedName name="A125234974T_Data">Data5!$FD$11:$FD$21</definedName>
    <definedName name="A125234974T_Latest">Data5!$FD$21</definedName>
    <definedName name="A125234978A">Data8!$Y$1:$Y$10,Data8!$Y$11:$Y$21</definedName>
    <definedName name="A125234978A_Data">Data8!$Y$11:$Y$21</definedName>
    <definedName name="A125234978A_Latest">Data8!$Y$21</definedName>
    <definedName name="A125234982T">Data7!$GC$1:$GC$10,Data7!$GC$11:$GC$21</definedName>
    <definedName name="A125234982T_Data">Data7!$GC$11:$GC$21</definedName>
    <definedName name="A125234982T_Latest">Data7!$GC$21</definedName>
    <definedName name="A125234986A">Data7!$HV$1:$HV$10,Data7!$HV$11:$HV$21</definedName>
    <definedName name="A125234986A_Data">Data7!$HV$11:$HV$21</definedName>
    <definedName name="A125234986A_Latest">Data7!$HV$21</definedName>
    <definedName name="A125234990T">Data7!$IK$1:$IK$10,Data7!$IK$11:$IK$21</definedName>
    <definedName name="A125234990T_Data">Data7!$IK$11:$IK$21</definedName>
    <definedName name="A125234990T_Latest">Data7!$IK$21</definedName>
    <definedName name="A125234994A">Data8!$J$1:$J$10,Data8!$J$11:$J$21</definedName>
    <definedName name="A125234994A_Data">Data8!$J$11:$J$21</definedName>
    <definedName name="A125234994A_Latest">Data8!$J$21</definedName>
    <definedName name="A125234998K">Data8!$BC$1:$BC$10,Data8!$BC$11:$BC$21</definedName>
    <definedName name="A125234998K_Data">Data8!$BC$11:$BC$21</definedName>
    <definedName name="A125234998K_Latest">Data8!$BC$21</definedName>
    <definedName name="A125235002T">Data7!$FN$1:$FN$10,Data7!$FN$11:$FN$21</definedName>
    <definedName name="A125235002T_Data">Data7!$FN$11:$FN$21</definedName>
    <definedName name="A125235002T_Latest">Data7!$FN$21</definedName>
    <definedName name="A125235006A">Data7!$GR$1:$GR$10,Data7!$GR$11:$GR$21</definedName>
    <definedName name="A125235006A_Data">Data7!$GR$11:$GR$21</definedName>
    <definedName name="A125235006A_Latest">Data7!$GR$21</definedName>
    <definedName name="A125235010T">Data7!$HG$1:$HG$10,Data7!$HG$11:$HG$21</definedName>
    <definedName name="A125235010T_Data">Data7!$HG$11:$HG$21</definedName>
    <definedName name="A125235010T_Latest">Data7!$HG$21</definedName>
    <definedName name="A125235014A">Data8!$AN$1:$AN$10,Data8!$AN$11:$AN$21</definedName>
    <definedName name="A125235014A_Data">Data8!$AN$11:$AN$21</definedName>
    <definedName name="A125235014A_Latest">Data8!$AN$21</definedName>
    <definedName name="A125235018K">Data7!$EY$1:$EY$10,Data7!$EY$11:$EY$21</definedName>
    <definedName name="A125235018K_Data">Data7!$EY$11:$EY$21</definedName>
    <definedName name="A125235018K_Latest">Data7!$EY$21</definedName>
    <definedName name="A125235022A">Data8!$GH$1:$GH$10,Data8!$GH$11:$GH$21</definedName>
    <definedName name="A125235022A_Data">Data8!$GH$11:$GH$21</definedName>
    <definedName name="A125235022A_Latest">Data8!$GH$21</definedName>
    <definedName name="A125235026K">Data8!$CV$1:$CV$10,Data8!$CV$11:$CV$21</definedName>
    <definedName name="A125235026K_Data">Data8!$CV$11:$CV$21</definedName>
    <definedName name="A125235026K_Latest">Data8!$CV$21</definedName>
    <definedName name="A125235030A">Data8!$EO$1:$EO$10,Data8!$EO$11:$EO$21</definedName>
    <definedName name="A125235030A_Data">Data8!$EO$11:$EO$21</definedName>
    <definedName name="A125235030A_Latest">Data8!$EO$21</definedName>
    <definedName name="A125235034K">Data8!$FD$1:$FD$10,Data8!$FD$11:$FD$21</definedName>
    <definedName name="A125235034K_Data">Data8!$FD$11:$FD$21</definedName>
    <definedName name="A125235034K_Latest">Data8!$FD$21</definedName>
    <definedName name="A125235038V">Data8!$FS$1:$FS$10,Data8!$FS$11:$FS$21</definedName>
    <definedName name="A125235038V_Data">Data8!$FS$11:$FS$21</definedName>
    <definedName name="A125235038V_Latest">Data8!$FS$21</definedName>
    <definedName name="A125235042K">Data8!$HL$1:$HL$10,Data8!$HL$11:$HL$21</definedName>
    <definedName name="A125235042K_Data">Data8!$HL$11:$HL$21</definedName>
    <definedName name="A125235042K_Latest">Data8!$HL$21</definedName>
    <definedName name="A125235046V">Data8!$CG$1:$CG$10,Data8!$CG$11:$CG$21</definedName>
    <definedName name="A125235046V_Data">Data8!$CG$11:$CG$21</definedName>
    <definedName name="A125235046V_Latest">Data8!$CG$21</definedName>
    <definedName name="A125235050K">Data8!$DK$1:$DK$10,Data8!$DK$11:$DK$21</definedName>
    <definedName name="A125235050K_Data">Data8!$DK$11:$DK$21</definedName>
    <definedName name="A125235050K_Latest">Data8!$DK$21</definedName>
    <definedName name="A125235054V">Data8!$DZ$1:$DZ$10,Data8!$DZ$11:$DZ$21</definedName>
    <definedName name="A125235054V_Data">Data8!$DZ$11:$DZ$21</definedName>
    <definedName name="A125235054V_Latest">Data8!$DZ$21</definedName>
    <definedName name="A125235058C">Data8!$GW$1:$GW$10,Data8!$GW$11:$GW$21</definedName>
    <definedName name="A125235058C_Data">Data8!$GW$11:$GW$21</definedName>
    <definedName name="A125235058C_Latest">Data8!$GW$21</definedName>
    <definedName name="A125235062V">Data8!$BR$1:$BR$10,Data8!$BR$11:$BR$21</definedName>
    <definedName name="A125235062V_Data">Data8!$BR$11:$BR$21</definedName>
    <definedName name="A125235062V_Latest">Data8!$BR$21</definedName>
    <definedName name="A125235066C">Data9!$DA$1:$DA$10,Data9!$DA$11:$DA$21</definedName>
    <definedName name="A125235066C_Data">Data9!$DA$11:$DA$21</definedName>
    <definedName name="A125235066C_Latest">Data9!$DA$21</definedName>
    <definedName name="A125235070V">Data9!$O$1:$O$10,Data9!$O$11:$O$21</definedName>
    <definedName name="A125235070V_Data">Data9!$O$11:$O$21</definedName>
    <definedName name="A125235070V_Latest">Data9!$O$21</definedName>
    <definedName name="A125235074C">Data9!$BH$1:$BH$10,Data9!$BH$11:$BH$21</definedName>
    <definedName name="A125235074C_Data">Data9!$BH$11:$BH$21</definedName>
    <definedName name="A125235074C_Latest">Data9!$BH$21</definedName>
    <definedName name="A125235078L">Data9!$BW$1:$BW$10,Data9!$BW$11:$BW$21</definedName>
    <definedName name="A125235078L_Data">Data9!$BW$11:$BW$21</definedName>
    <definedName name="A125235078L_Latest">Data9!$BW$21</definedName>
    <definedName name="A125235082C">Data9!$CL$1:$CL$10,Data9!$CL$11:$CL$21</definedName>
    <definedName name="A125235082C_Data">Data9!$CL$11:$CL$21</definedName>
    <definedName name="A125235082C_Latest">Data9!$CL$21</definedName>
    <definedName name="A125235086L">Data9!$EE$1:$EE$10,Data9!$EE$11:$EE$21</definedName>
    <definedName name="A125235086L_Data">Data9!$EE$11:$EE$21</definedName>
    <definedName name="A125235086L_Latest">Data9!$EE$21</definedName>
    <definedName name="A125235090C">Data8!$IP$1:$IP$10,Data8!$IP$11:$IP$21</definedName>
    <definedName name="A125235090C_Data">Data8!$IP$11:$IP$21</definedName>
    <definedName name="A125235090C_Latest">Data8!$IP$21</definedName>
    <definedName name="A125235094L">Data9!$AD$1:$AD$10,Data9!$AD$11:$AD$21</definedName>
    <definedName name="A125235094L_Data">Data9!$AD$11:$AD$21</definedName>
    <definedName name="A125235094L_Latest">Data9!$AD$21</definedName>
    <definedName name="A125235098W">Data9!$AS$1:$AS$10,Data9!$AS$11:$AS$21</definedName>
    <definedName name="A125235098W_Data">Data9!$AS$11:$AS$21</definedName>
    <definedName name="A125235098W_Latest">Data9!$AS$21</definedName>
    <definedName name="A125235102A">Data9!$DP$1:$DP$10,Data9!$DP$11:$DP$21</definedName>
    <definedName name="A125235102A_Data">Data9!$DP$11:$DP$21</definedName>
    <definedName name="A125235102A_Latest">Data9!$DP$21</definedName>
    <definedName name="A125235106K">Data8!$IA$1:$IA$10,Data8!$IA$11:$IA$21</definedName>
    <definedName name="A125235106K_Data">Data8!$IA$11:$IA$21</definedName>
    <definedName name="A125235106K_Latest">Data8!$IA$21</definedName>
    <definedName name="A125235110A">Data5!$DK$1:$DK$10,Data5!$DK$11:$DK$21</definedName>
    <definedName name="A125235110A_Data">Data5!$DK$11:$DK$21</definedName>
    <definedName name="A125235110A_Latest">Data5!$DK$21</definedName>
    <definedName name="A125235114K">Data5!$Y$1:$Y$10,Data5!$Y$11:$Y$21</definedName>
    <definedName name="A125235114K_Data">Data5!$Y$11:$Y$21</definedName>
    <definedName name="A125235114K_Latest">Data5!$Y$21</definedName>
    <definedName name="A125235118V">Data5!$BR$1:$BR$10,Data5!$BR$11:$BR$21</definedName>
    <definedName name="A125235118V_Data">Data5!$BR$11:$BR$21</definedName>
    <definedName name="A125235118V_Latest">Data5!$BR$21</definedName>
    <definedName name="A125235122K">Data5!$CG$1:$CG$10,Data5!$CG$11:$CG$21</definedName>
    <definedName name="A125235122K_Data">Data5!$CG$11:$CG$21</definedName>
    <definedName name="A125235122K_Latest">Data5!$CG$21</definedName>
    <definedName name="A125235126V">Data5!$CV$1:$CV$10,Data5!$CV$11:$CV$21</definedName>
    <definedName name="A125235126V_Data">Data5!$CV$11:$CV$21</definedName>
    <definedName name="A125235126V_Latest">Data5!$CV$21</definedName>
    <definedName name="A125235130K">Data5!$EO$1:$EO$10,Data5!$EO$11:$EO$21</definedName>
    <definedName name="A125235130K_Data">Data5!$EO$11:$EO$21</definedName>
    <definedName name="A125235130K_Latest">Data5!$EO$21</definedName>
    <definedName name="A125235134V">Data5!$J$1:$J$10,Data5!$J$11:$J$21</definedName>
    <definedName name="A125235134V_Data">Data5!$J$11:$J$21</definedName>
    <definedName name="A125235134V_Latest">Data5!$J$21</definedName>
    <definedName name="A125235138C">Data5!$AN$1:$AN$10,Data5!$AN$11:$AN$21</definedName>
    <definedName name="A125235138C_Data">Data5!$AN$11:$AN$21</definedName>
    <definedName name="A125235138C_Latest">Data5!$AN$21</definedName>
    <definedName name="A125235142V">Data5!$BC$1:$BC$10,Data5!$BC$11:$BC$21</definedName>
    <definedName name="A125235142V_Data">Data5!$BC$11:$BC$21</definedName>
    <definedName name="A125235142V_Latest">Data5!$BC$21</definedName>
    <definedName name="A125235146C">Data5!$DZ$1:$DZ$10,Data5!$DZ$11:$DZ$21</definedName>
    <definedName name="A125235146C_Data">Data5!$DZ$11:$DZ$21</definedName>
    <definedName name="A125235146C_Latest">Data5!$DZ$21</definedName>
    <definedName name="A125235150V">Data4!$IK$1:$IK$10,Data4!$IK$11:$IK$21</definedName>
    <definedName name="A125235150V_Data">Data4!$IK$11:$IK$21</definedName>
    <definedName name="A125235150V_Latest">Data4!$IK$21</definedName>
    <definedName name="A125235154C">Data6!$GM$1:$GM$10,Data6!$GM$11:$GM$21</definedName>
    <definedName name="A125235154C_Data">Data6!$GM$11:$GM$21</definedName>
    <definedName name="A125235154C_Latest">Data6!$GM$21</definedName>
    <definedName name="A125235158L">Data6!$DA$1:$DA$10,Data6!$DA$11:$DA$21</definedName>
    <definedName name="A125235158L_Data">Data6!$DA$11:$DA$21</definedName>
    <definedName name="A125235158L_Latest">Data6!$DA$21</definedName>
    <definedName name="A125235162C">Data6!$ET$1:$ET$10,Data6!$ET$11:$ET$21</definedName>
    <definedName name="A125235162C_Data">Data6!$ET$11:$ET$21</definedName>
    <definedName name="A125235162C_Latest">Data6!$ET$21</definedName>
    <definedName name="A125235166L">Data6!$FI$1:$FI$10,Data6!$FI$11:$FI$21</definedName>
    <definedName name="A125235166L_Data">Data6!$FI$11:$FI$21</definedName>
    <definedName name="A125235166L_Latest">Data6!$FI$21</definedName>
    <definedName name="A125235170C">Data6!$FX$1:$FX$10,Data6!$FX$11:$FX$21</definedName>
    <definedName name="A125235170C_Data">Data6!$FX$11:$FX$21</definedName>
    <definedName name="A125235170C_Latest">Data6!$FX$21</definedName>
    <definedName name="A125235174L">Data6!$HQ$1:$HQ$10,Data6!$HQ$11:$HQ$21</definedName>
    <definedName name="A125235174L_Data">Data6!$HQ$11:$HQ$21</definedName>
    <definedName name="A125235174L_Latest">Data6!$HQ$21</definedName>
    <definedName name="A125235178W">Data6!$CL$1:$CL$10,Data6!$CL$11:$CL$21</definedName>
    <definedName name="A125235178W_Data">Data6!$CL$11:$CL$21</definedName>
    <definedName name="A125235178W_Latest">Data6!$CL$21</definedName>
    <definedName name="A125235182L">Data6!$DP$1:$DP$10,Data6!$DP$11:$DP$21</definedName>
    <definedName name="A125235182L_Data">Data6!$DP$11:$DP$21</definedName>
    <definedName name="A125235182L_Latest">Data6!$DP$21</definedName>
    <definedName name="A125235186W">Data6!$EE$1:$EE$10,Data6!$EE$11:$EE$21</definedName>
    <definedName name="A125235186W_Data">Data6!$EE$11:$EE$21</definedName>
    <definedName name="A125235186W_Latest">Data6!$EE$21</definedName>
    <definedName name="A125235190L">Data6!$HB$1:$HB$10,Data6!$HB$11:$HB$21</definedName>
    <definedName name="A125235190L_Data">Data6!$HB$11:$HB$21</definedName>
    <definedName name="A125235190L_Latest">Data6!$HB$21</definedName>
    <definedName name="A125235194W">Data6!$BW$1:$BW$10,Data6!$BW$11:$BW$21</definedName>
    <definedName name="A125235194W_Data">Data6!$BW$11:$BW$21</definedName>
    <definedName name="A125235194W_Latest">Data6!$BW$21</definedName>
    <definedName name="A125235198F">Data7!$DF$1:$DF$10,Data7!$DF$11:$DF$21</definedName>
    <definedName name="A125235198F_Data">Data7!$DF$11:$DF$21</definedName>
    <definedName name="A125235198F_Latest">Data7!$DF$21</definedName>
    <definedName name="A125235202K">Data7!$T$1:$T$10,Data7!$T$11:$T$21</definedName>
    <definedName name="A125235202K_Data">Data7!$T$11:$T$21</definedName>
    <definedName name="A125235202K_Latest">Data7!$T$21</definedName>
    <definedName name="A125235206V">Data7!$BM$1:$BM$10,Data7!$BM$11:$BM$21</definedName>
    <definedName name="A125235206V_Data">Data7!$BM$11:$BM$21</definedName>
    <definedName name="A125235206V_Latest">Data7!$BM$21</definedName>
    <definedName name="A125235210K">Data7!$CB$1:$CB$10,Data7!$CB$11:$CB$21</definedName>
    <definedName name="A125235210K_Data">Data7!$CB$11:$CB$21</definedName>
    <definedName name="A125235210K_Latest">Data7!$CB$21</definedName>
    <definedName name="A125235214V">Data7!$CQ$1:$CQ$10,Data7!$CQ$11:$CQ$21</definedName>
    <definedName name="A125235214V_Data">Data7!$CQ$11:$CQ$21</definedName>
    <definedName name="A125235214V_Latest">Data7!$CQ$21</definedName>
    <definedName name="A125235218C">Data7!$EJ$1:$EJ$10,Data7!$EJ$11:$EJ$21</definedName>
    <definedName name="A125235218C_Data">Data7!$EJ$11:$EJ$21</definedName>
    <definedName name="A125235218C_Latest">Data7!$EJ$21</definedName>
    <definedName name="A125235222V">Data7!$E$1:$E$10,Data7!$E$11:$E$21</definedName>
    <definedName name="A125235222V_Data">Data7!$E$11:$E$21</definedName>
    <definedName name="A125235222V_Latest">Data7!$E$21</definedName>
    <definedName name="A125235226C">Data7!$AI$1:$AI$10,Data7!$AI$11:$AI$21</definedName>
    <definedName name="A125235226C_Data">Data7!$AI$11:$AI$21</definedName>
    <definedName name="A125235226C_Latest">Data7!$AI$21</definedName>
    <definedName name="A125235230V">Data7!$AX$1:$AX$10,Data7!$AX$11:$AX$21</definedName>
    <definedName name="A125235230V_Data">Data7!$AX$11:$AX$21</definedName>
    <definedName name="A125235230V_Latest">Data7!$AX$21</definedName>
    <definedName name="A125235234C">Data7!$DU$1:$DU$10,Data7!$DU$11:$DU$21</definedName>
    <definedName name="A125235234C_Data">Data7!$DU$11:$DU$21</definedName>
    <definedName name="A125235234C_Latest">Data7!$DU$21</definedName>
    <definedName name="A125235238L">Data6!$IF$1:$IF$10,Data6!$IF$11:$IF$21</definedName>
    <definedName name="A125235238L_Data">Data6!$IF$11:$IF$21</definedName>
    <definedName name="A125235238L_Latest">Data6!$IF$21</definedName>
    <definedName name="A125235242C">Data2!$GW$1:$GW$10,Data2!$GW$11:$GW$21</definedName>
    <definedName name="A125235242C_Data">Data2!$GW$11:$GW$21</definedName>
    <definedName name="A125235242C_Latest">Data2!$GW$21</definedName>
    <definedName name="A125235246L">Data2!$DK$1:$DK$10,Data2!$DK$11:$DK$21</definedName>
    <definedName name="A125235246L_Data">Data2!$DK$11:$DK$21</definedName>
    <definedName name="A125235246L_Latest">Data2!$DK$21</definedName>
    <definedName name="A125235250C">Data2!$FD$1:$FD$10,Data2!$FD$11:$FD$21</definedName>
    <definedName name="A125235250C_Data">Data2!$FD$11:$FD$21</definedName>
    <definedName name="A125235250C_Latest">Data2!$FD$21</definedName>
    <definedName name="A125235254L">Data2!$FS$1:$FS$10,Data2!$FS$11:$FS$21</definedName>
    <definedName name="A125235254L_Data">Data2!$FS$11:$FS$21</definedName>
    <definedName name="A125235254L_Latest">Data2!$FS$21</definedName>
    <definedName name="A125235258W">Data2!$GH$1:$GH$10,Data2!$GH$11:$GH$21</definedName>
    <definedName name="A125235258W_Data">Data2!$GH$11:$GH$21</definedName>
    <definedName name="A125235258W_Latest">Data2!$GH$21</definedName>
    <definedName name="A125235262L">Data2!$IA$1:$IA$10,Data2!$IA$11:$IA$21</definedName>
    <definedName name="A125235262L_Data">Data2!$IA$11:$IA$21</definedName>
    <definedName name="A125235262L_Latest">Data2!$IA$21</definedName>
    <definedName name="A125235266W">Data2!$CV$1:$CV$10,Data2!$CV$11:$CV$21</definedName>
    <definedName name="A125235266W_Data">Data2!$CV$11:$CV$21</definedName>
    <definedName name="A125235266W_Latest">Data2!$CV$21</definedName>
    <definedName name="A125235270L">Data2!$DZ$1:$DZ$10,Data2!$DZ$11:$DZ$21</definedName>
    <definedName name="A125235270L_Data">Data2!$DZ$11:$DZ$21</definedName>
    <definedName name="A125235270L_Latest">Data2!$DZ$21</definedName>
    <definedName name="A125235274W">Data2!$EO$1:$EO$10,Data2!$EO$11:$EO$21</definedName>
    <definedName name="A125235274W_Data">Data2!$EO$11:$EO$21</definedName>
    <definedName name="A125235274W_Latest">Data2!$EO$21</definedName>
    <definedName name="A125235278F">Data2!$HL$1:$HL$10,Data2!$HL$11:$HL$21</definedName>
    <definedName name="A125235278F_Data">Data2!$HL$11:$HL$21</definedName>
    <definedName name="A125235278F_Latest">Data2!$HL$21</definedName>
    <definedName name="A125235282W">Data2!$CG$1:$CG$10,Data2!$CG$11:$CG$21</definedName>
    <definedName name="A125235282W_Data">Data2!$CG$11:$CG$21</definedName>
    <definedName name="A125235282W_Latest">Data2!$CG$21</definedName>
    <definedName name="A125235638X">Data4!$GR$1:$GR$10,Data4!$GR$11:$GR$21</definedName>
    <definedName name="A125235638X_Data">Data4!$GR$11:$GR$21</definedName>
    <definedName name="A125235638X_Latest">Data4!$GR$21</definedName>
    <definedName name="A125235642R">Data4!$DF$1:$DF$10,Data4!$DF$11:$DF$21</definedName>
    <definedName name="A125235642R_Data">Data4!$DF$11:$DF$21</definedName>
    <definedName name="A125235642R_Latest">Data4!$DF$21</definedName>
    <definedName name="A125235646X">Data4!$EY$1:$EY$10,Data4!$EY$11:$EY$21</definedName>
    <definedName name="A125235646X_Data">Data4!$EY$11:$EY$21</definedName>
    <definedName name="A125235646X_Latest">Data4!$EY$21</definedName>
    <definedName name="A125235650R">Data4!$FN$1:$FN$10,Data4!$FN$11:$FN$21</definedName>
    <definedName name="A125235650R_Data">Data4!$FN$11:$FN$21</definedName>
    <definedName name="A125235650R_Latest">Data4!$FN$21</definedName>
    <definedName name="A125235654X">Data4!$GC$1:$GC$10,Data4!$GC$11:$GC$21</definedName>
    <definedName name="A125235654X_Data">Data4!$GC$11:$GC$21</definedName>
    <definedName name="A125235654X_Latest">Data4!$GC$21</definedName>
    <definedName name="A125235658J">Data4!$HV$1:$HV$10,Data4!$HV$11:$HV$21</definedName>
    <definedName name="A125235658J_Data">Data4!$HV$11:$HV$21</definedName>
    <definedName name="A125235658J_Latest">Data4!$HV$21</definedName>
    <definedName name="A125235662X">Data4!$CQ$1:$CQ$10,Data4!$CQ$11:$CQ$21</definedName>
    <definedName name="A125235662X_Data">Data4!$CQ$11:$CQ$21</definedName>
    <definedName name="A125235662X_Latest">Data4!$CQ$21</definedName>
    <definedName name="A125235666J">Data4!$DU$1:$DU$10,Data4!$DU$11:$DU$21</definedName>
    <definedName name="A125235666J_Data">Data4!$DU$11:$DU$21</definedName>
    <definedName name="A125235666J_Latest">Data4!$DU$21</definedName>
    <definedName name="A125235670X">Data4!$EJ$1:$EJ$10,Data4!$EJ$11:$EJ$21</definedName>
    <definedName name="A125235670X_Data">Data4!$EJ$11:$EJ$21</definedName>
    <definedName name="A125235670X_Latest">Data4!$EJ$21</definedName>
    <definedName name="A125235674J">Data4!$HG$1:$HG$10,Data4!$HG$11:$HG$21</definedName>
    <definedName name="A125235674J_Data">Data4!$HG$11:$HG$21</definedName>
    <definedName name="A125235674J_Latest">Data4!$HG$21</definedName>
    <definedName name="A125235678T">Data4!$CB$1:$CB$10,Data4!$CB$11:$CB$21</definedName>
    <definedName name="A125235678T_Data">Data4!$CB$11:$CB$21</definedName>
    <definedName name="A125235678T_Latest">Data4!$CB$21</definedName>
    <definedName name="A125236034C">Data2!$AN$1:$AN$10,Data2!$AN$11:$AN$21</definedName>
    <definedName name="A125236034C_Data">Data2!$AN$11:$AN$21</definedName>
    <definedName name="A125236034C_Latest">Data2!$AN$21</definedName>
    <definedName name="A125236038L">Data1!$GR$1:$GR$10,Data1!$GR$11:$GR$21</definedName>
    <definedName name="A125236038L_Data">Data1!$GR$11:$GR$21</definedName>
    <definedName name="A125236038L_Latest">Data1!$GR$21</definedName>
    <definedName name="A125236042C">Data1!$IK$1:$IK$10,Data1!$IK$11:$IK$21</definedName>
    <definedName name="A125236042C_Data">Data1!$IK$11:$IK$21</definedName>
    <definedName name="A125236042C_Latest">Data1!$IK$21</definedName>
    <definedName name="A125236046L">Data2!$J$1:$J$10,Data2!$J$11:$J$21</definedName>
    <definedName name="A125236046L_Data">Data2!$J$11:$J$21</definedName>
    <definedName name="A125236046L_Latest">Data2!$J$21</definedName>
    <definedName name="A125236050C">Data2!$Y$1:$Y$10,Data2!$Y$11:$Y$21</definedName>
    <definedName name="A125236050C_Data">Data2!$Y$11:$Y$21</definedName>
    <definedName name="A125236050C_Latest">Data2!$Y$21</definedName>
    <definedName name="A125236054L">Data2!$BR$1:$BR$10,Data2!$BR$11:$BR$21</definedName>
    <definedName name="A125236054L_Data">Data2!$BR$11:$BR$21</definedName>
    <definedName name="A125236054L_Latest">Data2!$BR$21</definedName>
    <definedName name="A125236058W">Data1!$GC$1:$GC$10,Data1!$GC$11:$GC$21</definedName>
    <definedName name="A125236058W_Data">Data1!$GC$11:$GC$21</definedName>
    <definedName name="A125236058W_Latest">Data1!$GC$21</definedName>
    <definedName name="A125236062L">Data1!$HG$1:$HG$10,Data1!$HG$11:$HG$21</definedName>
    <definedName name="A125236062L_Data">Data1!$HG$11:$HG$21</definedName>
    <definedName name="A125236062L_Latest">Data1!$HG$21</definedName>
    <definedName name="A125236066W">Data1!$HV$1:$HV$10,Data1!$HV$11:$HV$21</definedName>
    <definedName name="A125236066W_Data">Data1!$HV$11:$HV$21</definedName>
    <definedName name="A125236066W_Latest">Data1!$HV$21</definedName>
    <definedName name="A125236070L">Data2!$BC$1:$BC$10,Data2!$BC$11:$BC$21</definedName>
    <definedName name="A125236070L_Data">Data2!$BC$11:$BC$21</definedName>
    <definedName name="A125236070L_Latest">Data2!$BC$21</definedName>
    <definedName name="A125236074W">Data1!$FN$1:$FN$10,Data1!$FN$11:$FN$21</definedName>
    <definedName name="A125236074W_Data">Data1!$FN$11:$FN$21</definedName>
    <definedName name="A125236074W_Latest">Data1!$FN$21</definedName>
    <definedName name="A125236430F">Data3!$DP$1:$DP$10,Data3!$DP$11:$DP$21</definedName>
    <definedName name="A125236430F_Data">Data3!$DP$11:$DP$21</definedName>
    <definedName name="A125236430F_Latest">Data3!$DP$21</definedName>
    <definedName name="A125236434R">Data3!$AD$1:$AD$10,Data3!$AD$11:$AD$21</definedName>
    <definedName name="A125236434R_Data">Data3!$AD$11:$AD$21</definedName>
    <definedName name="A125236434R_Latest">Data3!$AD$21</definedName>
    <definedName name="A125236438X">Data3!$BW$1:$BW$10,Data3!$BW$11:$BW$21</definedName>
    <definedName name="A125236438X_Data">Data3!$BW$11:$BW$21</definedName>
    <definedName name="A125236438X_Latest">Data3!$BW$21</definedName>
    <definedName name="A125236442R">Data3!$CL$1:$CL$10,Data3!$CL$11:$CL$21</definedName>
    <definedName name="A125236442R_Data">Data3!$CL$11:$CL$21</definedName>
    <definedName name="A125236442R_Latest">Data3!$CL$21</definedName>
    <definedName name="A125236446X">Data3!$DA$1:$DA$10,Data3!$DA$11:$DA$21</definedName>
    <definedName name="A125236446X_Data">Data3!$DA$11:$DA$21</definedName>
    <definedName name="A125236446X_Latest">Data3!$DA$21</definedName>
    <definedName name="A125236450R">Data3!$ET$1:$ET$10,Data3!$ET$11:$ET$21</definedName>
    <definedName name="A125236450R_Data">Data3!$ET$11:$ET$21</definedName>
    <definedName name="A125236450R_Latest">Data3!$ET$21</definedName>
    <definedName name="A125236454X">Data3!$O$1:$O$10,Data3!$O$11:$O$21</definedName>
    <definedName name="A125236454X_Data">Data3!$O$11:$O$21</definedName>
    <definedName name="A125236454X_Latest">Data3!$O$21</definedName>
    <definedName name="A125236458J">Data3!$AS$1:$AS$10,Data3!$AS$11:$AS$21</definedName>
    <definedName name="A125236458J_Data">Data3!$AS$11:$AS$21</definedName>
    <definedName name="A125236458J_Latest">Data3!$AS$21</definedName>
    <definedName name="A125236462X">Data3!$BH$1:$BH$10,Data3!$BH$11:$BH$21</definedName>
    <definedName name="A125236462X_Data">Data3!$BH$11:$BH$21</definedName>
    <definedName name="A125236462X_Latest">Data3!$BH$21</definedName>
    <definedName name="A125236466J">Data3!$EE$1:$EE$10,Data3!$EE$11:$EE$21</definedName>
    <definedName name="A125236466J_Data">Data3!$EE$11:$EE$21</definedName>
    <definedName name="A125236466J_Latest">Data3!$EE$21</definedName>
    <definedName name="A125236470X">Data2!$IP$1:$IP$10,Data2!$IP$11:$IP$21</definedName>
    <definedName name="A125236470X_Data">Data2!$IP$11:$IP$21</definedName>
    <definedName name="A125236470X_Latest">Data2!$IP$21</definedName>
    <definedName name="A125236826A">Data4!$AI$1:$AI$10,Data4!$AI$11:$AI$21</definedName>
    <definedName name="A125236826A_Data">Data4!$AI$11:$AI$21</definedName>
    <definedName name="A125236826A_Latest">Data4!$AI$21</definedName>
    <definedName name="A125236830T">Data3!$GM$1:$GM$10,Data3!$GM$11:$GM$21</definedName>
    <definedName name="A125236830T_Data">Data3!$GM$11:$GM$21</definedName>
    <definedName name="A125236830T_Latest">Data3!$GM$21</definedName>
    <definedName name="A125236834A">Data3!$IF$1:$IF$10,Data3!$IF$11:$IF$21</definedName>
    <definedName name="A125236834A_Data">Data3!$IF$11:$IF$21</definedName>
    <definedName name="A125236834A_Latest">Data3!$IF$21</definedName>
    <definedName name="A125236838K">Data4!$E$1:$E$10,Data4!$E$11:$E$21</definedName>
    <definedName name="A125236838K_Data">Data4!$E$11:$E$21</definedName>
    <definedName name="A125236838K_Latest">Data4!$E$21</definedName>
    <definedName name="A125236842A">Data4!$T$1:$T$10,Data4!$T$11:$T$21</definedName>
    <definedName name="A125236842A_Data">Data4!$T$11:$T$21</definedName>
    <definedName name="A125236842A_Latest">Data4!$T$21</definedName>
    <definedName name="A125236846K">Data4!$BM$1:$BM$10,Data4!$BM$11:$BM$21</definedName>
    <definedName name="A125236846K_Data">Data4!$BM$11:$BM$21</definedName>
    <definedName name="A125236846K_Latest">Data4!$BM$21</definedName>
    <definedName name="A125236850A">Data3!$FX$1:$FX$10,Data3!$FX$11:$FX$21</definedName>
    <definedName name="A125236850A_Data">Data3!$FX$11:$FX$21</definedName>
    <definedName name="A125236850A_Latest">Data3!$FX$21</definedName>
    <definedName name="A125236854K">Data3!$HB$1:$HB$10,Data3!$HB$11:$HB$21</definedName>
    <definedName name="A125236854K_Data">Data3!$HB$11:$HB$21</definedName>
    <definedName name="A125236854K_Latest">Data3!$HB$21</definedName>
    <definedName name="A125236858V">Data3!$HQ$1:$HQ$10,Data3!$HQ$11:$HQ$21</definedName>
    <definedName name="A125236858V_Data">Data3!$HQ$11:$HQ$21</definedName>
    <definedName name="A125236858V_Latest">Data3!$HQ$21</definedName>
    <definedName name="A125236862K">Data4!$AX$1:$AX$10,Data4!$AX$11:$AX$21</definedName>
    <definedName name="A125236862K_Data">Data4!$AX$11:$AX$21</definedName>
    <definedName name="A125236862K_Latest">Data4!$AX$21</definedName>
    <definedName name="A125236866V">Data3!$FI$1:$FI$10,Data3!$FI$11:$FI$21</definedName>
    <definedName name="A125236866V_Data">Data3!$FI$11:$FI$21</definedName>
    <definedName name="A125236866V_Latest">Data3!$FI$21</definedName>
    <definedName name="A125237222F">Data1!$ED$1:$ED$10,Data1!$ED$11:$ED$21</definedName>
    <definedName name="A125237222F_Data">Data1!$ED$11:$ED$21</definedName>
    <definedName name="A125237222F_Latest">Data1!$ED$21</definedName>
    <definedName name="A125237226R">Data1!$AR$1:$AR$10,Data1!$AR$11:$AR$21</definedName>
    <definedName name="A125237226R_Data">Data1!$AR$11:$AR$21</definedName>
    <definedName name="A125237226R_Latest">Data1!$AR$21</definedName>
    <definedName name="A125237230F">Data1!$CK$1:$CK$10,Data1!$CK$11:$CK$21</definedName>
    <definedName name="A125237230F_Data">Data1!$CK$11:$CK$21</definedName>
    <definedName name="A125237230F_Latest">Data1!$CK$21</definedName>
    <definedName name="A125237234R">Data1!$CZ$1:$CZ$10,Data1!$CZ$11:$CZ$21</definedName>
    <definedName name="A125237234R_Data">Data1!$CZ$11:$CZ$21</definedName>
    <definedName name="A125237234R_Latest">Data1!$CZ$21</definedName>
    <definedName name="A125237238X">Data1!$DO$1:$DO$10,Data1!$DO$11:$DO$21</definedName>
    <definedName name="A125237238X_Data">Data1!$DO$11:$DO$21</definedName>
    <definedName name="A125237238X_Latest">Data1!$DO$21</definedName>
    <definedName name="A125237242R">Data1!$FH$1:$FH$10,Data1!$FH$11:$FH$21</definedName>
    <definedName name="A125237242R_Data">Data1!$FH$11:$FH$21</definedName>
    <definedName name="A125237242R_Latest">Data1!$FH$21</definedName>
    <definedName name="A125237246X">Data1!$AC$1:$AC$10,Data1!$AC$11:$AC$21</definedName>
    <definedName name="A125237246X_Data">Data1!$AC$11:$AC$21</definedName>
    <definedName name="A125237246X_Latest">Data1!$AC$21</definedName>
    <definedName name="A125237250R">Data1!$BG$1:$BG$10,Data1!$BG$11:$BG$21</definedName>
    <definedName name="A125237250R_Data">Data1!$BG$11:$BG$21</definedName>
    <definedName name="A125237250R_Latest">Data1!$BG$21</definedName>
    <definedName name="A125237254X">Data1!$BV$1:$BV$10,Data1!$BV$11:$BV$21</definedName>
    <definedName name="A125237254X_Data">Data1!$BV$11:$BV$21</definedName>
    <definedName name="A125237254X_Latest">Data1!$BV$21</definedName>
    <definedName name="A125237258J">Data1!$ES$1:$ES$10,Data1!$ES$11:$ES$21</definedName>
    <definedName name="A125237258J_Data">Data1!$ES$11:$ES$21</definedName>
    <definedName name="A125237258J_Latest">Data1!$ES$21</definedName>
    <definedName name="A125237262X">Data1!$N$1:$N$10,Data1!$N$11:$N$21</definedName>
    <definedName name="A125237262X_Data">Data1!$N$11:$N$21</definedName>
    <definedName name="A125237262X_Latest">Data1!$N$21</definedName>
    <definedName name="A125237266J">Data10!$AC$1:$AC$10,Data10!$AC$11:$AC$21</definedName>
    <definedName name="A125237266J_Data">Data10!$AC$11:$AC$21</definedName>
    <definedName name="A125237266J_Latest">Data10!$AC$21</definedName>
    <definedName name="A125237270X">Data9!$GG$1:$GG$10,Data9!$GG$11:$GG$21</definedName>
    <definedName name="A125237270X_Data">Data9!$GG$11:$GG$21</definedName>
    <definedName name="A125237270X_Latest">Data9!$GG$21</definedName>
    <definedName name="A125237274J">Data9!$HZ$1:$HZ$10,Data9!$HZ$11:$HZ$21</definedName>
    <definedName name="A125237274J_Data">Data9!$HZ$11:$HZ$21</definedName>
    <definedName name="A125237274J_Latest">Data9!$HZ$21</definedName>
    <definedName name="A125237278T">Data9!$IO$1:$IO$10,Data9!$IO$11:$IO$21</definedName>
    <definedName name="A125237278T_Data">Data9!$IO$11:$IO$21</definedName>
    <definedName name="A125237278T_Latest">Data9!$IO$21</definedName>
    <definedName name="A125237282J">Data10!$N$1:$N$10,Data10!$N$11:$N$21</definedName>
    <definedName name="A125237282J_Data">Data10!$N$11:$N$21</definedName>
    <definedName name="A125237282J_Latest">Data10!$N$21</definedName>
    <definedName name="A125237286T">Data10!$BG$1:$BG$10,Data10!$BG$11:$BG$21</definedName>
    <definedName name="A125237286T_Data">Data10!$BG$11:$BG$21</definedName>
    <definedName name="A125237286T_Latest">Data10!$BG$21</definedName>
    <definedName name="A125237290J">Data9!$FR$1:$FR$10,Data9!$FR$11:$FR$21</definedName>
    <definedName name="A125237290J_Data">Data9!$FR$11:$FR$21</definedName>
    <definedName name="A125237290J_Latest">Data9!$FR$21</definedName>
    <definedName name="A125237294T">Data9!$GV$1:$GV$10,Data9!$GV$11:$GV$21</definedName>
    <definedName name="A125237294T_Data">Data9!$GV$11:$GV$21</definedName>
    <definedName name="A125237294T_Latest">Data9!$GV$21</definedName>
    <definedName name="A125237298A">Data9!$HK$1:$HK$10,Data9!$HK$11:$HK$21</definedName>
    <definedName name="A125237298A_Data">Data9!$HK$11:$HK$21</definedName>
    <definedName name="A125237298A_Latest">Data9!$HK$21</definedName>
    <definedName name="A125237302F">Data10!$AR$1:$AR$10,Data10!$AR$11:$AR$21</definedName>
    <definedName name="A125237302F_Data">Data10!$AR$11:$AR$21</definedName>
    <definedName name="A125237302F_Latest">Data10!$AR$21</definedName>
    <definedName name="A125237306R">Data9!$FC$1:$FC$10,Data9!$FC$11:$FC$21</definedName>
    <definedName name="A125237306R_Data">Data9!$FC$11:$FC$21</definedName>
    <definedName name="A125237306R_Latest">Data9!$FC$21</definedName>
    <definedName name="A125237310F">Data6!$AM$1:$AM$10,Data6!$AM$11:$AM$21</definedName>
    <definedName name="A125237310F_Data">Data6!$AM$11:$AM$21</definedName>
    <definedName name="A125237310F_Latest">Data6!$AM$21</definedName>
    <definedName name="A125237314R">Data5!$GQ$1:$GQ$10,Data5!$GQ$11:$GQ$21</definedName>
    <definedName name="A125237314R_Data">Data5!$GQ$11:$GQ$21</definedName>
    <definedName name="A125237314R_Latest">Data5!$GQ$21</definedName>
    <definedName name="A125237318X">Data5!$IJ$1:$IJ$10,Data5!$IJ$11:$IJ$21</definedName>
    <definedName name="A125237318X_Data">Data5!$IJ$11:$IJ$21</definedName>
    <definedName name="A125237318X_Latest">Data5!$IJ$21</definedName>
    <definedName name="A125237322R">Data6!$I$1:$I$10,Data6!$I$11:$I$21</definedName>
    <definedName name="A125237322R_Data">Data6!$I$11:$I$21</definedName>
    <definedName name="A125237322R_Latest">Data6!$I$21</definedName>
    <definedName name="A125237326X">Data6!$X$1:$X$10,Data6!$X$11:$X$21</definedName>
    <definedName name="A125237326X_Data">Data6!$X$11:$X$21</definedName>
    <definedName name="A125237326X_Latest">Data6!$X$21</definedName>
    <definedName name="A125237330R">Data6!$BQ$1:$BQ$10,Data6!$BQ$11:$BQ$21</definedName>
    <definedName name="A125237330R_Data">Data6!$BQ$11:$BQ$21</definedName>
    <definedName name="A125237330R_Latest">Data6!$BQ$21</definedName>
    <definedName name="A125237334X">Data5!$GB$1:$GB$10,Data5!$GB$11:$GB$21</definedName>
    <definedName name="A125237334X_Data">Data5!$GB$11:$GB$21</definedName>
    <definedName name="A125237334X_Latest">Data5!$GB$21</definedName>
    <definedName name="A125237338J">Data5!$HF$1:$HF$10,Data5!$HF$11:$HF$21</definedName>
    <definedName name="A125237338J_Data">Data5!$HF$11:$HF$21</definedName>
    <definedName name="A125237338J_Latest">Data5!$HF$21</definedName>
    <definedName name="A125237342X">Data5!$HU$1:$HU$10,Data5!$HU$11:$HU$21</definedName>
    <definedName name="A125237342X_Data">Data5!$HU$11:$HU$21</definedName>
    <definedName name="A125237342X_Latest">Data5!$HU$21</definedName>
    <definedName name="A125237346J">Data6!$BB$1:$BB$10,Data6!$BB$11:$BB$21</definedName>
    <definedName name="A125237346J_Data">Data6!$BB$11:$BB$21</definedName>
    <definedName name="A125237346J_Latest">Data6!$BB$21</definedName>
    <definedName name="A125237350X">Data5!$FM$1:$FM$10,Data5!$FM$11:$FM$21</definedName>
    <definedName name="A125237350X_Data">Data5!$FM$11:$FM$21</definedName>
    <definedName name="A125237350X_Latest">Data5!$FM$21</definedName>
    <definedName name="A125237354J">Data8!$AH$1:$AH$10,Data8!$AH$11:$AH$21</definedName>
    <definedName name="A125237354J_Data">Data8!$AH$11:$AH$21</definedName>
    <definedName name="A125237354J_Latest">Data8!$AH$21</definedName>
    <definedName name="A125237358T">Data7!$GL$1:$GL$10,Data7!$GL$11:$GL$21</definedName>
    <definedName name="A125237358T_Data">Data7!$GL$11:$GL$21</definedName>
    <definedName name="A125237358T_Latest">Data7!$GL$21</definedName>
    <definedName name="A125237362J">Data7!$IE$1:$IE$10,Data7!$IE$11:$IE$21</definedName>
    <definedName name="A125237362J_Data">Data7!$IE$11:$IE$21</definedName>
    <definedName name="A125237362J_Latest">Data7!$IE$21</definedName>
    <definedName name="A125237366T">Data8!$D$1:$D$10,Data8!$D$11:$D$21</definedName>
    <definedName name="A125237366T_Data">Data8!$D$11:$D$21</definedName>
    <definedName name="A125237366T_Latest">Data8!$D$21</definedName>
    <definedName name="A125237370J">Data8!$S$1:$S$10,Data8!$S$11:$S$21</definedName>
    <definedName name="A125237370J_Data">Data8!$S$11:$S$21</definedName>
    <definedName name="A125237370J_Latest">Data8!$S$21</definedName>
    <definedName name="A125237374T">Data8!$BL$1:$BL$10,Data8!$BL$11:$BL$21</definedName>
    <definedName name="A125237374T_Data">Data8!$BL$11:$BL$21</definedName>
    <definedName name="A125237374T_Latest">Data8!$BL$21</definedName>
    <definedName name="A125237378A">Data7!$FW$1:$FW$10,Data7!$FW$11:$FW$21</definedName>
    <definedName name="A125237378A_Data">Data7!$FW$11:$FW$21</definedName>
    <definedName name="A125237378A_Latest">Data7!$FW$21</definedName>
    <definedName name="A125237382T">Data7!$HA$1:$HA$10,Data7!$HA$11:$HA$21</definedName>
    <definedName name="A125237382T_Data">Data7!$HA$11:$HA$21</definedName>
    <definedName name="A125237382T_Latest">Data7!$HA$21</definedName>
    <definedName name="A125237386A">Data7!$HP$1:$HP$10,Data7!$HP$11:$HP$21</definedName>
    <definedName name="A125237386A_Data">Data7!$HP$11:$HP$21</definedName>
    <definedName name="A125237386A_Latest">Data7!$HP$21</definedName>
    <definedName name="A125237390T">Data8!$AW$1:$AW$10,Data8!$AW$11:$AW$21</definedName>
    <definedName name="A125237390T_Data">Data8!$AW$11:$AW$21</definedName>
    <definedName name="A125237390T_Latest">Data8!$AW$21</definedName>
    <definedName name="A125237394A">Data7!$FH$1:$FH$10,Data7!$FH$11:$FH$21</definedName>
    <definedName name="A125237394A_Data">Data7!$FH$11:$FH$21</definedName>
    <definedName name="A125237394A_Latest">Data7!$FH$21</definedName>
    <definedName name="A125237398K">Data8!$GQ$1:$GQ$10,Data8!$GQ$11:$GQ$21</definedName>
    <definedName name="A125237398K_Data">Data8!$GQ$11:$GQ$21</definedName>
    <definedName name="A125237398K_Latest">Data8!$GQ$21</definedName>
    <definedName name="A125237402R">Data8!$DE$1:$DE$10,Data8!$DE$11:$DE$21</definedName>
    <definedName name="A125237402R_Data">Data8!$DE$11:$DE$21</definedName>
    <definedName name="A125237402R_Latest">Data8!$DE$21</definedName>
    <definedName name="A125237406X">Data8!$EX$1:$EX$10,Data8!$EX$11:$EX$21</definedName>
    <definedName name="A125237406X_Data">Data8!$EX$11:$EX$21</definedName>
    <definedName name="A125237406X_Latest">Data8!$EX$21</definedName>
    <definedName name="A125237410R">Data8!$FM$1:$FM$10,Data8!$FM$11:$FM$21</definedName>
    <definedName name="A125237410R_Data">Data8!$FM$11:$FM$21</definedName>
    <definedName name="A125237410R_Latest">Data8!$FM$21</definedName>
    <definedName name="A125237414X">Data8!$GB$1:$GB$10,Data8!$GB$11:$GB$21</definedName>
    <definedName name="A125237414X_Data">Data8!$GB$11:$GB$21</definedName>
    <definedName name="A125237414X_Latest">Data8!$GB$21</definedName>
    <definedName name="A125237418J">Data8!$HU$1:$HU$10,Data8!$HU$11:$HU$21</definedName>
    <definedName name="A125237418J_Data">Data8!$HU$11:$HU$21</definedName>
    <definedName name="A125237418J_Latest">Data8!$HU$21</definedName>
    <definedName name="A125237422X">Data8!$CP$1:$CP$10,Data8!$CP$11:$CP$21</definedName>
    <definedName name="A125237422X_Data">Data8!$CP$11:$CP$21</definedName>
    <definedName name="A125237422X_Latest">Data8!$CP$21</definedName>
    <definedName name="A125237426J">Data8!$DT$1:$DT$10,Data8!$DT$11:$DT$21</definedName>
    <definedName name="A125237426J_Data">Data8!$DT$11:$DT$21</definedName>
    <definedName name="A125237426J_Latest">Data8!$DT$21</definedName>
    <definedName name="A125237430X">Data8!$EI$1:$EI$10,Data8!$EI$11:$EI$21</definedName>
    <definedName name="A125237430X_Data">Data8!$EI$11:$EI$21</definedName>
    <definedName name="A125237430X_Latest">Data8!$EI$21</definedName>
    <definedName name="A125237434J">Data8!$HF$1:$HF$10,Data8!$HF$11:$HF$21</definedName>
    <definedName name="A125237434J_Data">Data8!$HF$11:$HF$21</definedName>
    <definedName name="A125237434J_Latest">Data8!$HF$21</definedName>
    <definedName name="A125237438T">Data8!$CA$1:$CA$10,Data8!$CA$11:$CA$21</definedName>
    <definedName name="A125237438T_Data">Data8!$CA$11:$CA$21</definedName>
    <definedName name="A125237438T_Latest">Data8!$CA$21</definedName>
    <definedName name="A125237442J">Data9!$DJ$1:$DJ$10,Data9!$DJ$11:$DJ$21</definedName>
    <definedName name="A125237442J_Data">Data9!$DJ$11:$DJ$21</definedName>
    <definedName name="A125237442J_Latest">Data9!$DJ$21</definedName>
    <definedName name="A125237446T">Data9!$X$1:$X$10,Data9!$X$11:$X$21</definedName>
    <definedName name="A125237446T_Data">Data9!$X$11:$X$21</definedName>
    <definedName name="A125237446T_Latest">Data9!$X$21</definedName>
    <definedName name="A125237450J">Data9!$BQ$1:$BQ$10,Data9!$BQ$11:$BQ$21</definedName>
    <definedName name="A125237450J_Data">Data9!$BQ$11:$BQ$21</definedName>
    <definedName name="A125237450J_Latest">Data9!$BQ$21</definedName>
    <definedName name="A125237454T">Data9!$CF$1:$CF$10,Data9!$CF$11:$CF$21</definedName>
    <definedName name="A125237454T_Data">Data9!$CF$11:$CF$21</definedName>
    <definedName name="A125237454T_Latest">Data9!$CF$21</definedName>
    <definedName name="A125237458A">Data9!$CU$1:$CU$10,Data9!$CU$11:$CU$21</definedName>
    <definedName name="A125237458A_Data">Data9!$CU$11:$CU$21</definedName>
    <definedName name="A125237458A_Latest">Data9!$CU$21</definedName>
    <definedName name="A125237462T">Data9!$EN$1:$EN$10,Data9!$EN$11:$EN$21</definedName>
    <definedName name="A125237462T_Data">Data9!$EN$11:$EN$21</definedName>
    <definedName name="A125237462T_Latest">Data9!$EN$21</definedName>
    <definedName name="A125237466A">Data9!$I$1:$I$10,Data9!$I$11:$I$21</definedName>
    <definedName name="A125237466A_Data">Data9!$I$11:$I$21</definedName>
    <definedName name="A125237466A_Latest">Data9!$I$21</definedName>
    <definedName name="A125237470T">Data9!$AM$1:$AM$10,Data9!$AM$11:$AM$21</definedName>
    <definedName name="A125237470T_Data">Data9!$AM$11:$AM$21</definedName>
    <definedName name="A125237470T_Latest">Data9!$AM$21</definedName>
    <definedName name="A125237474A">Data9!$BB$1:$BB$10,Data9!$BB$11:$BB$21</definedName>
    <definedName name="A125237474A_Data">Data9!$BB$11:$BB$21</definedName>
    <definedName name="A125237474A_Latest">Data9!$BB$21</definedName>
    <definedName name="A125237478K">Data9!$DY$1:$DY$10,Data9!$DY$11:$DY$21</definedName>
    <definedName name="A125237478K_Data">Data9!$DY$11:$DY$21</definedName>
    <definedName name="A125237478K_Latest">Data9!$DY$21</definedName>
    <definedName name="A125237482A">Data8!$IJ$1:$IJ$10,Data8!$IJ$11:$IJ$21</definedName>
    <definedName name="A125237482A_Data">Data8!$IJ$11:$IJ$21</definedName>
    <definedName name="A125237482A_Latest">Data8!$IJ$21</definedName>
    <definedName name="A125237486K">Data5!$DT$1:$DT$10,Data5!$DT$11:$DT$21</definedName>
    <definedName name="A125237486K_Data">Data5!$DT$11:$DT$21</definedName>
    <definedName name="A125237486K_Latest">Data5!$DT$21</definedName>
    <definedName name="A125237490A">Data5!$AH$1:$AH$10,Data5!$AH$11:$AH$21</definedName>
    <definedName name="A125237490A_Data">Data5!$AH$11:$AH$21</definedName>
    <definedName name="A125237490A_Latest">Data5!$AH$21</definedName>
    <definedName name="A125237494K">Data5!$CA$1:$CA$10,Data5!$CA$11:$CA$21</definedName>
    <definedName name="A125237494K_Data">Data5!$CA$11:$CA$21</definedName>
    <definedName name="A125237494K_Latest">Data5!$CA$21</definedName>
    <definedName name="A125237498V">Data5!$CP$1:$CP$10,Data5!$CP$11:$CP$21</definedName>
    <definedName name="A125237498V_Data">Data5!$CP$11:$CP$21</definedName>
    <definedName name="A125237498V_Latest">Data5!$CP$21</definedName>
    <definedName name="A125237502X">Data5!$DE$1:$DE$10,Data5!$DE$11:$DE$21</definedName>
    <definedName name="A125237502X_Data">Data5!$DE$11:$DE$21</definedName>
    <definedName name="A125237502X_Latest">Data5!$DE$21</definedName>
    <definedName name="A125237506J">Data5!$EX$1:$EX$10,Data5!$EX$11:$EX$21</definedName>
    <definedName name="A125237506J_Data">Data5!$EX$11:$EX$21</definedName>
    <definedName name="A125237506J_Latest">Data5!$EX$21</definedName>
    <definedName name="A125237510X">Data5!$S$1:$S$10,Data5!$S$11:$S$21</definedName>
    <definedName name="A125237510X_Data">Data5!$S$11:$S$21</definedName>
    <definedName name="A125237510X_Latest">Data5!$S$21</definedName>
    <definedName name="A125237514J">Data5!$AW$1:$AW$10,Data5!$AW$11:$AW$21</definedName>
    <definedName name="A125237514J_Data">Data5!$AW$11:$AW$21</definedName>
    <definedName name="A125237514J_Latest">Data5!$AW$21</definedName>
    <definedName name="A125237518T">Data5!$BL$1:$BL$10,Data5!$BL$11:$BL$21</definedName>
    <definedName name="A125237518T_Data">Data5!$BL$11:$BL$21</definedName>
    <definedName name="A125237518T_Latest">Data5!$BL$21</definedName>
    <definedName name="A125237522J">Data5!$EI$1:$EI$10,Data5!$EI$11:$EI$21</definedName>
    <definedName name="A125237522J_Data">Data5!$EI$11:$EI$21</definedName>
    <definedName name="A125237522J_Latest">Data5!$EI$21</definedName>
    <definedName name="A125237526T">Data5!$D$1:$D$10,Data5!$D$11:$D$21</definedName>
    <definedName name="A125237526T_Data">Data5!$D$11:$D$21</definedName>
    <definedName name="A125237526T_Latest">Data5!$D$21</definedName>
    <definedName name="A125237530J">Data6!$GV$1:$GV$10,Data6!$GV$11:$GV$21</definedName>
    <definedName name="A125237530J_Data">Data6!$GV$11:$GV$21</definedName>
    <definedName name="A125237530J_Latest">Data6!$GV$21</definedName>
    <definedName name="A125237534T">Data6!$DJ$1:$DJ$10,Data6!$DJ$11:$DJ$21</definedName>
    <definedName name="A125237534T_Data">Data6!$DJ$11:$DJ$21</definedName>
    <definedName name="A125237534T_Latest">Data6!$DJ$21</definedName>
    <definedName name="A125237538A">Data6!$FC$1:$FC$10,Data6!$FC$11:$FC$21</definedName>
    <definedName name="A125237538A_Data">Data6!$FC$11:$FC$21</definedName>
    <definedName name="A125237538A_Latest">Data6!$FC$21</definedName>
    <definedName name="A125237542T">Data6!$FR$1:$FR$10,Data6!$FR$11:$FR$21</definedName>
    <definedName name="A125237542T_Data">Data6!$FR$11:$FR$21</definedName>
    <definedName name="A125237542T_Latest">Data6!$FR$21</definedName>
    <definedName name="A125237546A">Data6!$GG$1:$GG$10,Data6!$GG$11:$GG$21</definedName>
    <definedName name="A125237546A_Data">Data6!$GG$11:$GG$21</definedName>
    <definedName name="A125237546A_Latest">Data6!$GG$21</definedName>
    <definedName name="A125237550T">Data6!$HZ$1:$HZ$10,Data6!$HZ$11:$HZ$21</definedName>
    <definedName name="A125237550T_Data">Data6!$HZ$11:$HZ$21</definedName>
    <definedName name="A125237550T_Latest">Data6!$HZ$21</definedName>
    <definedName name="A125237554A">Data6!$CU$1:$CU$10,Data6!$CU$11:$CU$21</definedName>
    <definedName name="A125237554A_Data">Data6!$CU$11:$CU$21</definedName>
    <definedName name="A125237554A_Latest">Data6!$CU$21</definedName>
    <definedName name="A125237558K">Data6!$DY$1:$DY$10,Data6!$DY$11:$DY$21</definedName>
    <definedName name="A125237558K_Data">Data6!$DY$11:$DY$21</definedName>
    <definedName name="A125237558K_Latest">Data6!$DY$21</definedName>
    <definedName name="A125237562A">Data6!$EN$1:$EN$10,Data6!$EN$11:$EN$21</definedName>
    <definedName name="A125237562A_Data">Data6!$EN$11:$EN$21</definedName>
    <definedName name="A125237562A_Latest">Data6!$EN$21</definedName>
    <definedName name="A125237566K">Data6!$HK$1:$HK$10,Data6!$HK$11:$HK$21</definedName>
    <definedName name="A125237566K_Data">Data6!$HK$11:$HK$21</definedName>
    <definedName name="A125237566K_Latest">Data6!$HK$21</definedName>
    <definedName name="A125237570A">Data6!$CF$1:$CF$10,Data6!$CF$11:$CF$21</definedName>
    <definedName name="A125237570A_Data">Data6!$CF$11:$CF$21</definedName>
    <definedName name="A125237570A_Latest">Data6!$CF$21</definedName>
    <definedName name="A125237574K">Data7!$DO$1:$DO$10,Data7!$DO$11:$DO$21</definedName>
    <definedName name="A125237574K_Data">Data7!$DO$11:$DO$21</definedName>
    <definedName name="A125237574K_Latest">Data7!$DO$21</definedName>
    <definedName name="A125237578V">Data7!$AC$1:$AC$10,Data7!$AC$11:$AC$21</definedName>
    <definedName name="A125237578V_Data">Data7!$AC$11:$AC$21</definedName>
    <definedName name="A125237578V_Latest">Data7!$AC$21</definedName>
    <definedName name="A125237582K">Data7!$BV$1:$BV$10,Data7!$BV$11:$BV$21</definedName>
    <definedName name="A125237582K_Data">Data7!$BV$11:$BV$21</definedName>
    <definedName name="A125237582K_Latest">Data7!$BV$21</definedName>
    <definedName name="A125237586V">Data7!$CK$1:$CK$10,Data7!$CK$11:$CK$21</definedName>
    <definedName name="A125237586V_Data">Data7!$CK$11:$CK$21</definedName>
    <definedName name="A125237586V_Latest">Data7!$CK$21</definedName>
    <definedName name="A125237590K">Data7!$CZ$1:$CZ$10,Data7!$CZ$11:$CZ$21</definedName>
    <definedName name="A125237590K_Data">Data7!$CZ$11:$CZ$21</definedName>
    <definedName name="A125237590K_Latest">Data7!$CZ$21</definedName>
    <definedName name="A125237594V">Data7!$ES$1:$ES$10,Data7!$ES$11:$ES$21</definedName>
    <definedName name="A125237594V_Data">Data7!$ES$11:$ES$21</definedName>
    <definedName name="A125237594V_Latest">Data7!$ES$21</definedName>
    <definedName name="A125237598C">Data7!$N$1:$N$10,Data7!$N$11:$N$21</definedName>
    <definedName name="A125237598C_Data">Data7!$N$11:$N$21</definedName>
    <definedName name="A125237598C_Latest">Data7!$N$21</definedName>
    <definedName name="A125237602J">Data7!$AR$1:$AR$10,Data7!$AR$11:$AR$21</definedName>
    <definedName name="A125237602J_Data">Data7!$AR$11:$AR$21</definedName>
    <definedName name="A125237602J_Latest">Data7!$AR$21</definedName>
    <definedName name="A125237606T">Data7!$BG$1:$BG$10,Data7!$BG$11:$BG$21</definedName>
    <definedName name="A125237606T_Data">Data7!$BG$11:$BG$21</definedName>
    <definedName name="A125237606T_Latest">Data7!$BG$21</definedName>
    <definedName name="A125237610J">Data7!$ED$1:$ED$10,Data7!$ED$11:$ED$21</definedName>
    <definedName name="A125237610J_Data">Data7!$ED$11:$ED$21</definedName>
    <definedName name="A125237610J_Latest">Data7!$ED$21</definedName>
    <definedName name="A125237614T">Data6!$IO$1:$IO$10,Data6!$IO$11:$IO$21</definedName>
    <definedName name="A125237614T_Data">Data6!$IO$11:$IO$21</definedName>
    <definedName name="A125237614T_Latest">Data6!$IO$21</definedName>
    <definedName name="A125237618A">Data2!$HF$1:$HF$10,Data2!$HF$11:$HF$21</definedName>
    <definedName name="A125237618A_Data">Data2!$HF$11:$HF$21</definedName>
    <definedName name="A125237618A_Latest">Data2!$HF$21</definedName>
    <definedName name="A125237622T">Data2!$DT$1:$DT$10,Data2!$DT$11:$DT$21</definedName>
    <definedName name="A125237622T_Data">Data2!$DT$11:$DT$21</definedName>
    <definedName name="A125237622T_Latest">Data2!$DT$21</definedName>
    <definedName name="A125237626A">Data2!$FM$1:$FM$10,Data2!$FM$11:$FM$21</definedName>
    <definedName name="A125237626A_Data">Data2!$FM$11:$FM$21</definedName>
    <definedName name="A125237626A_Latest">Data2!$FM$21</definedName>
    <definedName name="A125237630T">Data2!$GB$1:$GB$10,Data2!$GB$11:$GB$21</definedName>
    <definedName name="A125237630T_Data">Data2!$GB$11:$GB$21</definedName>
    <definedName name="A125237630T_Latest">Data2!$GB$21</definedName>
    <definedName name="A125237634A">Data2!$GQ$1:$GQ$10,Data2!$GQ$11:$GQ$21</definedName>
    <definedName name="A125237634A_Data">Data2!$GQ$11:$GQ$21</definedName>
    <definedName name="A125237634A_Latest">Data2!$GQ$21</definedName>
    <definedName name="A125237638K">Data2!$IJ$1:$IJ$10,Data2!$IJ$11:$IJ$21</definedName>
    <definedName name="A125237638K_Data">Data2!$IJ$11:$IJ$21</definedName>
    <definedName name="A125237638K_Latest">Data2!$IJ$21</definedName>
    <definedName name="A125237642A">Data2!$DE$1:$DE$10,Data2!$DE$11:$DE$21</definedName>
    <definedName name="A125237642A_Data">Data2!$DE$11:$DE$21</definedName>
    <definedName name="A125237642A_Latest">Data2!$DE$21</definedName>
    <definedName name="A125237646K">Data2!$EI$1:$EI$10,Data2!$EI$11:$EI$21</definedName>
    <definedName name="A125237646K_Data">Data2!$EI$11:$EI$21</definedName>
    <definedName name="A125237646K_Latest">Data2!$EI$21</definedName>
    <definedName name="A125237650A">Data2!$EX$1:$EX$10,Data2!$EX$11:$EX$21</definedName>
    <definedName name="A125237650A_Data">Data2!$EX$11:$EX$21</definedName>
    <definedName name="A125237650A_Latest">Data2!$EX$21</definedName>
    <definedName name="A125237654K">Data2!$HU$1:$HU$10,Data2!$HU$11:$HU$21</definedName>
    <definedName name="A125237654K_Data">Data2!$HU$11:$HU$21</definedName>
    <definedName name="A125237654K_Latest">Data2!$HU$21</definedName>
    <definedName name="A125237658V">Data2!$CP$1:$CP$10,Data2!$CP$11:$CP$21</definedName>
    <definedName name="A125237658V_Data">Data2!$CP$11:$CP$21</definedName>
    <definedName name="A125237658V_Latest">Data2!$CP$21</definedName>
    <definedName name="A125238014F">Data4!$HA$1:$HA$10,Data4!$HA$11:$HA$21</definedName>
    <definedName name="A125238014F_Data">Data4!$HA$11:$HA$21</definedName>
    <definedName name="A125238014F_Latest">Data4!$HA$21</definedName>
    <definedName name="A125238018R">Data4!$DO$1:$DO$10,Data4!$DO$11:$DO$21</definedName>
    <definedName name="A125238018R_Data">Data4!$DO$11:$DO$21</definedName>
    <definedName name="A125238018R_Latest">Data4!$DO$21</definedName>
    <definedName name="A125238022F">Data4!$FH$1:$FH$10,Data4!$FH$11:$FH$21</definedName>
    <definedName name="A125238022F_Data">Data4!$FH$11:$FH$21</definedName>
    <definedName name="A125238022F_Latest">Data4!$FH$21</definedName>
    <definedName name="A125238026R">Data4!$FW$1:$FW$10,Data4!$FW$11:$FW$21</definedName>
    <definedName name="A125238026R_Data">Data4!$FW$11:$FW$21</definedName>
    <definedName name="A125238026R_Latest">Data4!$FW$21</definedName>
    <definedName name="A125238030F">Data4!$GL$1:$GL$10,Data4!$GL$11:$GL$21</definedName>
    <definedName name="A125238030F_Data">Data4!$GL$11:$GL$21</definedName>
    <definedName name="A125238030F_Latest">Data4!$GL$21</definedName>
    <definedName name="A125238034R">Data4!$IE$1:$IE$10,Data4!$IE$11:$IE$21</definedName>
    <definedName name="A125238034R_Data">Data4!$IE$11:$IE$21</definedName>
    <definedName name="A125238034R_Latest">Data4!$IE$21</definedName>
    <definedName name="A125238038X">Data4!$CZ$1:$CZ$10,Data4!$CZ$11:$CZ$21</definedName>
    <definedName name="A125238038X_Data">Data4!$CZ$11:$CZ$21</definedName>
    <definedName name="A125238038X_Latest">Data4!$CZ$21</definedName>
    <definedName name="A125238042R">Data4!$ED$1:$ED$10,Data4!$ED$11:$ED$21</definedName>
    <definedName name="A125238042R_Data">Data4!$ED$11:$ED$21</definedName>
    <definedName name="A125238042R_Latest">Data4!$ED$21</definedName>
    <definedName name="A125238046X">Data4!$ES$1:$ES$10,Data4!$ES$11:$ES$21</definedName>
    <definedName name="A125238046X_Data">Data4!$ES$11:$ES$21</definedName>
    <definedName name="A125238046X_Latest">Data4!$ES$21</definedName>
    <definedName name="A125238050R">Data4!$HP$1:$HP$10,Data4!$HP$11:$HP$21</definedName>
    <definedName name="A125238050R_Data">Data4!$HP$11:$HP$21</definedName>
    <definedName name="A125238050R_Latest">Data4!$HP$21</definedName>
    <definedName name="A125238054X">Data4!$CK$1:$CK$10,Data4!$CK$11:$CK$21</definedName>
    <definedName name="A125238054X_Data">Data4!$CK$11:$CK$21</definedName>
    <definedName name="A125238054X_Latest">Data4!$CK$21</definedName>
    <definedName name="A125238410J">Data2!$AW$1:$AW$10,Data2!$AW$11:$AW$21</definedName>
    <definedName name="A125238410J_Data">Data2!$AW$11:$AW$21</definedName>
    <definedName name="A125238410J_Latest">Data2!$AW$21</definedName>
    <definedName name="A125238414T">Data1!$HA$1:$HA$10,Data1!$HA$11:$HA$21</definedName>
    <definedName name="A125238414T_Data">Data1!$HA$11:$HA$21</definedName>
    <definedName name="A125238414T_Latest">Data1!$HA$21</definedName>
    <definedName name="A125238418A">Data2!$D$1:$D$10,Data2!$D$11:$D$21</definedName>
    <definedName name="A125238418A_Data">Data2!$D$11:$D$21</definedName>
    <definedName name="A125238418A_Latest">Data2!$D$21</definedName>
    <definedName name="A125238422T">Data2!$S$1:$S$10,Data2!$S$11:$S$21</definedName>
    <definedName name="A125238422T_Data">Data2!$S$11:$S$21</definedName>
    <definedName name="A125238422T_Latest">Data2!$S$21</definedName>
    <definedName name="A125238426A">Data2!$AH$1:$AH$10,Data2!$AH$11:$AH$21</definedName>
    <definedName name="A125238426A_Data">Data2!$AH$11:$AH$21</definedName>
    <definedName name="A125238426A_Latest">Data2!$AH$21</definedName>
    <definedName name="A125238430T">Data2!$CA$1:$CA$10,Data2!$CA$11:$CA$21</definedName>
    <definedName name="A125238430T_Data">Data2!$CA$11:$CA$21</definedName>
    <definedName name="A125238430T_Latest">Data2!$CA$21</definedName>
    <definedName name="A125238434A">Data1!$GL$1:$GL$10,Data1!$GL$11:$GL$21</definedName>
    <definedName name="A125238434A_Data">Data1!$GL$11:$GL$21</definedName>
    <definedName name="A125238434A_Latest">Data1!$GL$21</definedName>
    <definedName name="A125238438K">Data1!$HP$1:$HP$10,Data1!$HP$11:$HP$21</definedName>
    <definedName name="A125238438K_Data">Data1!$HP$11:$HP$21</definedName>
    <definedName name="A125238438K_Latest">Data1!$HP$21</definedName>
    <definedName name="A125238442A">Data1!$IE$1:$IE$10,Data1!$IE$11:$IE$21</definedName>
    <definedName name="A125238442A_Data">Data1!$IE$11:$IE$21</definedName>
    <definedName name="A125238442A_Latest">Data1!$IE$21</definedName>
    <definedName name="A125238446K">Data2!$BL$1:$BL$10,Data2!$BL$11:$BL$21</definedName>
    <definedName name="A125238446K_Data">Data2!$BL$11:$BL$21</definedName>
    <definedName name="A125238446K_Latest">Data2!$BL$21</definedName>
    <definedName name="A125238450A">Data1!$FW$1:$FW$10,Data1!$FW$11:$FW$21</definedName>
    <definedName name="A125238450A_Data">Data1!$FW$11:$FW$21</definedName>
    <definedName name="A125238450A_Latest">Data1!$FW$21</definedName>
    <definedName name="A125238806C">Data3!$DY$1:$DY$10,Data3!$DY$11:$DY$21</definedName>
    <definedName name="A125238806C_Data">Data3!$DY$11:$DY$21</definedName>
    <definedName name="A125238806C_Latest">Data3!$DY$21</definedName>
    <definedName name="A125238810V">Data3!$AM$1:$AM$10,Data3!$AM$11:$AM$21</definedName>
    <definedName name="A125238810V_Data">Data3!$AM$11:$AM$21</definedName>
    <definedName name="A125238810V_Latest">Data3!$AM$21</definedName>
    <definedName name="A125238814C">Data3!$CF$1:$CF$10,Data3!$CF$11:$CF$21</definedName>
    <definedName name="A125238814C_Data">Data3!$CF$11:$CF$21</definedName>
    <definedName name="A125238814C_Latest">Data3!$CF$21</definedName>
    <definedName name="A125238818L">Data3!$CU$1:$CU$10,Data3!$CU$11:$CU$21</definedName>
    <definedName name="A125238818L_Data">Data3!$CU$11:$CU$21</definedName>
    <definedName name="A125238818L_Latest">Data3!$CU$21</definedName>
    <definedName name="A125238822C">Data3!$DJ$1:$DJ$10,Data3!$DJ$11:$DJ$21</definedName>
    <definedName name="A125238822C_Data">Data3!$DJ$11:$DJ$21</definedName>
    <definedName name="A125238822C_Latest">Data3!$DJ$21</definedName>
    <definedName name="A125238826L">Data3!$FC$1:$FC$10,Data3!$FC$11:$FC$21</definedName>
    <definedName name="A125238826L_Data">Data3!$FC$11:$FC$21</definedName>
    <definedName name="A125238826L_Latest">Data3!$FC$21</definedName>
    <definedName name="A125238830C">Data3!$X$1:$X$10,Data3!$X$11:$X$21</definedName>
    <definedName name="A125238830C_Data">Data3!$X$11:$X$21</definedName>
    <definedName name="A125238830C_Latest">Data3!$X$21</definedName>
    <definedName name="A125238834L">Data3!$BB$1:$BB$10,Data3!$BB$11:$BB$21</definedName>
    <definedName name="A125238834L_Data">Data3!$BB$11:$BB$21</definedName>
    <definedName name="A125238834L_Latest">Data3!$BB$21</definedName>
    <definedName name="A125238838W">Data3!$BQ$1:$BQ$10,Data3!$BQ$11:$BQ$21</definedName>
    <definedName name="A125238838W_Data">Data3!$BQ$11:$BQ$21</definedName>
    <definedName name="A125238838W_Latest">Data3!$BQ$21</definedName>
    <definedName name="A125238842L">Data3!$EN$1:$EN$10,Data3!$EN$11:$EN$21</definedName>
    <definedName name="A125238842L_Data">Data3!$EN$11:$EN$21</definedName>
    <definedName name="A125238842L_Latest">Data3!$EN$21</definedName>
    <definedName name="A125238846W">Data3!$I$1:$I$10,Data3!$I$11:$I$21</definedName>
    <definedName name="A125238846W_Data">Data3!$I$11:$I$21</definedName>
    <definedName name="A125238846W_Latest">Data3!$I$21</definedName>
    <definedName name="A125239202J">Data4!$AR$1:$AR$10,Data4!$AR$11:$AR$21</definedName>
    <definedName name="A125239202J_Data">Data4!$AR$11:$AR$21</definedName>
    <definedName name="A125239202J_Latest">Data4!$AR$21</definedName>
    <definedName name="A125239206T">Data3!$GV$1:$GV$10,Data3!$GV$11:$GV$21</definedName>
    <definedName name="A125239206T_Data">Data3!$GV$11:$GV$21</definedName>
    <definedName name="A125239206T_Latest">Data3!$GV$21</definedName>
    <definedName name="A125239210J">Data3!$IO$1:$IO$10,Data3!$IO$11:$IO$21</definedName>
    <definedName name="A125239210J_Data">Data3!$IO$11:$IO$21</definedName>
    <definedName name="A125239210J_Latest">Data3!$IO$21</definedName>
    <definedName name="A125239214T">Data4!$N$1:$N$10,Data4!$N$11:$N$21</definedName>
    <definedName name="A125239214T_Data">Data4!$N$11:$N$21</definedName>
    <definedName name="A125239214T_Latest">Data4!$N$21</definedName>
    <definedName name="A125239218A">Data4!$AC$1:$AC$10,Data4!$AC$11:$AC$21</definedName>
    <definedName name="A125239218A_Data">Data4!$AC$11:$AC$21</definedName>
    <definedName name="A125239218A_Latest">Data4!$AC$21</definedName>
    <definedName name="A125239222T">Data4!$BV$1:$BV$10,Data4!$BV$11:$BV$21</definedName>
    <definedName name="A125239222T_Data">Data4!$BV$11:$BV$21</definedName>
    <definedName name="A125239222T_Latest">Data4!$BV$21</definedName>
    <definedName name="A125239226A">Data3!$GG$1:$GG$10,Data3!$GG$11:$GG$21</definedName>
    <definedName name="A125239226A_Data">Data3!$GG$11:$GG$21</definedName>
    <definedName name="A125239226A_Latest">Data3!$GG$21</definedName>
    <definedName name="A125239230T">Data3!$HK$1:$HK$10,Data3!$HK$11:$HK$21</definedName>
    <definedName name="A125239230T_Data">Data3!$HK$11:$HK$21</definedName>
    <definedName name="A125239230T_Latest">Data3!$HK$21</definedName>
    <definedName name="A125239234A">Data3!$HZ$1:$HZ$10,Data3!$HZ$11:$HZ$21</definedName>
    <definedName name="A125239234A_Data">Data3!$HZ$11:$HZ$21</definedName>
    <definedName name="A125239234A_Latest">Data3!$HZ$21</definedName>
    <definedName name="A125239238K">Data4!$BG$1:$BG$10,Data4!$BG$11:$BG$21</definedName>
    <definedName name="A125239238K_Data">Data4!$BG$11:$BG$21</definedName>
    <definedName name="A125239238K_Latest">Data4!$BG$21</definedName>
    <definedName name="A125239242A">Data3!$FR$1:$FR$10,Data3!$FR$11:$FR$21</definedName>
    <definedName name="A125239242A_Data">Data3!$FR$11:$FR$21</definedName>
    <definedName name="A125239242A_Latest">Data3!$FR$21</definedName>
    <definedName name="A125239598R">Data1!$EC$1:$EC$10,Data1!$EC$11:$EC$21</definedName>
    <definedName name="A125239598R_Data">Data1!$EC$11:$EC$21</definedName>
    <definedName name="A125239598R_Latest">Data1!$EC$21</definedName>
    <definedName name="A125239602V">Data1!$AQ$1:$AQ$10,Data1!$AQ$11:$AQ$21</definedName>
    <definedName name="A125239602V_Data">Data1!$AQ$11:$AQ$21</definedName>
    <definedName name="A125239602V_Latest">Data1!$AQ$21</definedName>
    <definedName name="A125239606C">Data1!$CJ$1:$CJ$10,Data1!$CJ$11:$CJ$21</definedName>
    <definedName name="A125239606C_Data">Data1!$CJ$11:$CJ$21</definedName>
    <definedName name="A125239606C_Latest">Data1!$CJ$21</definedName>
    <definedName name="A125239610V">Data1!$CY$1:$CY$10,Data1!$CY$11:$CY$21</definedName>
    <definedName name="A125239610V_Data">Data1!$CY$11:$CY$21</definedName>
    <definedName name="A125239610V_Latest">Data1!$CY$21</definedName>
    <definedName name="A125239614C">Data1!$DN$1:$DN$10,Data1!$DN$11:$DN$21</definedName>
    <definedName name="A125239614C_Data">Data1!$DN$11:$DN$21</definedName>
    <definedName name="A125239614C_Latest">Data1!$DN$21</definedName>
    <definedName name="A125239618L">Data1!$FG$1:$FG$10,Data1!$FG$11:$FG$21</definedName>
    <definedName name="A125239618L_Data">Data1!$FG$11:$FG$21</definedName>
    <definedName name="A125239618L_Latest">Data1!$FG$21</definedName>
    <definedName name="A125239622C">Data1!$AB$1:$AB$10,Data1!$AB$11:$AB$21</definedName>
    <definedName name="A125239622C_Data">Data1!$AB$11:$AB$21</definedName>
    <definedName name="A125239622C_Latest">Data1!$AB$21</definedName>
    <definedName name="A125239626L">Data1!$BF$1:$BF$10,Data1!$BF$11:$BF$21</definedName>
    <definedName name="A125239626L_Data">Data1!$BF$11:$BF$21</definedName>
    <definedName name="A125239626L_Latest">Data1!$BF$21</definedName>
    <definedName name="A125239630C">Data1!$BU$1:$BU$10,Data1!$BU$11:$BU$21</definedName>
    <definedName name="A125239630C_Data">Data1!$BU$11:$BU$21</definedName>
    <definedName name="A125239630C_Latest">Data1!$BU$21</definedName>
    <definedName name="A125239634L">Data1!$ER$1:$ER$10,Data1!$ER$11:$ER$21</definedName>
    <definedName name="A125239634L_Data">Data1!$ER$11:$ER$21</definedName>
    <definedName name="A125239634L_Latest">Data1!$ER$21</definedName>
    <definedName name="A125239638W">Data1!$M$1:$M$10,Data1!$M$11:$M$21</definedName>
    <definedName name="A125239638W_Data">Data1!$M$11:$M$21</definedName>
    <definedName name="A125239638W_Latest">Data1!$M$21</definedName>
    <definedName name="A125239642L">Data10!$AB$1:$AB$10,Data10!$AB$11:$AB$21</definedName>
    <definedName name="A125239642L_Data">Data10!$AB$11:$AB$21</definedName>
    <definedName name="A125239642L_Latest">Data10!$AB$21</definedName>
    <definedName name="A125239646W">Data9!$GF$1:$GF$10,Data9!$GF$11:$GF$21</definedName>
    <definedName name="A125239646W_Data">Data9!$GF$11:$GF$21</definedName>
    <definedName name="A125239646W_Latest">Data9!$GF$21</definedName>
    <definedName name="A125239650L">Data9!$HY$1:$HY$10,Data9!$HY$11:$HY$21</definedName>
    <definedName name="A125239650L_Data">Data9!$HY$11:$HY$21</definedName>
    <definedName name="A125239650L_Latest">Data9!$HY$21</definedName>
    <definedName name="A125239654W">Data9!$IN$1:$IN$10,Data9!$IN$11:$IN$21</definedName>
    <definedName name="A125239654W_Data">Data9!$IN$11:$IN$21</definedName>
    <definedName name="A125239654W_Latest">Data9!$IN$21</definedName>
    <definedName name="A125239658F">Data10!$M$1:$M$10,Data10!$M$11:$M$21</definedName>
    <definedName name="A125239658F_Data">Data10!$M$11:$M$21</definedName>
    <definedName name="A125239658F_Latest">Data10!$M$21</definedName>
    <definedName name="A125239662W">Data10!$BF$1:$BF$10,Data10!$BF$11:$BF$21</definedName>
    <definedName name="A125239662W_Data">Data10!$BF$11:$BF$21</definedName>
    <definedName name="A125239662W_Latest">Data10!$BF$21</definedName>
    <definedName name="A125239666F">Data9!$FQ$1:$FQ$10,Data9!$FQ$11:$FQ$21</definedName>
    <definedName name="A125239666F_Data">Data9!$FQ$11:$FQ$21</definedName>
    <definedName name="A125239666F_Latest">Data9!$FQ$21</definedName>
    <definedName name="A125239670W">Data9!$GU$1:$GU$10,Data9!$GU$11:$GU$21</definedName>
    <definedName name="A125239670W_Data">Data9!$GU$11:$GU$21</definedName>
    <definedName name="A125239670W_Latest">Data9!$GU$21</definedName>
    <definedName name="A125239674F">Data9!$HJ$1:$HJ$10,Data9!$HJ$11:$HJ$21</definedName>
    <definedName name="A125239674F_Data">Data9!$HJ$11:$HJ$21</definedName>
    <definedName name="A125239674F_Latest">Data9!$HJ$21</definedName>
    <definedName name="A125239678R">Data10!$AQ$1:$AQ$10,Data10!$AQ$11:$AQ$21</definedName>
    <definedName name="A125239678R_Data">Data10!$AQ$11:$AQ$21</definedName>
    <definedName name="A125239678R_Latest">Data10!$AQ$21</definedName>
    <definedName name="A125239682F">Data9!$FB$1:$FB$10,Data9!$FB$11:$FB$21</definedName>
    <definedName name="A125239682F_Data">Data9!$FB$11:$FB$21</definedName>
    <definedName name="A125239682F_Latest">Data9!$FB$21</definedName>
    <definedName name="A125239686R">Data6!$AL$1:$AL$10,Data6!$AL$11:$AL$21</definedName>
    <definedName name="A125239686R_Data">Data6!$AL$11:$AL$21</definedName>
    <definedName name="A125239686R_Latest">Data6!$AL$21</definedName>
    <definedName name="A125239690F">Data5!$GP$1:$GP$10,Data5!$GP$11:$GP$21</definedName>
    <definedName name="A125239690F_Data">Data5!$GP$11:$GP$21</definedName>
    <definedName name="A125239690F_Latest">Data5!$GP$21</definedName>
    <definedName name="A125239694R">Data5!$II$1:$II$10,Data5!$II$11:$II$21</definedName>
    <definedName name="A125239694R_Data">Data5!$II$11:$II$21</definedName>
    <definedName name="A125239694R_Latest">Data5!$II$21</definedName>
    <definedName name="A125239698X">Data6!$H$1:$H$10,Data6!$H$11:$H$21</definedName>
    <definedName name="A125239698X_Data">Data6!$H$11:$H$21</definedName>
    <definedName name="A125239698X_Latest">Data6!$H$21</definedName>
    <definedName name="A125239702C">Data6!$W$1:$W$10,Data6!$W$11:$W$21</definedName>
    <definedName name="A125239702C_Data">Data6!$W$11:$W$21</definedName>
    <definedName name="A125239702C_Latest">Data6!$W$21</definedName>
    <definedName name="A125239706L">Data6!$BP$1:$BP$10,Data6!$BP$11:$BP$21</definedName>
    <definedName name="A125239706L_Data">Data6!$BP$11:$BP$21</definedName>
    <definedName name="A125239706L_Latest">Data6!$BP$21</definedName>
    <definedName name="A125239710C">Data5!$GA$1:$GA$10,Data5!$GA$11:$GA$21</definedName>
    <definedName name="A125239710C_Data">Data5!$GA$11:$GA$21</definedName>
    <definedName name="A125239710C_Latest">Data5!$GA$21</definedName>
    <definedName name="A125239714L">Data5!$HE$1:$HE$10,Data5!$HE$11:$HE$21</definedName>
    <definedName name="A125239714L_Data">Data5!$HE$11:$HE$21</definedName>
    <definedName name="A125239714L_Latest">Data5!$HE$21</definedName>
    <definedName name="A125239718W">Data5!$HT$1:$HT$10,Data5!$HT$11:$HT$21</definedName>
    <definedName name="A125239718W_Data">Data5!$HT$11:$HT$21</definedName>
    <definedName name="A125239718W_Latest">Data5!$HT$21</definedName>
    <definedName name="A125239722L">Data6!$BA$1:$BA$10,Data6!$BA$11:$BA$21</definedName>
    <definedName name="A125239722L_Data">Data6!$BA$11:$BA$21</definedName>
    <definedName name="A125239722L_Latest">Data6!$BA$21</definedName>
    <definedName name="A125239726W">Data5!$FL$1:$FL$10,Data5!$FL$11:$FL$21</definedName>
    <definedName name="A125239726W_Data">Data5!$FL$11:$FL$21</definedName>
    <definedName name="A125239726W_Latest">Data5!$FL$21</definedName>
    <definedName name="A125239730L">Data8!$AG$1:$AG$10,Data8!$AG$11:$AG$21</definedName>
    <definedName name="A125239730L_Data">Data8!$AG$11:$AG$21</definedName>
    <definedName name="A125239730L_Latest">Data8!$AG$21</definedName>
    <definedName name="A125239734W">Data7!$GK$1:$GK$10,Data7!$GK$11:$GK$21</definedName>
    <definedName name="A125239734W_Data">Data7!$GK$11:$GK$21</definedName>
    <definedName name="A125239734W_Latest">Data7!$GK$21</definedName>
    <definedName name="A125239738F">Data7!$ID$1:$ID$10,Data7!$ID$11:$ID$21</definedName>
    <definedName name="A125239738F_Data">Data7!$ID$11:$ID$21</definedName>
    <definedName name="A125239738F_Latest">Data7!$ID$21</definedName>
    <definedName name="A125239742W">Data8!$C$1:$C$10,Data8!$C$11:$C$21</definedName>
    <definedName name="A125239742W_Data">Data8!$C$11:$C$21</definedName>
    <definedName name="A125239742W_Latest">Data8!$C$21</definedName>
    <definedName name="A125239746F">Data8!$R$1:$R$10,Data8!$R$11:$R$21</definedName>
    <definedName name="A125239746F_Data">Data8!$R$11:$R$21</definedName>
    <definedName name="A125239746F_Latest">Data8!$R$21</definedName>
    <definedName name="A125239750W">Data8!$BK$1:$BK$10,Data8!$BK$11:$BK$21</definedName>
    <definedName name="A125239750W_Data">Data8!$BK$11:$BK$21</definedName>
    <definedName name="A125239750W_Latest">Data8!$BK$21</definedName>
    <definedName name="A125239754F">Data7!$FV$1:$FV$10,Data7!$FV$11:$FV$21</definedName>
    <definedName name="A125239754F_Data">Data7!$FV$11:$FV$21</definedName>
    <definedName name="A125239754F_Latest">Data7!$FV$21</definedName>
    <definedName name="A125239758R">Data7!$GZ$1:$GZ$10,Data7!$GZ$11:$GZ$21</definedName>
    <definedName name="A125239758R_Data">Data7!$GZ$11:$GZ$21</definedName>
    <definedName name="A125239758R_Latest">Data7!$GZ$21</definedName>
    <definedName name="A125239762F">Data7!$HO$1:$HO$10,Data7!$HO$11:$HO$21</definedName>
    <definedName name="A125239762F_Data">Data7!$HO$11:$HO$21</definedName>
    <definedName name="A125239762F_Latest">Data7!$HO$21</definedName>
    <definedName name="A125239766R">Data8!$AV$1:$AV$10,Data8!$AV$11:$AV$21</definedName>
    <definedName name="A125239766R_Data">Data8!$AV$11:$AV$21</definedName>
    <definedName name="A125239766R_Latest">Data8!$AV$21</definedName>
    <definedName name="A125239770F">Data7!$FG$1:$FG$10,Data7!$FG$11:$FG$21</definedName>
    <definedName name="A125239770F_Data">Data7!$FG$11:$FG$21</definedName>
    <definedName name="A125239770F_Latest">Data7!$FG$21</definedName>
    <definedName name="A125239774R">Data8!$GP$1:$GP$10,Data8!$GP$11:$GP$21</definedName>
    <definedName name="A125239774R_Data">Data8!$GP$11:$GP$21</definedName>
    <definedName name="A125239774R_Latest">Data8!$GP$21</definedName>
    <definedName name="A125239778X">Data8!$DD$1:$DD$10,Data8!$DD$11:$DD$21</definedName>
    <definedName name="A125239778X_Data">Data8!$DD$11:$DD$21</definedName>
    <definedName name="A125239778X_Latest">Data8!$DD$21</definedName>
    <definedName name="A125239782R">Data8!$EW$1:$EW$10,Data8!$EW$11:$EW$21</definedName>
    <definedName name="A125239782R_Data">Data8!$EW$11:$EW$21</definedName>
    <definedName name="A125239782R_Latest">Data8!$EW$21</definedName>
    <definedName name="A125239786X">Data8!$FL$1:$FL$10,Data8!$FL$11:$FL$21</definedName>
    <definedName name="A125239786X_Data">Data8!$FL$11:$FL$21</definedName>
    <definedName name="A125239786X_Latest">Data8!$FL$21</definedName>
    <definedName name="A125239790R">Data8!$GA$1:$GA$10,Data8!$GA$11:$GA$21</definedName>
    <definedName name="A125239790R_Data">Data8!$GA$11:$GA$21</definedName>
    <definedName name="A125239790R_Latest">Data8!$GA$21</definedName>
    <definedName name="A125239794X">Data8!$HT$1:$HT$10,Data8!$HT$11:$HT$21</definedName>
    <definedName name="A125239794X_Data">Data8!$HT$11:$HT$21</definedName>
    <definedName name="A125239794X_Latest">Data8!$HT$21</definedName>
    <definedName name="A125239798J">Data8!$CO$1:$CO$10,Data8!$CO$11:$CO$21</definedName>
    <definedName name="A125239798J_Data">Data8!$CO$11:$CO$21</definedName>
    <definedName name="A125239798J_Latest">Data8!$CO$21</definedName>
    <definedName name="A125239802L">Data8!$DS$1:$DS$10,Data8!$DS$11:$DS$21</definedName>
    <definedName name="A125239802L_Data">Data8!$DS$11:$DS$21</definedName>
    <definedName name="A125239802L_Latest">Data8!$DS$21</definedName>
    <definedName name="A125239806W">Data8!$EH$1:$EH$10,Data8!$EH$11:$EH$21</definedName>
    <definedName name="A125239806W_Data">Data8!$EH$11:$EH$21</definedName>
    <definedName name="A125239806W_Latest">Data8!$EH$21</definedName>
    <definedName name="A125239810L">Data8!$HE$1:$HE$10,Data8!$HE$11:$HE$21</definedName>
    <definedName name="A125239810L_Data">Data8!$HE$11:$HE$21</definedName>
    <definedName name="A125239810L_Latest">Data8!$HE$21</definedName>
    <definedName name="A125239814W">Data8!$BZ$1:$BZ$10,Data8!$BZ$11:$BZ$21</definedName>
    <definedName name="A125239814W_Data">Data8!$BZ$11:$BZ$21</definedName>
    <definedName name="A125239814W_Latest">Data8!$BZ$21</definedName>
    <definedName name="A125239818F">Data9!$DI$1:$DI$10,Data9!$DI$11:$DI$21</definedName>
    <definedName name="A125239818F_Data">Data9!$DI$11:$DI$21</definedName>
    <definedName name="A125239818F_Latest">Data9!$DI$21</definedName>
    <definedName name="A125239822W">Data9!$W$1:$W$10,Data9!$W$11:$W$21</definedName>
    <definedName name="A125239822W_Data">Data9!$W$11:$W$21</definedName>
    <definedName name="A125239822W_Latest">Data9!$W$21</definedName>
    <definedName name="A125239826F">Data9!$BP$1:$BP$10,Data9!$BP$11:$BP$21</definedName>
    <definedName name="A125239826F_Data">Data9!$BP$11:$BP$21</definedName>
    <definedName name="A125239826F_Latest">Data9!$BP$21</definedName>
    <definedName name="A125239830W">Data9!$CE$1:$CE$10,Data9!$CE$11:$CE$21</definedName>
    <definedName name="A125239830W_Data">Data9!$CE$11:$CE$21</definedName>
    <definedName name="A125239830W_Latest">Data9!$CE$21</definedName>
    <definedName name="A125239834F">Data9!$CT$1:$CT$10,Data9!$CT$11:$CT$21</definedName>
    <definedName name="A125239834F_Data">Data9!$CT$11:$CT$21</definedName>
    <definedName name="A125239834F_Latest">Data9!$CT$21</definedName>
    <definedName name="A125239838R">Data9!$EM$1:$EM$10,Data9!$EM$11:$EM$21</definedName>
    <definedName name="A125239838R_Data">Data9!$EM$11:$EM$21</definedName>
    <definedName name="A125239838R_Latest">Data9!$EM$21</definedName>
    <definedName name="A125239842F">Data9!$H$1:$H$10,Data9!$H$11:$H$21</definedName>
    <definedName name="A125239842F_Data">Data9!$H$11:$H$21</definedName>
    <definedName name="A125239842F_Latest">Data9!$H$21</definedName>
    <definedName name="A125239846R">Data9!$AL$1:$AL$10,Data9!$AL$11:$AL$21</definedName>
    <definedName name="A125239846R_Data">Data9!$AL$11:$AL$21</definedName>
    <definedName name="A125239846R_Latest">Data9!$AL$21</definedName>
    <definedName name="A125239850F">Data9!$BA$1:$BA$10,Data9!$BA$11:$BA$21</definedName>
    <definedName name="A125239850F_Data">Data9!$BA$11:$BA$21</definedName>
    <definedName name="A125239850F_Latest">Data9!$BA$21</definedName>
    <definedName name="A125239854R">Data9!$DX$1:$DX$10,Data9!$DX$11:$DX$21</definedName>
    <definedName name="A125239854R_Data">Data9!$DX$11:$DX$21</definedName>
    <definedName name="A125239854R_Latest">Data9!$DX$21</definedName>
    <definedName name="A125239858X">Data8!$II$1:$II$10,Data8!$II$11:$II$21</definedName>
    <definedName name="A125239858X_Data">Data8!$II$11:$II$21</definedName>
    <definedName name="A125239858X_Latest">Data8!$II$21</definedName>
    <definedName name="A125239862R">Data5!$DS$1:$DS$10,Data5!$DS$11:$DS$21</definedName>
    <definedName name="A125239862R_Data">Data5!$DS$11:$DS$21</definedName>
    <definedName name="A125239862R_Latest">Data5!$DS$21</definedName>
    <definedName name="A125239866X">Data5!$AG$1:$AG$10,Data5!$AG$11:$AG$21</definedName>
    <definedName name="A125239866X_Data">Data5!$AG$11:$AG$21</definedName>
    <definedName name="A125239866X_Latest">Data5!$AG$21</definedName>
    <definedName name="A125239870R">Data5!$BZ$1:$BZ$10,Data5!$BZ$11:$BZ$21</definedName>
    <definedName name="A125239870R_Data">Data5!$BZ$11:$BZ$21</definedName>
    <definedName name="A125239870R_Latest">Data5!$BZ$21</definedName>
    <definedName name="A125239874X">Data5!$CO$1:$CO$10,Data5!$CO$11:$CO$21</definedName>
    <definedName name="A125239874X_Data">Data5!$CO$11:$CO$21</definedName>
    <definedName name="A125239874X_Latest">Data5!$CO$21</definedName>
    <definedName name="A125239878J">Data5!$DD$1:$DD$10,Data5!$DD$11:$DD$21</definedName>
    <definedName name="A125239878J_Data">Data5!$DD$11:$DD$21</definedName>
    <definedName name="A125239878J_Latest">Data5!$DD$21</definedName>
    <definedName name="A125239882X">Data5!$EW$1:$EW$10,Data5!$EW$11:$EW$21</definedName>
    <definedName name="A125239882X_Data">Data5!$EW$11:$EW$21</definedName>
    <definedName name="A125239882X_Latest">Data5!$EW$21</definedName>
    <definedName name="A125239886J">Data5!$R$1:$R$10,Data5!$R$11:$R$21</definedName>
    <definedName name="A125239886J_Data">Data5!$R$11:$R$21</definedName>
    <definedName name="A125239886J_Latest">Data5!$R$21</definedName>
    <definedName name="A125239890X">Data5!$AV$1:$AV$10,Data5!$AV$11:$AV$21</definedName>
    <definedName name="A125239890X_Data">Data5!$AV$11:$AV$21</definedName>
    <definedName name="A125239890X_Latest">Data5!$AV$21</definedName>
    <definedName name="A125239894J">Data5!$BK$1:$BK$10,Data5!$BK$11:$BK$21</definedName>
    <definedName name="A125239894J_Data">Data5!$BK$11:$BK$21</definedName>
    <definedName name="A125239894J_Latest">Data5!$BK$21</definedName>
    <definedName name="A125239898T">Data5!$EH$1:$EH$10,Data5!$EH$11:$EH$21</definedName>
    <definedName name="A125239898T_Data">Data5!$EH$11:$EH$21</definedName>
    <definedName name="A125239898T_Latest">Data5!$EH$21</definedName>
    <definedName name="A125239902W">Data5!$C$1:$C$10,Data5!$C$11:$C$21</definedName>
    <definedName name="A125239902W_Data">Data5!$C$11:$C$21</definedName>
    <definedName name="A125239902W_Latest">Data5!$C$21</definedName>
    <definedName name="A125239906F">Data6!$GU$1:$GU$10,Data6!$GU$11:$GU$21</definedName>
    <definedName name="A125239906F_Data">Data6!$GU$11:$GU$21</definedName>
    <definedName name="A125239906F_Latest">Data6!$GU$21</definedName>
    <definedName name="A125239910W">Data6!$DI$1:$DI$10,Data6!$DI$11:$DI$21</definedName>
    <definedName name="A125239910W_Data">Data6!$DI$11:$DI$21</definedName>
    <definedName name="A125239910W_Latest">Data6!$DI$21</definedName>
    <definedName name="A125239914F">Data6!$FB$1:$FB$10,Data6!$FB$11:$FB$21</definedName>
    <definedName name="A125239914F_Data">Data6!$FB$11:$FB$21</definedName>
    <definedName name="A125239914F_Latest">Data6!$FB$21</definedName>
    <definedName name="A125239918R">Data6!$FQ$1:$FQ$10,Data6!$FQ$11:$FQ$21</definedName>
    <definedName name="A125239918R_Data">Data6!$FQ$11:$FQ$21</definedName>
    <definedName name="A125239918R_Latest">Data6!$FQ$21</definedName>
    <definedName name="A125239922F">Data6!$GF$1:$GF$10,Data6!$GF$11:$GF$21</definedName>
    <definedName name="A125239922F_Data">Data6!$GF$11:$GF$21</definedName>
    <definedName name="A125239922F_Latest">Data6!$GF$21</definedName>
    <definedName name="A125239926R">Data6!$HY$1:$HY$10,Data6!$HY$11:$HY$21</definedName>
    <definedName name="A125239926R_Data">Data6!$HY$11:$HY$21</definedName>
    <definedName name="A125239926R_Latest">Data6!$HY$21</definedName>
    <definedName name="A125239930F">Data6!$CT$1:$CT$10,Data6!$CT$11:$CT$21</definedName>
    <definedName name="A125239930F_Data">Data6!$CT$11:$CT$21</definedName>
    <definedName name="A125239930F_Latest">Data6!$CT$21</definedName>
    <definedName name="A125239934R">Data6!$DX$1:$DX$10,Data6!$DX$11:$DX$21</definedName>
    <definedName name="A125239934R_Data">Data6!$DX$11:$DX$21</definedName>
    <definedName name="A125239934R_Latest">Data6!$DX$21</definedName>
    <definedName name="A125239938X">Data6!$EM$1:$EM$10,Data6!$EM$11:$EM$21</definedName>
    <definedName name="A125239938X_Data">Data6!$EM$11:$EM$21</definedName>
    <definedName name="A125239938X_Latest">Data6!$EM$21</definedName>
    <definedName name="A125239942R">Data6!$HJ$1:$HJ$10,Data6!$HJ$11:$HJ$21</definedName>
    <definedName name="A125239942R_Data">Data6!$HJ$11:$HJ$21</definedName>
    <definedName name="A125239942R_Latest">Data6!$HJ$21</definedName>
    <definedName name="A125239946X">Data6!$CE$1:$CE$10,Data6!$CE$11:$CE$21</definedName>
    <definedName name="A125239946X_Data">Data6!$CE$11:$CE$21</definedName>
    <definedName name="A125239946X_Latest">Data6!$CE$21</definedName>
    <definedName name="A125239950R">Data7!$DN$1:$DN$10,Data7!$DN$11:$DN$21</definedName>
    <definedName name="A125239950R_Data">Data7!$DN$11:$DN$21</definedName>
    <definedName name="A125239950R_Latest">Data7!$DN$21</definedName>
    <definedName name="A125239954X">Data7!$AB$1:$AB$10,Data7!$AB$11:$AB$21</definedName>
    <definedName name="A125239954X_Data">Data7!$AB$11:$AB$21</definedName>
    <definedName name="A125239954X_Latest">Data7!$AB$21</definedName>
    <definedName name="A125239958J">Data7!$BU$1:$BU$10,Data7!$BU$11:$BU$21</definedName>
    <definedName name="A125239958J_Data">Data7!$BU$11:$BU$21</definedName>
    <definedName name="A125239958J_Latest">Data7!$BU$21</definedName>
    <definedName name="A125239962X">Data7!$CJ$1:$CJ$10,Data7!$CJ$11:$CJ$21</definedName>
    <definedName name="A125239962X_Data">Data7!$CJ$11:$CJ$21</definedName>
    <definedName name="A125239962X_Latest">Data7!$CJ$21</definedName>
    <definedName name="A125239966J">Data7!$CY$1:$CY$10,Data7!$CY$11:$CY$21</definedName>
    <definedName name="A125239966J_Data">Data7!$CY$11:$CY$21</definedName>
    <definedName name="A125239966J_Latest">Data7!$CY$21</definedName>
    <definedName name="A125239970X">Data7!$ER$1:$ER$10,Data7!$ER$11:$ER$21</definedName>
    <definedName name="A125239970X_Data">Data7!$ER$11:$ER$21</definedName>
    <definedName name="A125239970X_Latest">Data7!$ER$21</definedName>
    <definedName name="A125239974J">Data7!$M$1:$M$10,Data7!$M$11:$M$21</definedName>
    <definedName name="A125239974J_Data">Data7!$M$11:$M$21</definedName>
    <definedName name="A125239974J_Latest">Data7!$M$21</definedName>
    <definedName name="A125239978T">Data7!$AQ$1:$AQ$10,Data7!$AQ$11:$AQ$21</definedName>
    <definedName name="A125239978T_Data">Data7!$AQ$11:$AQ$21</definedName>
    <definedName name="A125239978T_Latest">Data7!$AQ$21</definedName>
    <definedName name="A125239982J">Data7!$BF$1:$BF$10,Data7!$BF$11:$BF$21</definedName>
    <definedName name="A125239982J_Data">Data7!$BF$11:$BF$21</definedName>
    <definedName name="A125239982J_Latest">Data7!$BF$21</definedName>
    <definedName name="A125239986T">Data7!$EC$1:$EC$10,Data7!$EC$11:$EC$21</definedName>
    <definedName name="A125239986T_Data">Data7!$EC$11:$EC$21</definedName>
    <definedName name="A125239986T_Latest">Data7!$EC$21</definedName>
    <definedName name="A125239990J">Data6!$IN$1:$IN$10,Data6!$IN$11:$IN$21</definedName>
    <definedName name="A125239990J_Data">Data6!$IN$11:$IN$21</definedName>
    <definedName name="A125239990J_Latest">Data6!$IN$21</definedName>
    <definedName name="A125239994T">Data2!$HE$1:$HE$10,Data2!$HE$11:$HE$21</definedName>
    <definedName name="A125239994T_Data">Data2!$HE$11:$HE$21</definedName>
    <definedName name="A125239994T_Latest">Data2!$HE$21</definedName>
    <definedName name="A125239998A">Data2!$DS$1:$DS$10,Data2!$DS$11:$DS$21</definedName>
    <definedName name="A125239998A_Data">Data2!$DS$11:$DS$21</definedName>
    <definedName name="A125239998A_Latest">Data2!$DS$21</definedName>
    <definedName name="A125240002L">Data2!$FL$1:$FL$10,Data2!$FL$11:$FL$21</definedName>
    <definedName name="A125240002L_Data">Data2!$FL$11:$FL$21</definedName>
    <definedName name="A125240002L_Latest">Data2!$FL$21</definedName>
    <definedName name="A125240006W">Data2!$GA$1:$GA$10,Data2!$GA$11:$GA$21</definedName>
    <definedName name="A125240006W_Data">Data2!$GA$11:$GA$21</definedName>
    <definedName name="A125240006W_Latest">Data2!$GA$21</definedName>
    <definedName name="A125240010L">Data2!$GP$1:$GP$10,Data2!$GP$11:$GP$21</definedName>
    <definedName name="A125240010L_Data">Data2!$GP$11:$GP$21</definedName>
    <definedName name="A125240010L_Latest">Data2!$GP$21</definedName>
    <definedName name="A125240014W">Data2!$II$1:$II$10,Data2!$II$11:$II$21</definedName>
    <definedName name="A125240014W_Data">Data2!$II$11:$II$21</definedName>
    <definedName name="A125240014W_Latest">Data2!$II$21</definedName>
    <definedName name="A125240018F">Data2!$DD$1:$DD$10,Data2!$DD$11:$DD$21</definedName>
    <definedName name="A125240018F_Data">Data2!$DD$11:$DD$21</definedName>
    <definedName name="A125240018F_Latest">Data2!$DD$21</definedName>
    <definedName name="A125240022W">Data2!$EH$1:$EH$10,Data2!$EH$11:$EH$21</definedName>
    <definedName name="A125240022W_Data">Data2!$EH$11:$EH$21</definedName>
    <definedName name="A125240022W_Latest">Data2!$EH$21</definedName>
    <definedName name="A125240026F">Data2!$EW$1:$EW$10,Data2!$EW$11:$EW$21</definedName>
    <definedName name="A125240026F_Data">Data2!$EW$11:$EW$21</definedName>
    <definedName name="A125240026F_Latest">Data2!$EW$21</definedName>
    <definedName name="A125240030W">Data2!$HT$1:$HT$10,Data2!$HT$11:$HT$21</definedName>
    <definedName name="A125240030W_Data">Data2!$HT$11:$HT$21</definedName>
    <definedName name="A125240030W_Latest">Data2!$HT$21</definedName>
    <definedName name="A125240034F">Data2!$CO$1:$CO$10,Data2!$CO$11:$CO$21</definedName>
    <definedName name="A125240034F_Data">Data2!$CO$11:$CO$21</definedName>
    <definedName name="A125240034F_Latest">Data2!$CO$21</definedName>
    <definedName name="A125240390A">Data4!$GZ$1:$GZ$10,Data4!$GZ$11:$GZ$21</definedName>
    <definedName name="A125240390A_Data">Data4!$GZ$11:$GZ$21</definedName>
    <definedName name="A125240390A_Latest">Data4!$GZ$21</definedName>
    <definedName name="A125240394K">Data4!$DN$1:$DN$10,Data4!$DN$11:$DN$21</definedName>
    <definedName name="A125240394K_Data">Data4!$DN$11:$DN$21</definedName>
    <definedName name="A125240394K_Latest">Data4!$DN$21</definedName>
    <definedName name="A125240398V">Data4!$FG$1:$FG$10,Data4!$FG$11:$FG$21</definedName>
    <definedName name="A125240398V_Data">Data4!$FG$11:$FG$21</definedName>
    <definedName name="A125240398V_Latest">Data4!$FG$21</definedName>
    <definedName name="A125240402X">Data4!$FV$1:$FV$10,Data4!$FV$11:$FV$21</definedName>
    <definedName name="A125240402X_Data">Data4!$FV$11:$FV$21</definedName>
    <definedName name="A125240402X_Latest">Data4!$FV$21</definedName>
    <definedName name="A125240406J">Data4!$GK$1:$GK$10,Data4!$GK$11:$GK$21</definedName>
    <definedName name="A125240406J_Data">Data4!$GK$11:$GK$21</definedName>
    <definedName name="A125240406J_Latest">Data4!$GK$21</definedName>
    <definedName name="A125240410X">Data4!$ID$1:$ID$10,Data4!$ID$11:$ID$21</definedName>
    <definedName name="A125240410X_Data">Data4!$ID$11:$ID$21</definedName>
    <definedName name="A125240410X_Latest">Data4!$ID$21</definedName>
    <definedName name="A125240414J">Data4!$CY$1:$CY$10,Data4!$CY$11:$CY$21</definedName>
    <definedName name="A125240414J_Data">Data4!$CY$11:$CY$21</definedName>
    <definedName name="A125240414J_Latest">Data4!$CY$21</definedName>
    <definedName name="A125240418T">Data4!$EC$1:$EC$10,Data4!$EC$11:$EC$21</definedName>
    <definedName name="A125240418T_Data">Data4!$EC$11:$EC$21</definedName>
    <definedName name="A125240418T_Latest">Data4!$EC$21</definedName>
    <definedName name="A125240422J">Data4!$ER$1:$ER$10,Data4!$ER$11:$ER$21</definedName>
    <definedName name="A125240422J_Data">Data4!$ER$11:$ER$21</definedName>
    <definedName name="A125240422J_Latest">Data4!$ER$21</definedName>
    <definedName name="A125240426T">Data4!$HO$1:$HO$10,Data4!$HO$11:$HO$21</definedName>
    <definedName name="A125240426T_Data">Data4!$HO$11:$HO$21</definedName>
    <definedName name="A125240426T_Latest">Data4!$HO$21</definedName>
    <definedName name="A125240430J">Data4!$CJ$1:$CJ$10,Data4!$CJ$11:$CJ$21</definedName>
    <definedName name="A125240430J_Data">Data4!$CJ$11:$CJ$21</definedName>
    <definedName name="A125240430J_Latest">Data4!$CJ$21</definedName>
    <definedName name="A125240786W">Data2!$AV$1:$AV$10,Data2!$AV$11:$AV$21</definedName>
    <definedName name="A125240786W_Data">Data2!$AV$11:$AV$21</definedName>
    <definedName name="A125240786W_Latest">Data2!$AV$21</definedName>
    <definedName name="A125240790L">Data1!$GZ$1:$GZ$10,Data1!$GZ$11:$GZ$21</definedName>
    <definedName name="A125240790L_Data">Data1!$GZ$11:$GZ$21</definedName>
    <definedName name="A125240790L_Latest">Data1!$GZ$21</definedName>
    <definedName name="A125240794W">Data2!$C$1:$C$10,Data2!$C$11:$C$21</definedName>
    <definedName name="A125240794W_Data">Data2!$C$11:$C$21</definedName>
    <definedName name="A125240794W_Latest">Data2!$C$21</definedName>
    <definedName name="A125240798F">Data2!$R$1:$R$10,Data2!$R$11:$R$21</definedName>
    <definedName name="A125240798F_Data">Data2!$R$11:$R$21</definedName>
    <definedName name="A125240798F_Latest">Data2!$R$21</definedName>
    <definedName name="A125240802K">Data2!$AG$1:$AG$10,Data2!$AG$11:$AG$21</definedName>
    <definedName name="A125240802K_Data">Data2!$AG$11:$AG$21</definedName>
    <definedName name="A125240802K_Latest">Data2!$AG$21</definedName>
    <definedName name="A125240806V">Data2!$BZ$1:$BZ$10,Data2!$BZ$11:$BZ$21</definedName>
    <definedName name="A125240806V_Data">Data2!$BZ$11:$BZ$21</definedName>
    <definedName name="A125240806V_Latest">Data2!$BZ$21</definedName>
    <definedName name="A125240810K">Data1!$GK$1:$GK$10,Data1!$GK$11:$GK$21</definedName>
    <definedName name="A125240810K_Data">Data1!$GK$11:$GK$21</definedName>
    <definedName name="A125240810K_Latest">Data1!$GK$21</definedName>
    <definedName name="A125240814V">Data1!$HO$1:$HO$10,Data1!$HO$11:$HO$21</definedName>
    <definedName name="A125240814V_Data">Data1!$HO$11:$HO$21</definedName>
    <definedName name="A125240814V_Latest">Data1!$HO$21</definedName>
    <definedName name="A125240818C">Data1!$ID$1:$ID$10,Data1!$ID$11:$ID$21</definedName>
    <definedName name="A125240818C_Data">Data1!$ID$11:$ID$21</definedName>
    <definedName name="A125240818C_Latest">Data1!$ID$21</definedName>
    <definedName name="A125240822V">Data2!$BK$1:$BK$10,Data2!$BK$11:$BK$21</definedName>
    <definedName name="A125240822V_Data">Data2!$BK$11:$BK$21</definedName>
    <definedName name="A125240822V_Latest">Data2!$BK$21</definedName>
    <definedName name="A125240826C">Data1!$FV$1:$FV$10,Data1!$FV$11:$FV$21</definedName>
    <definedName name="A125240826C_Data">Data1!$FV$11:$FV$21</definedName>
    <definedName name="A125240826C_Latest">Data1!$FV$21</definedName>
    <definedName name="A125241182A">Data3!$DX$1:$DX$10,Data3!$DX$11:$DX$21</definedName>
    <definedName name="A125241182A_Data">Data3!$DX$11:$DX$21</definedName>
    <definedName name="A125241182A_Latest">Data3!$DX$21</definedName>
    <definedName name="A125241186K">Data3!$AL$1:$AL$10,Data3!$AL$11:$AL$21</definedName>
    <definedName name="A125241186K_Data">Data3!$AL$11:$AL$21</definedName>
    <definedName name="A125241186K_Latest">Data3!$AL$21</definedName>
    <definedName name="A125241190A">Data3!$CE$1:$CE$10,Data3!$CE$11:$CE$21</definedName>
    <definedName name="A125241190A_Data">Data3!$CE$11:$CE$21</definedName>
    <definedName name="A125241190A_Latest">Data3!$CE$21</definedName>
    <definedName name="A125241194K">Data3!$CT$1:$CT$10,Data3!$CT$11:$CT$21</definedName>
    <definedName name="A125241194K_Data">Data3!$CT$11:$CT$21</definedName>
    <definedName name="A125241194K_Latest">Data3!$CT$21</definedName>
    <definedName name="A125241198V">Data3!$DI$1:$DI$10,Data3!$DI$11:$DI$21</definedName>
    <definedName name="A125241198V_Data">Data3!$DI$11:$DI$21</definedName>
    <definedName name="A125241198V_Latest">Data3!$DI$21</definedName>
    <definedName name="A125241202X">Data3!$FB$1:$FB$10,Data3!$FB$11:$FB$21</definedName>
    <definedName name="A125241202X_Data">Data3!$FB$11:$FB$21</definedName>
    <definedName name="A125241202X_Latest">Data3!$FB$21</definedName>
    <definedName name="A125241206J">Data3!$W$1:$W$10,Data3!$W$11:$W$21</definedName>
    <definedName name="A125241206J_Data">Data3!$W$11:$W$21</definedName>
    <definedName name="A125241206J_Latest">Data3!$W$21</definedName>
    <definedName name="A125241210X">Data3!$BA$1:$BA$10,Data3!$BA$11:$BA$21</definedName>
    <definedName name="A125241210X_Data">Data3!$BA$11:$BA$21</definedName>
    <definedName name="A125241210X_Latest">Data3!$BA$21</definedName>
    <definedName name="A125241214J">Data3!$BP$1:$BP$10,Data3!$BP$11:$BP$21</definedName>
    <definedName name="A125241214J_Data">Data3!$BP$11:$BP$21</definedName>
    <definedName name="A125241214J_Latest">Data3!$BP$21</definedName>
    <definedName name="A125241218T">Data3!$EM$1:$EM$10,Data3!$EM$11:$EM$21</definedName>
    <definedName name="A125241218T_Data">Data3!$EM$11:$EM$21</definedName>
    <definedName name="A125241218T_Latest">Data3!$EM$21</definedName>
    <definedName name="A125241222J">Data3!$H$1:$H$10,Data3!$H$11:$H$21</definedName>
    <definedName name="A125241222J_Data">Data3!$H$11:$H$21</definedName>
    <definedName name="A125241222J_Latest">Data3!$H$21</definedName>
    <definedName name="A125241578W">Data4!$AQ$1:$AQ$10,Data4!$AQ$11:$AQ$21</definedName>
    <definedName name="A125241578W_Data">Data4!$AQ$11:$AQ$21</definedName>
    <definedName name="A125241578W_Latest">Data4!$AQ$21</definedName>
    <definedName name="A125241582L">Data3!$GU$1:$GU$10,Data3!$GU$11:$GU$21</definedName>
    <definedName name="A125241582L_Data">Data3!$GU$11:$GU$21</definedName>
    <definedName name="A125241582L_Latest">Data3!$GU$21</definedName>
    <definedName name="A125241586W">Data3!$IN$1:$IN$10,Data3!$IN$11:$IN$21</definedName>
    <definedName name="A125241586W_Data">Data3!$IN$11:$IN$21</definedName>
    <definedName name="A125241586W_Latest">Data3!$IN$21</definedName>
    <definedName name="A125241590L">Data4!$M$1:$M$10,Data4!$M$11:$M$21</definedName>
    <definedName name="A125241590L_Data">Data4!$M$11:$M$21</definedName>
    <definedName name="A125241590L_Latest">Data4!$M$21</definedName>
    <definedName name="A125241594W">Data4!$AB$1:$AB$10,Data4!$AB$11:$AB$21</definedName>
    <definedName name="A125241594W_Data">Data4!$AB$11:$AB$21</definedName>
    <definedName name="A125241594W_Latest">Data4!$AB$21</definedName>
    <definedName name="A125241598F">Data4!$BU$1:$BU$10,Data4!$BU$11:$BU$21</definedName>
    <definedName name="A125241598F_Data">Data4!$BU$11:$BU$21</definedName>
    <definedName name="A125241598F_Latest">Data4!$BU$21</definedName>
    <definedName name="A125241602K">Data3!$GF$1:$GF$10,Data3!$GF$11:$GF$21</definedName>
    <definedName name="A125241602K_Data">Data3!$GF$11:$GF$21</definedName>
    <definedName name="A125241602K_Latest">Data3!$GF$21</definedName>
    <definedName name="A125241606V">Data3!$HJ$1:$HJ$10,Data3!$HJ$11:$HJ$21</definedName>
    <definedName name="A125241606V_Data">Data3!$HJ$11:$HJ$21</definedName>
    <definedName name="A125241606V_Latest">Data3!$HJ$21</definedName>
    <definedName name="A125241610K">Data3!$HY$1:$HY$10,Data3!$HY$11:$HY$21</definedName>
    <definedName name="A125241610K_Data">Data3!$HY$11:$HY$21</definedName>
    <definedName name="A125241610K_Latest">Data3!$HY$21</definedName>
    <definedName name="A125241614V">Data4!$BF$1:$BF$10,Data4!$BF$11:$BF$21</definedName>
    <definedName name="A125241614V_Data">Data4!$BF$11:$BF$21</definedName>
    <definedName name="A125241614V_Latest">Data4!$BF$21</definedName>
    <definedName name="A125241618C">Data3!$FQ$1:$FQ$10,Data3!$FQ$11:$FQ$21</definedName>
    <definedName name="A125241618C_Data">Data3!$FQ$11:$FQ$21</definedName>
    <definedName name="A125241618C_Latest">Data3!$FQ$21</definedName>
    <definedName name="A125241974X">Data1!$DT$1:$DT$10,Data1!$DT$11:$DT$21</definedName>
    <definedName name="A125241974X_Data">Data1!$DT$11:$DT$21</definedName>
    <definedName name="A125241974X_Latest">Data1!$DT$21</definedName>
    <definedName name="A125241978J">Data1!$AH$1:$AH$10,Data1!$AH$11:$AH$21</definedName>
    <definedName name="A125241978J_Data">Data1!$AH$11:$AH$21</definedName>
    <definedName name="A125241978J_Latest">Data1!$AH$21</definedName>
    <definedName name="A125241982X">Data1!$CA$1:$CA$10,Data1!$CA$11:$CA$21</definedName>
    <definedName name="A125241982X_Data">Data1!$CA$11:$CA$21</definedName>
    <definedName name="A125241982X_Latest">Data1!$CA$21</definedName>
    <definedName name="A125241986J">Data1!$CP$1:$CP$10,Data1!$CP$11:$CP$21</definedName>
    <definedName name="A125241986J_Data">Data1!$CP$11:$CP$21</definedName>
    <definedName name="A125241986J_Latest">Data1!$CP$21</definedName>
    <definedName name="A125241990X">Data1!$DE$1:$DE$10,Data1!$DE$11:$DE$21</definedName>
    <definedName name="A125241990X_Data">Data1!$DE$11:$DE$21</definedName>
    <definedName name="A125241990X_Latest">Data1!$DE$21</definedName>
    <definedName name="A125241994J">Data1!$EX$1:$EX$10,Data1!$EX$11:$EX$21</definedName>
    <definedName name="A125241994J_Data">Data1!$EX$11:$EX$21</definedName>
    <definedName name="A125241994J_Latest">Data1!$EX$21</definedName>
    <definedName name="A125241998T">Data1!$S$1:$S$10,Data1!$S$11:$S$21</definedName>
    <definedName name="A125241998T_Data">Data1!$S$11:$S$21</definedName>
    <definedName name="A125241998T_Latest">Data1!$S$21</definedName>
    <definedName name="A125242002X">Data1!$AW$1:$AW$10,Data1!$AW$11:$AW$21</definedName>
    <definedName name="A125242002X_Data">Data1!$AW$11:$AW$21</definedName>
    <definedName name="A125242002X_Latest">Data1!$AW$21</definedName>
    <definedName name="A125242006J">Data1!$BL$1:$BL$10,Data1!$BL$11:$BL$21</definedName>
    <definedName name="A125242006J_Data">Data1!$BL$11:$BL$21</definedName>
    <definedName name="A125242006J_Latest">Data1!$BL$21</definedName>
    <definedName name="A125242010X">Data1!$EI$1:$EI$10,Data1!$EI$11:$EI$21</definedName>
    <definedName name="A125242010X_Data">Data1!$EI$11:$EI$21</definedName>
    <definedName name="A125242010X_Latest">Data1!$EI$21</definedName>
    <definedName name="A125242014J">Data1!$D$1:$D$10,Data1!$D$11:$D$21</definedName>
    <definedName name="A125242014J_Data">Data1!$D$11:$D$21</definedName>
    <definedName name="A125242014J_Latest">Data1!$D$21</definedName>
    <definedName name="A125242018T">Data10!$S$1:$S$10,Data10!$S$11:$S$21</definedName>
    <definedName name="A125242018T_Data">Data10!$S$11:$S$21</definedName>
    <definedName name="A125242018T_Latest">Data10!$S$21</definedName>
    <definedName name="A125242022J">Data9!$FW$1:$FW$10,Data9!$FW$11:$FW$21</definedName>
    <definedName name="A125242022J_Data">Data9!$FW$11:$FW$21</definedName>
    <definedName name="A125242022J_Latest">Data9!$FW$21</definedName>
    <definedName name="A125242026T">Data9!$HP$1:$HP$10,Data9!$HP$11:$HP$21</definedName>
    <definedName name="A125242026T_Data">Data9!$HP$11:$HP$21</definedName>
    <definedName name="A125242026T_Latest">Data9!$HP$21</definedName>
    <definedName name="A125242030J">Data9!$IE$1:$IE$10,Data9!$IE$11:$IE$21</definedName>
    <definedName name="A125242030J_Data">Data9!$IE$11:$IE$21</definedName>
    <definedName name="A125242030J_Latest">Data9!$IE$21</definedName>
    <definedName name="A125242034T">Data10!$D$1:$D$10,Data10!$D$11:$D$21</definedName>
    <definedName name="A125242034T_Data">Data10!$D$11:$D$21</definedName>
    <definedName name="A125242034T_Latest">Data10!$D$21</definedName>
    <definedName name="A125242038A">Data10!$AW$1:$AW$10,Data10!$AW$11:$AW$21</definedName>
    <definedName name="A125242038A_Data">Data10!$AW$11:$AW$21</definedName>
    <definedName name="A125242038A_Latest">Data10!$AW$21</definedName>
    <definedName name="A125242042T">Data9!$FH$1:$FH$10,Data9!$FH$11:$FH$21</definedName>
    <definedName name="A125242042T_Data">Data9!$FH$11:$FH$21</definedName>
    <definedName name="A125242042T_Latest">Data9!$FH$21</definedName>
    <definedName name="A125242046A">Data9!$GL$1:$GL$10,Data9!$GL$11:$GL$21</definedName>
    <definedName name="A125242046A_Data">Data9!$GL$11:$GL$21</definedName>
    <definedName name="A125242046A_Latest">Data9!$GL$21</definedName>
    <definedName name="A125242050T">Data9!$HA$1:$HA$10,Data9!$HA$11:$HA$21</definedName>
    <definedName name="A125242050T_Data">Data9!$HA$11:$HA$21</definedName>
    <definedName name="A125242050T_Latest">Data9!$HA$21</definedName>
    <definedName name="A125242054A">Data10!$AH$1:$AH$10,Data10!$AH$11:$AH$21</definedName>
    <definedName name="A125242054A_Data">Data10!$AH$11:$AH$21</definedName>
    <definedName name="A125242054A_Latest">Data10!$AH$21</definedName>
    <definedName name="A125242058K">Data9!$ES$1:$ES$10,Data9!$ES$11:$ES$21</definedName>
    <definedName name="A125242058K_Data">Data9!$ES$11:$ES$21</definedName>
    <definedName name="A125242058K_Latest">Data9!$ES$21</definedName>
    <definedName name="A125242062A">Data6!$AC$1:$AC$10,Data6!$AC$11:$AC$21</definedName>
    <definedName name="A125242062A_Data">Data6!$AC$11:$AC$21</definedName>
    <definedName name="A125242062A_Latest">Data6!$AC$21</definedName>
    <definedName name="A125242066K">Data5!$GG$1:$GG$10,Data5!$GG$11:$GG$21</definedName>
    <definedName name="A125242066K_Data">Data5!$GG$11:$GG$21</definedName>
    <definedName name="A125242066K_Latest">Data5!$GG$21</definedName>
    <definedName name="A125242070A">Data5!$HZ$1:$HZ$10,Data5!$HZ$11:$HZ$21</definedName>
    <definedName name="A125242070A_Data">Data5!$HZ$11:$HZ$21</definedName>
    <definedName name="A125242070A_Latest">Data5!$HZ$21</definedName>
    <definedName name="A125242074K">Data5!$IO$1:$IO$10,Data5!$IO$11:$IO$21</definedName>
    <definedName name="A125242074K_Data">Data5!$IO$11:$IO$21</definedName>
    <definedName name="A125242074K_Latest">Data5!$IO$21</definedName>
    <definedName name="A125242078V">Data6!$N$1:$N$10,Data6!$N$11:$N$21</definedName>
    <definedName name="A125242078V_Data">Data6!$N$11:$N$21</definedName>
    <definedName name="A125242078V_Latest">Data6!$N$21</definedName>
    <definedName name="A125242082K">Data6!$BG$1:$BG$10,Data6!$BG$11:$BG$21</definedName>
    <definedName name="A125242082K_Data">Data6!$BG$11:$BG$21</definedName>
    <definedName name="A125242082K_Latest">Data6!$BG$21</definedName>
    <definedName name="A125242086V">Data5!$FR$1:$FR$10,Data5!$FR$11:$FR$21</definedName>
    <definedName name="A125242086V_Data">Data5!$FR$11:$FR$21</definedName>
    <definedName name="A125242086V_Latest">Data5!$FR$21</definedName>
    <definedName name="A125242090K">Data5!$GV$1:$GV$10,Data5!$GV$11:$GV$21</definedName>
    <definedName name="A125242090K_Data">Data5!$GV$11:$GV$21</definedName>
    <definedName name="A125242090K_Latest">Data5!$GV$21</definedName>
    <definedName name="A125242094V">Data5!$HK$1:$HK$10,Data5!$HK$11:$HK$21</definedName>
    <definedName name="A125242094V_Data">Data5!$HK$11:$HK$21</definedName>
    <definedName name="A125242094V_Latest">Data5!$HK$21</definedName>
    <definedName name="A125242098C">Data6!$AR$1:$AR$10,Data6!$AR$11:$AR$21</definedName>
    <definedName name="A125242098C_Data">Data6!$AR$11:$AR$21</definedName>
    <definedName name="A125242098C_Latest">Data6!$AR$21</definedName>
    <definedName name="A125242102J">Data5!$FC$1:$FC$10,Data5!$FC$11:$FC$21</definedName>
    <definedName name="A125242102J_Data">Data5!$FC$11:$FC$21</definedName>
    <definedName name="A125242102J_Latest">Data5!$FC$21</definedName>
    <definedName name="A125242106T">Data8!$X$1:$X$10,Data8!$X$11:$X$21</definedName>
    <definedName name="A125242106T_Data">Data8!$X$11:$X$21</definedName>
    <definedName name="A125242106T_Latest">Data8!$X$21</definedName>
    <definedName name="A125242110J">Data7!$GB$1:$GB$10,Data7!$GB$11:$GB$21</definedName>
    <definedName name="A125242110J_Data">Data7!$GB$11:$GB$21</definedName>
    <definedName name="A125242110J_Latest">Data7!$GB$21</definedName>
    <definedName name="A125242114T">Data7!$HU$1:$HU$10,Data7!$HU$11:$HU$21</definedName>
    <definedName name="A125242114T_Data">Data7!$HU$11:$HU$21</definedName>
    <definedName name="A125242114T_Latest">Data7!$HU$21</definedName>
    <definedName name="A125242118A">Data7!$IJ$1:$IJ$10,Data7!$IJ$11:$IJ$21</definedName>
    <definedName name="A125242118A_Data">Data7!$IJ$11:$IJ$21</definedName>
    <definedName name="A125242118A_Latest">Data7!$IJ$21</definedName>
    <definedName name="A125242122T">Data8!$I$1:$I$10,Data8!$I$11:$I$21</definedName>
    <definedName name="A125242122T_Data">Data8!$I$11:$I$21</definedName>
    <definedName name="A125242122T_Latest">Data8!$I$21</definedName>
    <definedName name="A125242126A">Data8!$BB$1:$BB$10,Data8!$BB$11:$BB$21</definedName>
    <definedName name="A125242126A_Data">Data8!$BB$11:$BB$21</definedName>
    <definedName name="A125242126A_Latest">Data8!$BB$21</definedName>
    <definedName name="A125242130T">Data7!$FM$1:$FM$10,Data7!$FM$11:$FM$21</definedName>
    <definedName name="A125242130T_Data">Data7!$FM$11:$FM$21</definedName>
    <definedName name="A125242130T_Latest">Data7!$FM$21</definedName>
    <definedName name="A125242134A">Data7!$GQ$1:$GQ$10,Data7!$GQ$11:$GQ$21</definedName>
    <definedName name="A125242134A_Data">Data7!$GQ$11:$GQ$21</definedName>
    <definedName name="A125242134A_Latest">Data7!$GQ$21</definedName>
    <definedName name="A125242138K">Data7!$HF$1:$HF$10,Data7!$HF$11:$HF$21</definedName>
    <definedName name="A125242138K_Data">Data7!$HF$11:$HF$21</definedName>
    <definedName name="A125242138K_Latest">Data7!$HF$21</definedName>
    <definedName name="A125242142A">Data8!$AM$1:$AM$10,Data8!$AM$11:$AM$21</definedName>
    <definedName name="A125242142A_Data">Data8!$AM$11:$AM$21</definedName>
    <definedName name="A125242142A_Latest">Data8!$AM$21</definedName>
    <definedName name="A125242146K">Data7!$EX$1:$EX$10,Data7!$EX$11:$EX$21</definedName>
    <definedName name="A125242146K_Data">Data7!$EX$11:$EX$21</definedName>
    <definedName name="A125242146K_Latest">Data7!$EX$21</definedName>
    <definedName name="A125242150A">Data8!$GG$1:$GG$10,Data8!$GG$11:$GG$21</definedName>
    <definedName name="A125242150A_Data">Data8!$GG$11:$GG$21</definedName>
    <definedName name="A125242150A_Latest">Data8!$GG$21</definedName>
    <definedName name="A125242154K">Data8!$CU$1:$CU$10,Data8!$CU$11:$CU$21</definedName>
    <definedName name="A125242154K_Data">Data8!$CU$11:$CU$21</definedName>
    <definedName name="A125242154K_Latest">Data8!$CU$21</definedName>
    <definedName name="A125242158V">Data8!$EN$1:$EN$10,Data8!$EN$11:$EN$21</definedName>
    <definedName name="A125242158V_Data">Data8!$EN$11:$EN$21</definedName>
    <definedName name="A125242158V_Latest">Data8!$EN$21</definedName>
    <definedName name="A125242162K">Data8!$FC$1:$FC$10,Data8!$FC$11:$FC$21</definedName>
    <definedName name="A125242162K_Data">Data8!$FC$11:$FC$21</definedName>
    <definedName name="A125242162K_Latest">Data8!$FC$21</definedName>
    <definedName name="A125242166V">Data8!$FR$1:$FR$10,Data8!$FR$11:$FR$21</definedName>
    <definedName name="A125242166V_Data">Data8!$FR$11:$FR$21</definedName>
    <definedName name="A125242166V_Latest">Data8!$FR$21</definedName>
    <definedName name="A125242170K">Data8!$HK$1:$HK$10,Data8!$HK$11:$HK$21</definedName>
    <definedName name="A125242170K_Data">Data8!$HK$11:$HK$21</definedName>
    <definedName name="A125242170K_Latest">Data8!$HK$21</definedName>
    <definedName name="A125242174V">Data8!$CF$1:$CF$10,Data8!$CF$11:$CF$21</definedName>
    <definedName name="A125242174V_Data">Data8!$CF$11:$CF$21</definedName>
    <definedName name="A125242174V_Latest">Data8!$CF$21</definedName>
    <definedName name="A125242178C">Data8!$DJ$1:$DJ$10,Data8!$DJ$11:$DJ$21</definedName>
    <definedName name="A125242178C_Data">Data8!$DJ$11:$DJ$21</definedName>
    <definedName name="A125242178C_Latest">Data8!$DJ$21</definedName>
    <definedName name="A125242182V">Data8!$DY$1:$DY$10,Data8!$DY$11:$DY$21</definedName>
    <definedName name="A125242182V_Data">Data8!$DY$11:$DY$21</definedName>
    <definedName name="A125242182V_Latest">Data8!$DY$21</definedName>
    <definedName name="A125242186C">Data8!$GV$1:$GV$10,Data8!$GV$11:$GV$21</definedName>
    <definedName name="A125242186C_Data">Data8!$GV$11:$GV$21</definedName>
    <definedName name="A125242186C_Latest">Data8!$GV$21</definedName>
    <definedName name="A125242190V">Data8!$BQ$1:$BQ$10,Data8!$BQ$11:$BQ$21</definedName>
    <definedName name="A125242190V_Data">Data8!$BQ$11:$BQ$21</definedName>
    <definedName name="A125242190V_Latest">Data8!$BQ$21</definedName>
    <definedName name="A125242194C">Data9!$CZ$1:$CZ$10,Data9!$CZ$11:$CZ$21</definedName>
    <definedName name="A125242194C_Data">Data9!$CZ$11:$CZ$21</definedName>
    <definedName name="A125242194C_Latest">Data9!$CZ$21</definedName>
    <definedName name="A125242198L">Data9!$N$1:$N$10,Data9!$N$11:$N$21</definedName>
    <definedName name="A125242198L_Data">Data9!$N$11:$N$21</definedName>
    <definedName name="A125242198L_Latest">Data9!$N$21</definedName>
    <definedName name="A125242202T">Data9!$BG$1:$BG$10,Data9!$BG$11:$BG$21</definedName>
    <definedName name="A125242202T_Data">Data9!$BG$11:$BG$21</definedName>
    <definedName name="A125242202T_Latest">Data9!$BG$21</definedName>
    <definedName name="A125242206A">Data9!$BV$1:$BV$10,Data9!$BV$11:$BV$21</definedName>
    <definedName name="A125242206A_Data">Data9!$BV$11:$BV$21</definedName>
    <definedName name="A125242206A_Latest">Data9!$BV$21</definedName>
    <definedName name="A125242210T">Data9!$CK$1:$CK$10,Data9!$CK$11:$CK$21</definedName>
    <definedName name="A125242210T_Data">Data9!$CK$11:$CK$21</definedName>
    <definedName name="A125242210T_Latest">Data9!$CK$21</definedName>
    <definedName name="A125242214A">Data9!$ED$1:$ED$10,Data9!$ED$11:$ED$21</definedName>
    <definedName name="A125242214A_Data">Data9!$ED$11:$ED$21</definedName>
    <definedName name="A125242214A_Latest">Data9!$ED$21</definedName>
    <definedName name="A125242218K">Data8!$IO$1:$IO$10,Data8!$IO$11:$IO$21</definedName>
    <definedName name="A125242218K_Data">Data8!$IO$11:$IO$21</definedName>
    <definedName name="A125242218K_Latest">Data8!$IO$21</definedName>
    <definedName name="A125242222A">Data9!$AC$1:$AC$10,Data9!$AC$11:$AC$21</definedName>
    <definedName name="A125242222A_Data">Data9!$AC$11:$AC$21</definedName>
    <definedName name="A125242222A_Latest">Data9!$AC$21</definedName>
    <definedName name="A125242226K">Data9!$AR$1:$AR$10,Data9!$AR$11:$AR$21</definedName>
    <definedName name="A125242226K_Data">Data9!$AR$11:$AR$21</definedName>
    <definedName name="A125242226K_Latest">Data9!$AR$21</definedName>
    <definedName name="A125242230A">Data9!$DO$1:$DO$10,Data9!$DO$11:$DO$21</definedName>
    <definedName name="A125242230A_Data">Data9!$DO$11:$DO$21</definedName>
    <definedName name="A125242230A_Latest">Data9!$DO$21</definedName>
    <definedName name="A125242234K">Data8!$HZ$1:$HZ$10,Data8!$HZ$11:$HZ$21</definedName>
    <definedName name="A125242234K_Data">Data8!$HZ$11:$HZ$21</definedName>
    <definedName name="A125242234K_Latest">Data8!$HZ$21</definedName>
    <definedName name="A125242238V">Data5!$DJ$1:$DJ$10,Data5!$DJ$11:$DJ$21</definedName>
    <definedName name="A125242238V_Data">Data5!$DJ$11:$DJ$21</definedName>
    <definedName name="A125242238V_Latest">Data5!$DJ$21</definedName>
    <definedName name="A125242242K">Data5!$X$1:$X$10,Data5!$X$11:$X$21</definedName>
    <definedName name="A125242242K_Data">Data5!$X$11:$X$21</definedName>
    <definedName name="A125242242K_Latest">Data5!$X$21</definedName>
    <definedName name="A125242246V">Data5!$BQ$1:$BQ$10,Data5!$BQ$11:$BQ$21</definedName>
    <definedName name="A125242246V_Data">Data5!$BQ$11:$BQ$21</definedName>
    <definedName name="A125242246V_Latest">Data5!$BQ$21</definedName>
    <definedName name="A125242250K">Data5!$CF$1:$CF$10,Data5!$CF$11:$CF$21</definedName>
    <definedName name="A125242250K_Data">Data5!$CF$11:$CF$21</definedName>
    <definedName name="A125242250K_Latest">Data5!$CF$21</definedName>
    <definedName name="A125242254V">Data5!$CU$1:$CU$10,Data5!$CU$11:$CU$21</definedName>
    <definedName name="A125242254V_Data">Data5!$CU$11:$CU$21</definedName>
    <definedName name="A125242254V_Latest">Data5!$CU$21</definedName>
    <definedName name="A125242258C">Data5!$EN$1:$EN$10,Data5!$EN$11:$EN$21</definedName>
    <definedName name="A125242258C_Data">Data5!$EN$11:$EN$21</definedName>
    <definedName name="A125242258C_Latest">Data5!$EN$21</definedName>
    <definedName name="A125242262V">Data5!$I$1:$I$10,Data5!$I$11:$I$21</definedName>
    <definedName name="A125242262V_Data">Data5!$I$11:$I$21</definedName>
    <definedName name="A125242262V_Latest">Data5!$I$21</definedName>
    <definedName name="A125242266C">Data5!$AM$1:$AM$10,Data5!$AM$11:$AM$21</definedName>
    <definedName name="A125242266C_Data">Data5!$AM$11:$AM$21</definedName>
    <definedName name="A125242266C_Latest">Data5!$AM$21</definedName>
    <definedName name="A125242270V">Data5!$BB$1:$BB$10,Data5!$BB$11:$BB$21</definedName>
    <definedName name="A125242270V_Data">Data5!$BB$11:$BB$21</definedName>
    <definedName name="A125242270V_Latest">Data5!$BB$21</definedName>
    <definedName name="A125242274C">Data5!$DY$1:$DY$10,Data5!$DY$11:$DY$21</definedName>
    <definedName name="A125242274C_Data">Data5!$DY$11:$DY$21</definedName>
    <definedName name="A125242274C_Latest">Data5!$DY$21</definedName>
    <definedName name="A125242278L">Data4!$IJ$1:$IJ$10,Data4!$IJ$11:$IJ$21</definedName>
    <definedName name="A125242278L_Data">Data4!$IJ$11:$IJ$21</definedName>
    <definedName name="A125242278L_Latest">Data4!$IJ$21</definedName>
    <definedName name="A125242282C">Data6!$GL$1:$GL$10,Data6!$GL$11:$GL$21</definedName>
    <definedName name="A125242282C_Data">Data6!$GL$11:$GL$21</definedName>
    <definedName name="A125242282C_Latest">Data6!$GL$21</definedName>
    <definedName name="A125242286L">Data6!$CZ$1:$CZ$10,Data6!$CZ$11:$CZ$21</definedName>
    <definedName name="A125242286L_Data">Data6!$CZ$11:$CZ$21</definedName>
    <definedName name="A125242286L_Latest">Data6!$CZ$21</definedName>
    <definedName name="A125242290C">Data6!$ES$1:$ES$10,Data6!$ES$11:$ES$21</definedName>
    <definedName name="A125242290C_Data">Data6!$ES$11:$ES$21</definedName>
    <definedName name="A125242290C_Latest">Data6!$ES$21</definedName>
    <definedName name="A125242294L">Data6!$FH$1:$FH$10,Data6!$FH$11:$FH$21</definedName>
    <definedName name="A125242294L_Data">Data6!$FH$11:$FH$21</definedName>
    <definedName name="A125242294L_Latest">Data6!$FH$21</definedName>
    <definedName name="A125242298W">Data6!$FW$1:$FW$10,Data6!$FW$11:$FW$21</definedName>
    <definedName name="A125242298W_Data">Data6!$FW$11:$FW$21</definedName>
    <definedName name="A125242298W_Latest">Data6!$FW$21</definedName>
    <definedName name="A125242302A">Data6!$HP$1:$HP$10,Data6!$HP$11:$HP$21</definedName>
    <definedName name="A125242302A_Data">Data6!$HP$11:$HP$21</definedName>
    <definedName name="A125242302A_Latest">Data6!$HP$21</definedName>
    <definedName name="A125242306K">Data6!$CK$1:$CK$10,Data6!$CK$11:$CK$21</definedName>
    <definedName name="A125242306K_Data">Data6!$CK$11:$CK$21</definedName>
    <definedName name="A125242306K_Latest">Data6!$CK$21</definedName>
    <definedName name="A125242310A">Data6!$DO$1:$DO$10,Data6!$DO$11:$DO$21</definedName>
    <definedName name="A125242310A_Data">Data6!$DO$11:$DO$21</definedName>
    <definedName name="A125242310A_Latest">Data6!$DO$21</definedName>
    <definedName name="A125242314K">Data6!$ED$1:$ED$10,Data6!$ED$11:$ED$21</definedName>
    <definedName name="A125242314K_Data">Data6!$ED$11:$ED$21</definedName>
    <definedName name="A125242314K_Latest">Data6!$ED$21</definedName>
    <definedName name="A125242318V">Data6!$HA$1:$HA$10,Data6!$HA$11:$HA$21</definedName>
    <definedName name="A125242318V_Data">Data6!$HA$11:$HA$21</definedName>
    <definedName name="A125242318V_Latest">Data6!$HA$21</definedName>
    <definedName name="A125242322K">Data6!$BV$1:$BV$10,Data6!$BV$11:$BV$21</definedName>
    <definedName name="A125242322K_Data">Data6!$BV$11:$BV$21</definedName>
    <definedName name="A125242322K_Latest">Data6!$BV$21</definedName>
    <definedName name="A125242326V">Data7!$DE$1:$DE$10,Data7!$DE$11:$DE$21</definedName>
    <definedName name="A125242326V_Data">Data7!$DE$11:$DE$21</definedName>
    <definedName name="A125242326V_Latest">Data7!$DE$21</definedName>
    <definedName name="A125242330K">Data7!$S$1:$S$10,Data7!$S$11:$S$21</definedName>
    <definedName name="A125242330K_Data">Data7!$S$11:$S$21</definedName>
    <definedName name="A125242330K_Latest">Data7!$S$21</definedName>
    <definedName name="A125242334V">Data7!$BL$1:$BL$10,Data7!$BL$11:$BL$21</definedName>
    <definedName name="A125242334V_Data">Data7!$BL$11:$BL$21</definedName>
    <definedName name="A125242334V_Latest">Data7!$BL$21</definedName>
    <definedName name="A125242338C">Data7!$CA$1:$CA$10,Data7!$CA$11:$CA$21</definedName>
    <definedName name="A125242338C_Data">Data7!$CA$11:$CA$21</definedName>
    <definedName name="A125242338C_Latest">Data7!$CA$21</definedName>
    <definedName name="A125242342V">Data7!$CP$1:$CP$10,Data7!$CP$11:$CP$21</definedName>
    <definedName name="A125242342V_Data">Data7!$CP$11:$CP$21</definedName>
    <definedName name="A125242342V_Latest">Data7!$CP$21</definedName>
    <definedName name="A125242346C">Data7!$EI$1:$EI$10,Data7!$EI$11:$EI$21</definedName>
    <definedName name="A125242346C_Data">Data7!$EI$11:$EI$21</definedName>
    <definedName name="A125242346C_Latest">Data7!$EI$21</definedName>
    <definedName name="A125242350V">Data7!$D$1:$D$10,Data7!$D$11:$D$21</definedName>
    <definedName name="A125242350V_Data">Data7!$D$11:$D$21</definedName>
    <definedName name="A125242350V_Latest">Data7!$D$21</definedName>
    <definedName name="A125242354C">Data7!$AH$1:$AH$10,Data7!$AH$11:$AH$21</definedName>
    <definedName name="A125242354C_Data">Data7!$AH$11:$AH$21</definedName>
    <definedName name="A125242354C_Latest">Data7!$AH$21</definedName>
    <definedName name="A125242358L">Data7!$AW$1:$AW$10,Data7!$AW$11:$AW$21</definedName>
    <definedName name="A125242358L_Data">Data7!$AW$11:$AW$21</definedName>
    <definedName name="A125242358L_Latest">Data7!$AW$21</definedName>
    <definedName name="A125242362C">Data7!$DT$1:$DT$10,Data7!$DT$11:$DT$21</definedName>
    <definedName name="A125242362C_Data">Data7!$DT$11:$DT$21</definedName>
    <definedName name="A125242362C_Latest">Data7!$DT$21</definedName>
    <definedName name="A125242366L">Data6!$IE$1:$IE$10,Data6!$IE$11:$IE$21</definedName>
    <definedName name="A125242366L_Data">Data6!$IE$11:$IE$21</definedName>
    <definedName name="A125242366L_Latest">Data6!$IE$21</definedName>
    <definedName name="A125242370C">Data2!$GV$1:$GV$10,Data2!$GV$11:$GV$21</definedName>
    <definedName name="A125242370C_Data">Data2!$GV$11:$GV$21</definedName>
    <definedName name="A125242370C_Latest">Data2!$GV$21</definedName>
    <definedName name="A125242374L">Data2!$DJ$1:$DJ$10,Data2!$DJ$11:$DJ$21</definedName>
    <definedName name="A125242374L_Data">Data2!$DJ$11:$DJ$21</definedName>
    <definedName name="A125242374L_Latest">Data2!$DJ$21</definedName>
    <definedName name="A125242378W">Data2!$FC$1:$FC$10,Data2!$FC$11:$FC$21</definedName>
    <definedName name="A125242378W_Data">Data2!$FC$11:$FC$21</definedName>
    <definedName name="A125242378W_Latest">Data2!$FC$21</definedName>
    <definedName name="A125242382L">Data2!$FR$1:$FR$10,Data2!$FR$11:$FR$21</definedName>
    <definedName name="A125242382L_Data">Data2!$FR$11:$FR$21</definedName>
    <definedName name="A125242382L_Latest">Data2!$FR$21</definedName>
    <definedName name="A125242386W">Data2!$GG$1:$GG$10,Data2!$GG$11:$GG$21</definedName>
    <definedName name="A125242386W_Data">Data2!$GG$11:$GG$21</definedName>
    <definedName name="A125242386W_Latest">Data2!$GG$21</definedName>
    <definedName name="A125242390L">Data2!$HZ$1:$HZ$10,Data2!$HZ$11:$HZ$21</definedName>
    <definedName name="A125242390L_Data">Data2!$HZ$11:$HZ$21</definedName>
    <definedName name="A125242390L_Latest">Data2!$HZ$21</definedName>
    <definedName name="A125242394W">Data2!$CU$1:$CU$10,Data2!$CU$11:$CU$21</definedName>
    <definedName name="A125242394W_Data">Data2!$CU$11:$CU$21</definedName>
    <definedName name="A125242394W_Latest">Data2!$CU$21</definedName>
    <definedName name="A125242398F">Data2!$DY$1:$DY$10,Data2!$DY$11:$DY$21</definedName>
    <definedName name="A125242398F_Data">Data2!$DY$11:$DY$21</definedName>
    <definedName name="A125242398F_Latest">Data2!$DY$21</definedName>
    <definedName name="A125242402K">Data2!$EN$1:$EN$10,Data2!$EN$11:$EN$21</definedName>
    <definedName name="A125242402K_Data">Data2!$EN$11:$EN$21</definedName>
    <definedName name="A125242402K_Latest">Data2!$EN$21</definedName>
    <definedName name="A125242406V">Data2!$HK$1:$HK$10,Data2!$HK$11:$HK$21</definedName>
    <definedName name="A125242406V_Data">Data2!$HK$11:$HK$21</definedName>
    <definedName name="A125242406V_Latest">Data2!$HK$21</definedName>
    <definedName name="A125242410K">Data2!$CF$1:$CF$10,Data2!$CF$11:$CF$21</definedName>
    <definedName name="A125242410K_Data">Data2!$CF$11:$CF$21</definedName>
    <definedName name="A125242410K_Latest">Data2!$CF$21</definedName>
    <definedName name="A125242766X">Data4!$GQ$1:$GQ$10,Data4!$GQ$11:$GQ$21</definedName>
    <definedName name="A125242766X_Data">Data4!$GQ$11:$GQ$21</definedName>
    <definedName name="A125242766X_Latest">Data4!$GQ$21</definedName>
    <definedName name="A125242770R">Data4!$DE$1:$DE$10,Data4!$DE$11:$DE$21</definedName>
    <definedName name="A125242770R_Data">Data4!$DE$11:$DE$21</definedName>
    <definedName name="A125242770R_Latest">Data4!$DE$21</definedName>
    <definedName name="A125242774X">Data4!$EX$1:$EX$10,Data4!$EX$11:$EX$21</definedName>
    <definedName name="A125242774X_Data">Data4!$EX$11:$EX$21</definedName>
    <definedName name="A125242774X_Latest">Data4!$EX$21</definedName>
    <definedName name="A125242778J">Data4!$FM$1:$FM$10,Data4!$FM$11:$FM$21</definedName>
    <definedName name="A125242778J_Data">Data4!$FM$11:$FM$21</definedName>
    <definedName name="A125242778J_Latest">Data4!$FM$21</definedName>
    <definedName name="A125242782X">Data4!$GB$1:$GB$10,Data4!$GB$11:$GB$21</definedName>
    <definedName name="A125242782X_Data">Data4!$GB$11:$GB$21</definedName>
    <definedName name="A125242782X_Latest">Data4!$GB$21</definedName>
    <definedName name="A125242786J">Data4!$HU$1:$HU$10,Data4!$HU$11:$HU$21</definedName>
    <definedName name="A125242786J_Data">Data4!$HU$11:$HU$21</definedName>
    <definedName name="A125242786J_Latest">Data4!$HU$21</definedName>
    <definedName name="A125242790X">Data4!$CP$1:$CP$10,Data4!$CP$11:$CP$21</definedName>
    <definedName name="A125242790X_Data">Data4!$CP$11:$CP$21</definedName>
    <definedName name="A125242790X_Latest">Data4!$CP$21</definedName>
    <definedName name="A125242794J">Data4!$DT$1:$DT$10,Data4!$DT$11:$DT$21</definedName>
    <definedName name="A125242794J_Data">Data4!$DT$11:$DT$21</definedName>
    <definedName name="A125242794J_Latest">Data4!$DT$21</definedName>
    <definedName name="A125242798T">Data4!$EI$1:$EI$10,Data4!$EI$11:$EI$21</definedName>
    <definedName name="A125242798T_Data">Data4!$EI$11:$EI$21</definedName>
    <definedName name="A125242798T_Latest">Data4!$EI$21</definedName>
    <definedName name="A125242802W">Data4!$HF$1:$HF$10,Data4!$HF$11:$HF$21</definedName>
    <definedName name="A125242802W_Data">Data4!$HF$11:$HF$21</definedName>
    <definedName name="A125242802W_Latest">Data4!$HF$21</definedName>
    <definedName name="A125242806F">Data4!$CA$1:$CA$10,Data4!$CA$11:$CA$21</definedName>
    <definedName name="A125242806F_Data">Data4!$CA$11:$CA$21</definedName>
    <definedName name="A125242806F_Latest">Data4!$CA$21</definedName>
    <definedName name="A125243162C">Data2!$AM$1:$AM$10,Data2!$AM$11:$AM$21</definedName>
    <definedName name="A125243162C_Data">Data2!$AM$11:$AM$21</definedName>
    <definedName name="A125243162C_Latest">Data2!$AM$21</definedName>
    <definedName name="A125243166L">Data1!$GQ$1:$GQ$10,Data1!$GQ$11:$GQ$21</definedName>
    <definedName name="A125243166L_Data">Data1!$GQ$11:$GQ$21</definedName>
    <definedName name="A125243166L_Latest">Data1!$GQ$21</definedName>
    <definedName name="A125243170C">Data1!$IJ$1:$IJ$10,Data1!$IJ$11:$IJ$21</definedName>
    <definedName name="A125243170C_Data">Data1!$IJ$11:$IJ$21</definedName>
    <definedName name="A125243170C_Latest">Data1!$IJ$21</definedName>
    <definedName name="A125243174L">Data2!$I$1:$I$10,Data2!$I$11:$I$21</definedName>
    <definedName name="A125243174L_Data">Data2!$I$11:$I$21</definedName>
    <definedName name="A125243174L_Latest">Data2!$I$21</definedName>
    <definedName name="A125243178W">Data2!$X$1:$X$10,Data2!$X$11:$X$21</definedName>
    <definedName name="A125243178W_Data">Data2!$X$11:$X$21</definedName>
    <definedName name="A125243178W_Latest">Data2!$X$21</definedName>
    <definedName name="A125243182L">Data2!$BQ$1:$BQ$10,Data2!$BQ$11:$BQ$21</definedName>
    <definedName name="A125243182L_Data">Data2!$BQ$11:$BQ$21</definedName>
    <definedName name="A125243182L_Latest">Data2!$BQ$21</definedName>
    <definedName name="A125243186W">Data1!$GB$1:$GB$10,Data1!$GB$11:$GB$21</definedName>
    <definedName name="A125243186W_Data">Data1!$GB$11:$GB$21</definedName>
    <definedName name="A125243186W_Latest">Data1!$GB$21</definedName>
    <definedName name="A125243190L">Data1!$HF$1:$HF$10,Data1!$HF$11:$HF$21</definedName>
    <definedName name="A125243190L_Data">Data1!$HF$11:$HF$21</definedName>
    <definedName name="A125243190L_Latest">Data1!$HF$21</definedName>
    <definedName name="A125243194W">Data1!$HU$1:$HU$10,Data1!$HU$11:$HU$21</definedName>
    <definedName name="A125243194W_Data">Data1!$HU$11:$HU$21</definedName>
    <definedName name="A125243194W_Latest">Data1!$HU$21</definedName>
    <definedName name="A125243198F">Data2!$BB$1:$BB$10,Data2!$BB$11:$BB$21</definedName>
    <definedName name="A125243198F_Data">Data2!$BB$11:$BB$21</definedName>
    <definedName name="A125243198F_Latest">Data2!$BB$21</definedName>
    <definedName name="A125243202K">Data1!$FM$1:$FM$10,Data1!$FM$11:$FM$21</definedName>
    <definedName name="A125243202K_Data">Data1!$FM$11:$FM$21</definedName>
    <definedName name="A125243202K_Latest">Data1!$FM$21</definedName>
    <definedName name="A125243558X">Data3!$DO$1:$DO$10,Data3!$DO$11:$DO$21</definedName>
    <definedName name="A125243558X_Data">Data3!$DO$11:$DO$21</definedName>
    <definedName name="A125243558X_Latest">Data3!$DO$21</definedName>
    <definedName name="A125243562R">Data3!$AC$1:$AC$10,Data3!$AC$11:$AC$21</definedName>
    <definedName name="A125243562R_Data">Data3!$AC$11:$AC$21</definedName>
    <definedName name="A125243562R_Latest">Data3!$AC$21</definedName>
    <definedName name="A125243566X">Data3!$BV$1:$BV$10,Data3!$BV$11:$BV$21</definedName>
    <definedName name="A125243566X_Data">Data3!$BV$11:$BV$21</definedName>
    <definedName name="A125243566X_Latest">Data3!$BV$21</definedName>
    <definedName name="A125243570R">Data3!$CK$1:$CK$10,Data3!$CK$11:$CK$21</definedName>
    <definedName name="A125243570R_Data">Data3!$CK$11:$CK$21</definedName>
    <definedName name="A125243570R_Latest">Data3!$CK$21</definedName>
    <definedName name="A125243574X">Data3!$CZ$1:$CZ$10,Data3!$CZ$11:$CZ$21</definedName>
    <definedName name="A125243574X_Data">Data3!$CZ$11:$CZ$21</definedName>
    <definedName name="A125243574X_Latest">Data3!$CZ$21</definedName>
    <definedName name="A125243578J">Data3!$ES$1:$ES$10,Data3!$ES$11:$ES$21</definedName>
    <definedName name="A125243578J_Data">Data3!$ES$11:$ES$21</definedName>
    <definedName name="A125243578J_Latest">Data3!$ES$21</definedName>
    <definedName name="A125243582X">Data3!$N$1:$N$10,Data3!$N$11:$N$21</definedName>
    <definedName name="A125243582X_Data">Data3!$N$11:$N$21</definedName>
    <definedName name="A125243582X_Latest">Data3!$N$21</definedName>
    <definedName name="A125243586J">Data3!$AR$1:$AR$10,Data3!$AR$11:$AR$21</definedName>
    <definedName name="A125243586J_Data">Data3!$AR$11:$AR$21</definedName>
    <definedName name="A125243586J_Latest">Data3!$AR$21</definedName>
    <definedName name="A125243590X">Data3!$BG$1:$BG$10,Data3!$BG$11:$BG$21</definedName>
    <definedName name="A125243590X_Data">Data3!$BG$11:$BG$21</definedName>
    <definedName name="A125243590X_Latest">Data3!$BG$21</definedName>
    <definedName name="A125243594J">Data3!$ED$1:$ED$10,Data3!$ED$11:$ED$21</definedName>
    <definedName name="A125243594J_Data">Data3!$ED$11:$ED$21</definedName>
    <definedName name="A125243594J_Latest">Data3!$ED$21</definedName>
    <definedName name="A125243598T">Data2!$IO$1:$IO$10,Data2!$IO$11:$IO$21</definedName>
    <definedName name="A125243598T_Data">Data2!$IO$11:$IO$21</definedName>
    <definedName name="A125243598T_Latest">Data2!$IO$21</definedName>
    <definedName name="A125243954A">Data4!$AH$1:$AH$10,Data4!$AH$11:$AH$21</definedName>
    <definedName name="A125243954A_Data">Data4!$AH$11:$AH$21</definedName>
    <definedName name="A125243954A_Latest">Data4!$AH$21</definedName>
    <definedName name="A125243958K">Data3!$GL$1:$GL$10,Data3!$GL$11:$GL$21</definedName>
    <definedName name="A125243958K_Data">Data3!$GL$11:$GL$21</definedName>
    <definedName name="A125243958K_Latest">Data3!$GL$21</definedName>
    <definedName name="A125243962A">Data3!$IE$1:$IE$10,Data3!$IE$11:$IE$21</definedName>
    <definedName name="A125243962A_Data">Data3!$IE$11:$IE$21</definedName>
    <definedName name="A125243962A_Latest">Data3!$IE$21</definedName>
    <definedName name="A125243966K">Data4!$D$1:$D$10,Data4!$D$11:$D$21</definedName>
    <definedName name="A125243966K_Data">Data4!$D$11:$D$21</definedName>
    <definedName name="A125243966K_Latest">Data4!$D$21</definedName>
    <definedName name="A125243970A">Data4!$S$1:$S$10,Data4!$S$11:$S$21</definedName>
    <definedName name="A125243970A_Data">Data4!$S$11:$S$21</definedName>
    <definedName name="A125243970A_Latest">Data4!$S$21</definedName>
    <definedName name="A125243974K">Data4!$BL$1:$BL$10,Data4!$BL$11:$BL$21</definedName>
    <definedName name="A125243974K_Data">Data4!$BL$11:$BL$21</definedName>
    <definedName name="A125243974K_Latest">Data4!$BL$21</definedName>
    <definedName name="A125243978V">Data3!$FW$1:$FW$10,Data3!$FW$11:$FW$21</definedName>
    <definedName name="A125243978V_Data">Data3!$FW$11:$FW$21</definedName>
    <definedName name="A125243978V_Latest">Data3!$FW$21</definedName>
    <definedName name="A125243982K">Data3!$HA$1:$HA$10,Data3!$HA$11:$HA$21</definedName>
    <definedName name="A125243982K_Data">Data3!$HA$11:$HA$21</definedName>
    <definedName name="A125243982K_Latest">Data3!$HA$21</definedName>
    <definedName name="A125243986V">Data3!$HP$1:$HP$10,Data3!$HP$11:$HP$21</definedName>
    <definedName name="A125243986V_Data">Data3!$HP$11:$HP$21</definedName>
    <definedName name="A125243986V_Latest">Data3!$HP$21</definedName>
    <definedName name="A125243990K">Data4!$AW$1:$AW$10,Data4!$AW$11:$AW$21</definedName>
    <definedName name="A125243990K_Data">Data4!$AW$11:$AW$21</definedName>
    <definedName name="A125243990K_Latest">Data4!$AW$21</definedName>
    <definedName name="A125243994V">Data3!$FH$1:$FH$10,Data3!$FH$11:$FH$21</definedName>
    <definedName name="A125243994V_Data">Data3!$FH$11:$FH$21</definedName>
    <definedName name="A125243994V_Latest">Data3!$FH$21</definedName>
    <definedName name="A125244350F">Data1!$DZ$1:$DZ$10,Data1!$DZ$11:$DZ$21</definedName>
    <definedName name="A125244350F_Data">Data1!$DZ$11:$DZ$21</definedName>
    <definedName name="A125244350F_Latest">Data1!$DZ$21</definedName>
    <definedName name="A125244354R">Data1!$AN$1:$AN$10,Data1!$AN$11:$AN$21</definedName>
    <definedName name="A125244354R_Data">Data1!$AN$11:$AN$21</definedName>
    <definedName name="A125244354R_Latest">Data1!$AN$21</definedName>
    <definedName name="A125244358X">Data1!$CG$1:$CG$10,Data1!$CG$11:$CG$21</definedName>
    <definedName name="A125244358X_Data">Data1!$CG$11:$CG$21</definedName>
    <definedName name="A125244358X_Latest">Data1!$CG$21</definedName>
    <definedName name="A125244362R">Data1!$CV$1:$CV$10,Data1!$CV$11:$CV$21</definedName>
    <definedName name="A125244362R_Data">Data1!$CV$11:$CV$21</definedName>
    <definedName name="A125244362R_Latest">Data1!$CV$21</definedName>
    <definedName name="A125244366X">Data1!$DK$1:$DK$10,Data1!$DK$11:$DK$21</definedName>
    <definedName name="A125244366X_Data">Data1!$DK$11:$DK$21</definedName>
    <definedName name="A125244366X_Latest">Data1!$DK$21</definedName>
    <definedName name="A125244370R">Data1!$FD$1:$FD$10,Data1!$FD$11:$FD$21</definedName>
    <definedName name="A125244370R_Data">Data1!$FD$11:$FD$21</definedName>
    <definedName name="A125244370R_Latest">Data1!$FD$21</definedName>
    <definedName name="A125244374X">Data1!$Y$1:$Y$10,Data1!$Y$11:$Y$21</definedName>
    <definedName name="A125244374X_Data">Data1!$Y$11:$Y$21</definedName>
    <definedName name="A125244374X_Latest">Data1!$Y$21</definedName>
    <definedName name="A125244378J">Data1!$BC$1:$BC$10,Data1!$BC$11:$BC$21</definedName>
    <definedName name="A125244378J_Data">Data1!$BC$11:$BC$21</definedName>
    <definedName name="A125244378J_Latest">Data1!$BC$21</definedName>
    <definedName name="A125244382X">Data1!$BR$1:$BR$10,Data1!$BR$11:$BR$21</definedName>
    <definedName name="A125244382X_Data">Data1!$BR$11:$BR$21</definedName>
    <definedName name="A125244382X_Latest">Data1!$BR$21</definedName>
    <definedName name="A125244386J">Data1!$EO$1:$EO$10,Data1!$EO$11:$EO$21</definedName>
    <definedName name="A125244386J_Data">Data1!$EO$11:$EO$21</definedName>
    <definedName name="A125244386J_Latest">Data1!$EO$21</definedName>
    <definedName name="A125244390X">Data1!$J$1:$J$10,Data1!$J$11:$J$21</definedName>
    <definedName name="A125244390X_Data">Data1!$J$11:$J$21</definedName>
    <definedName name="A125244390X_Latest">Data1!$J$21</definedName>
    <definedName name="A125244394J">Data10!$Y$1:$Y$10,Data10!$Y$11:$Y$21</definedName>
    <definedName name="A125244394J_Data">Data10!$Y$11:$Y$21</definedName>
    <definedName name="A125244394J_Latest">Data10!$Y$21</definedName>
    <definedName name="A125244398T">Data9!$GC$1:$GC$10,Data9!$GC$11:$GC$21</definedName>
    <definedName name="A125244398T_Data">Data9!$GC$11:$GC$21</definedName>
    <definedName name="A125244398T_Latest">Data9!$GC$21</definedName>
    <definedName name="A125244402W">Data9!$HV$1:$HV$10,Data9!$HV$11:$HV$21</definedName>
    <definedName name="A125244402W_Data">Data9!$HV$11:$HV$21</definedName>
    <definedName name="A125244402W_Latest">Data9!$HV$21</definedName>
    <definedName name="A125244406F">Data9!$IK$1:$IK$10,Data9!$IK$11:$IK$21</definedName>
    <definedName name="A125244406F_Data">Data9!$IK$11:$IK$21</definedName>
    <definedName name="A125244406F_Latest">Data9!$IK$21</definedName>
    <definedName name="A125244410W">Data10!$J$1:$J$10,Data10!$J$11:$J$21</definedName>
    <definedName name="A125244410W_Data">Data10!$J$11:$J$21</definedName>
    <definedName name="A125244410W_Latest">Data10!$J$21</definedName>
    <definedName name="A125244414F">Data10!$BC$1:$BC$10,Data10!$BC$11:$BC$21</definedName>
    <definedName name="A125244414F_Data">Data10!$BC$11:$BC$21</definedName>
    <definedName name="A125244414F_Latest">Data10!$BC$21</definedName>
    <definedName name="A125244418R">Data9!$FN$1:$FN$10,Data9!$FN$11:$FN$21</definedName>
    <definedName name="A125244418R_Data">Data9!$FN$11:$FN$21</definedName>
    <definedName name="A125244418R_Latest">Data9!$FN$21</definedName>
    <definedName name="A125244422F">Data9!$GR$1:$GR$10,Data9!$GR$11:$GR$21</definedName>
    <definedName name="A125244422F_Data">Data9!$GR$11:$GR$21</definedName>
    <definedName name="A125244422F_Latest">Data9!$GR$21</definedName>
    <definedName name="A125244426R">Data9!$HG$1:$HG$10,Data9!$HG$11:$HG$21</definedName>
    <definedName name="A125244426R_Data">Data9!$HG$11:$HG$21</definedName>
    <definedName name="A125244426R_Latest">Data9!$HG$21</definedName>
    <definedName name="A125244430F">Data10!$AN$1:$AN$10,Data10!$AN$11:$AN$21</definedName>
    <definedName name="A125244430F_Data">Data10!$AN$11:$AN$21</definedName>
    <definedName name="A125244430F_Latest">Data10!$AN$21</definedName>
    <definedName name="A125244434R">Data9!$EY$1:$EY$10,Data9!$EY$11:$EY$21</definedName>
    <definedName name="A125244434R_Data">Data9!$EY$11:$EY$21</definedName>
    <definedName name="A125244434R_Latest">Data9!$EY$21</definedName>
    <definedName name="A125244438X">Data6!$AI$1:$AI$10,Data6!$AI$11:$AI$21</definedName>
    <definedName name="A125244438X_Data">Data6!$AI$11:$AI$21</definedName>
    <definedName name="A125244438X_Latest">Data6!$AI$21</definedName>
    <definedName name="A125244442R">Data5!$GM$1:$GM$10,Data5!$GM$11:$GM$21</definedName>
    <definedName name="A125244442R_Data">Data5!$GM$11:$GM$21</definedName>
    <definedName name="A125244442R_Latest">Data5!$GM$21</definedName>
    <definedName name="A125244446X">Data5!$IF$1:$IF$10,Data5!$IF$11:$IF$21</definedName>
    <definedName name="A125244446X_Data">Data5!$IF$11:$IF$21</definedName>
    <definedName name="A125244446X_Latest">Data5!$IF$21</definedName>
    <definedName name="A125244450R">Data6!$E$1:$E$10,Data6!$E$11:$E$21</definedName>
    <definedName name="A125244450R_Data">Data6!$E$11:$E$21</definedName>
    <definedName name="A125244450R_Latest">Data6!$E$21</definedName>
    <definedName name="A125244454X">Data6!$T$1:$T$10,Data6!$T$11:$T$21</definedName>
    <definedName name="A125244454X_Data">Data6!$T$11:$T$21</definedName>
    <definedName name="A125244454X_Latest">Data6!$T$21</definedName>
    <definedName name="A125244458J">Data6!$BM$1:$BM$10,Data6!$BM$11:$BM$21</definedName>
    <definedName name="A125244458J_Data">Data6!$BM$11:$BM$21</definedName>
    <definedName name="A125244458J_Latest">Data6!$BM$21</definedName>
    <definedName name="A125244462X">Data5!$FX$1:$FX$10,Data5!$FX$11:$FX$21</definedName>
    <definedName name="A125244462X_Data">Data5!$FX$11:$FX$21</definedName>
    <definedName name="A125244462X_Latest">Data5!$FX$21</definedName>
    <definedName name="A125244466J">Data5!$HB$1:$HB$10,Data5!$HB$11:$HB$21</definedName>
    <definedName name="A125244466J_Data">Data5!$HB$11:$HB$21</definedName>
    <definedName name="A125244466J_Latest">Data5!$HB$21</definedName>
    <definedName name="A125244470X">Data5!$HQ$1:$HQ$10,Data5!$HQ$11:$HQ$21</definedName>
    <definedName name="A125244470X_Data">Data5!$HQ$11:$HQ$21</definedName>
    <definedName name="A125244470X_Latest">Data5!$HQ$21</definedName>
    <definedName name="A125244474J">Data6!$AX$1:$AX$10,Data6!$AX$11:$AX$21</definedName>
    <definedName name="A125244474J_Data">Data6!$AX$11:$AX$21</definedName>
    <definedName name="A125244474J_Latest">Data6!$AX$21</definedName>
    <definedName name="A125244478T">Data5!$FI$1:$FI$10,Data5!$FI$11:$FI$21</definedName>
    <definedName name="A125244478T_Data">Data5!$FI$11:$FI$21</definedName>
    <definedName name="A125244478T_Latest">Data5!$FI$21</definedName>
    <definedName name="A125244482J">Data8!$AD$1:$AD$10,Data8!$AD$11:$AD$21</definedName>
    <definedName name="A125244482J_Data">Data8!$AD$11:$AD$21</definedName>
    <definedName name="A125244482J_Latest">Data8!$AD$21</definedName>
    <definedName name="A125244486T">Data7!$GH$1:$GH$10,Data7!$GH$11:$GH$21</definedName>
    <definedName name="A125244486T_Data">Data7!$GH$11:$GH$21</definedName>
    <definedName name="A125244486T_Latest">Data7!$GH$21</definedName>
    <definedName name="A125244490J">Data7!$IA$1:$IA$10,Data7!$IA$11:$IA$21</definedName>
    <definedName name="A125244490J_Data">Data7!$IA$11:$IA$21</definedName>
    <definedName name="A125244490J_Latest">Data7!$IA$21</definedName>
    <definedName name="A125244494T">Data7!$IP$1:$IP$10,Data7!$IP$11:$IP$21</definedName>
    <definedName name="A125244494T_Data">Data7!$IP$11:$IP$21</definedName>
    <definedName name="A125244494T_Latest">Data7!$IP$21</definedName>
    <definedName name="A125244498A">Data8!$O$1:$O$10,Data8!$O$11:$O$21</definedName>
    <definedName name="A125244498A_Data">Data8!$O$11:$O$21</definedName>
    <definedName name="A125244498A_Latest">Data8!$O$21</definedName>
    <definedName name="A125244502F">Data8!$BH$1:$BH$10,Data8!$BH$11:$BH$21</definedName>
    <definedName name="A125244502F_Data">Data8!$BH$11:$BH$21</definedName>
    <definedName name="A125244502F_Latest">Data8!$BH$21</definedName>
    <definedName name="A125244506R">Data7!$FS$1:$FS$10,Data7!$FS$11:$FS$21</definedName>
    <definedName name="A125244506R_Data">Data7!$FS$11:$FS$21</definedName>
    <definedName name="A125244506R_Latest">Data7!$FS$21</definedName>
    <definedName name="A125244510F">Data7!$GW$1:$GW$10,Data7!$GW$11:$GW$21</definedName>
    <definedName name="A125244510F_Data">Data7!$GW$11:$GW$21</definedName>
    <definedName name="A125244510F_Latest">Data7!$GW$21</definedName>
    <definedName name="A125244514R">Data7!$HL$1:$HL$10,Data7!$HL$11:$HL$21</definedName>
    <definedName name="A125244514R_Data">Data7!$HL$11:$HL$21</definedName>
    <definedName name="A125244514R_Latest">Data7!$HL$21</definedName>
    <definedName name="A125244518X">Data8!$AS$1:$AS$10,Data8!$AS$11:$AS$21</definedName>
    <definedName name="A125244518X_Data">Data8!$AS$11:$AS$21</definedName>
    <definedName name="A125244518X_Latest">Data8!$AS$21</definedName>
    <definedName name="A125244522R">Data7!$FD$1:$FD$10,Data7!$FD$11:$FD$21</definedName>
    <definedName name="A125244522R_Data">Data7!$FD$11:$FD$21</definedName>
    <definedName name="A125244522R_Latest">Data7!$FD$21</definedName>
    <definedName name="A125244526X">Data8!$GM$1:$GM$10,Data8!$GM$11:$GM$21</definedName>
    <definedName name="A125244526X_Data">Data8!$GM$11:$GM$21</definedName>
    <definedName name="A125244526X_Latest">Data8!$GM$21</definedName>
    <definedName name="A125244530R">Data8!$DA$1:$DA$10,Data8!$DA$11:$DA$21</definedName>
    <definedName name="A125244530R_Data">Data8!$DA$11:$DA$21</definedName>
    <definedName name="A125244530R_Latest">Data8!$DA$21</definedName>
    <definedName name="A125244534X">Data8!$ET$1:$ET$10,Data8!$ET$11:$ET$21</definedName>
    <definedName name="A125244534X_Data">Data8!$ET$11:$ET$21</definedName>
    <definedName name="A125244534X_Latest">Data8!$ET$21</definedName>
    <definedName name="A125244538J">Data8!$FI$1:$FI$10,Data8!$FI$11:$FI$21</definedName>
    <definedName name="A125244538J_Data">Data8!$FI$11:$FI$21</definedName>
    <definedName name="A125244538J_Latest">Data8!$FI$21</definedName>
    <definedName name="A125244542X">Data8!$FX$1:$FX$10,Data8!$FX$11:$FX$21</definedName>
    <definedName name="A125244542X_Data">Data8!$FX$11:$FX$21</definedName>
    <definedName name="A125244542X_Latest">Data8!$FX$21</definedName>
    <definedName name="A125244546J">Data8!$HQ$1:$HQ$10,Data8!$HQ$11:$HQ$21</definedName>
    <definedName name="A125244546J_Data">Data8!$HQ$11:$HQ$21</definedName>
    <definedName name="A125244546J_Latest">Data8!$HQ$21</definedName>
    <definedName name="A125244550X">Data8!$CL$1:$CL$10,Data8!$CL$11:$CL$21</definedName>
    <definedName name="A125244550X_Data">Data8!$CL$11:$CL$21</definedName>
    <definedName name="A125244550X_Latest">Data8!$CL$21</definedName>
    <definedName name="A125244554J">Data8!$DP$1:$DP$10,Data8!$DP$11:$DP$21</definedName>
    <definedName name="A125244554J_Data">Data8!$DP$11:$DP$21</definedName>
    <definedName name="A125244554J_Latest">Data8!$DP$21</definedName>
    <definedName name="A125244558T">Data8!$EE$1:$EE$10,Data8!$EE$11:$EE$21</definedName>
    <definedName name="A125244558T_Data">Data8!$EE$11:$EE$21</definedName>
    <definedName name="A125244558T_Latest">Data8!$EE$21</definedName>
    <definedName name="A125244562J">Data8!$HB$1:$HB$10,Data8!$HB$11:$HB$21</definedName>
    <definedName name="A125244562J_Data">Data8!$HB$11:$HB$21</definedName>
    <definedName name="A125244562J_Latest">Data8!$HB$21</definedName>
    <definedName name="A125244566T">Data8!$BW$1:$BW$10,Data8!$BW$11:$BW$21</definedName>
    <definedName name="A125244566T_Data">Data8!$BW$11:$BW$21</definedName>
    <definedName name="A125244566T_Latest">Data8!$BW$21</definedName>
    <definedName name="A125244570J">Data9!$DF$1:$DF$10,Data9!$DF$11:$DF$21</definedName>
    <definedName name="A125244570J_Data">Data9!$DF$11:$DF$21</definedName>
    <definedName name="A125244570J_Latest">Data9!$DF$21</definedName>
    <definedName name="A125244574T">Data9!$T$1:$T$10,Data9!$T$11:$T$21</definedName>
    <definedName name="A125244574T_Data">Data9!$T$11:$T$21</definedName>
    <definedName name="A125244574T_Latest">Data9!$T$21</definedName>
    <definedName name="A125244578A">Data9!$BM$1:$BM$10,Data9!$BM$11:$BM$21</definedName>
    <definedName name="A125244578A_Data">Data9!$BM$11:$BM$21</definedName>
    <definedName name="A125244578A_Latest">Data9!$BM$21</definedName>
    <definedName name="A125244582T">Data9!$CB$1:$CB$10,Data9!$CB$11:$CB$21</definedName>
    <definedName name="A125244582T_Data">Data9!$CB$11:$CB$21</definedName>
    <definedName name="A125244582T_Latest">Data9!$CB$21</definedName>
    <definedName name="A125244586A">Data9!$CQ$1:$CQ$10,Data9!$CQ$11:$CQ$21</definedName>
    <definedName name="A125244586A_Data">Data9!$CQ$11:$CQ$21</definedName>
    <definedName name="A125244586A_Latest">Data9!$CQ$21</definedName>
    <definedName name="A125244590T">Data9!$EJ$1:$EJ$10,Data9!$EJ$11:$EJ$21</definedName>
    <definedName name="A125244590T_Data">Data9!$EJ$11:$EJ$21</definedName>
    <definedName name="A125244590T_Latest">Data9!$EJ$21</definedName>
    <definedName name="A125244594A">Data9!$E$1:$E$10,Data9!$E$11:$E$21</definedName>
    <definedName name="A125244594A_Data">Data9!$E$11:$E$21</definedName>
    <definedName name="A125244594A_Latest">Data9!$E$21</definedName>
    <definedName name="A125244598K">Data9!$AI$1:$AI$10,Data9!$AI$11:$AI$21</definedName>
    <definedName name="A125244598K_Data">Data9!$AI$11:$AI$21</definedName>
    <definedName name="A125244598K_Latest">Data9!$AI$21</definedName>
    <definedName name="A125244602R">Data9!$AX$1:$AX$10,Data9!$AX$11:$AX$21</definedName>
    <definedName name="A125244602R_Data">Data9!$AX$11:$AX$21</definedName>
    <definedName name="A125244602R_Latest">Data9!$AX$21</definedName>
    <definedName name="A125244606X">Data9!$DU$1:$DU$10,Data9!$DU$11:$DU$21</definedName>
    <definedName name="A125244606X_Data">Data9!$DU$11:$DU$21</definedName>
    <definedName name="A125244606X_Latest">Data9!$DU$21</definedName>
    <definedName name="A125244610R">Data8!$IF$1:$IF$10,Data8!$IF$11:$IF$21</definedName>
    <definedName name="A125244610R_Data">Data8!$IF$11:$IF$21</definedName>
    <definedName name="A125244610R_Latest">Data8!$IF$21</definedName>
    <definedName name="A125244614X">Data5!$DP$1:$DP$10,Data5!$DP$11:$DP$21</definedName>
    <definedName name="A125244614X_Data">Data5!$DP$11:$DP$21</definedName>
    <definedName name="A125244614X_Latest">Data5!$DP$21</definedName>
    <definedName name="A125244618J">Data5!$AD$1:$AD$10,Data5!$AD$11:$AD$21</definedName>
    <definedName name="A125244618J_Data">Data5!$AD$11:$AD$21</definedName>
    <definedName name="A125244618J_Latest">Data5!$AD$21</definedName>
    <definedName name="A125244622X">Data5!$BW$1:$BW$10,Data5!$BW$11:$BW$21</definedName>
    <definedName name="A125244622X_Data">Data5!$BW$11:$BW$21</definedName>
    <definedName name="A125244622X_Latest">Data5!$BW$21</definedName>
    <definedName name="A125244626J">Data5!$CL$1:$CL$10,Data5!$CL$11:$CL$21</definedName>
    <definedName name="A125244626J_Data">Data5!$CL$11:$CL$21</definedName>
    <definedName name="A125244626J_Latest">Data5!$CL$21</definedName>
    <definedName name="A125244630X">Data5!$DA$1:$DA$10,Data5!$DA$11:$DA$21</definedName>
    <definedName name="A125244630X_Data">Data5!$DA$11:$DA$21</definedName>
    <definedName name="A125244630X_Latest">Data5!$DA$21</definedName>
    <definedName name="A125244634J">Data5!$ET$1:$ET$10,Data5!$ET$11:$ET$21</definedName>
    <definedName name="A125244634J_Data">Data5!$ET$11:$ET$21</definedName>
    <definedName name="A125244634J_Latest">Data5!$ET$21</definedName>
    <definedName name="A125244638T">Data5!$O$1:$O$10,Data5!$O$11:$O$21</definedName>
    <definedName name="A125244638T_Data">Data5!$O$11:$O$21</definedName>
    <definedName name="A125244638T_Latest">Data5!$O$21</definedName>
    <definedName name="A125244642J">Data5!$AS$1:$AS$10,Data5!$AS$11:$AS$21</definedName>
    <definedName name="A125244642J_Data">Data5!$AS$11:$AS$21</definedName>
    <definedName name="A125244642J_Latest">Data5!$AS$21</definedName>
    <definedName name="A125244646T">Data5!$BH$1:$BH$10,Data5!$BH$11:$BH$21</definedName>
    <definedName name="A125244646T_Data">Data5!$BH$11:$BH$21</definedName>
    <definedName name="A125244646T_Latest">Data5!$BH$21</definedName>
    <definedName name="A125244650J">Data5!$EE$1:$EE$10,Data5!$EE$11:$EE$21</definedName>
    <definedName name="A125244650J_Data">Data5!$EE$11:$EE$21</definedName>
    <definedName name="A125244650J_Latest">Data5!$EE$21</definedName>
    <definedName name="A125244654T">Data4!$IP$1:$IP$10,Data4!$IP$11:$IP$21</definedName>
    <definedName name="A125244654T_Data">Data4!$IP$11:$IP$21</definedName>
    <definedName name="A125244654T_Latest">Data4!$IP$21</definedName>
    <definedName name="A125244658A">Data6!$GR$1:$GR$10,Data6!$GR$11:$GR$21</definedName>
    <definedName name="A125244658A_Data">Data6!$GR$11:$GR$21</definedName>
    <definedName name="A125244658A_Latest">Data6!$GR$21</definedName>
    <definedName name="A125244662T">Data6!$DF$1:$DF$10,Data6!$DF$11:$DF$21</definedName>
    <definedName name="A125244662T_Data">Data6!$DF$11:$DF$21</definedName>
    <definedName name="A125244662T_Latest">Data6!$DF$21</definedName>
    <definedName name="A125244666A">Data6!$EY$1:$EY$10,Data6!$EY$11:$EY$21</definedName>
    <definedName name="A125244666A_Data">Data6!$EY$11:$EY$21</definedName>
    <definedName name="A125244666A_Latest">Data6!$EY$21</definedName>
    <definedName name="A125244670T">Data6!$FN$1:$FN$10,Data6!$FN$11:$FN$21</definedName>
    <definedName name="A125244670T_Data">Data6!$FN$11:$FN$21</definedName>
    <definedName name="A125244670T_Latest">Data6!$FN$21</definedName>
    <definedName name="A125244674A">Data6!$GC$1:$GC$10,Data6!$GC$11:$GC$21</definedName>
    <definedName name="A125244674A_Data">Data6!$GC$11:$GC$21</definedName>
    <definedName name="A125244674A_Latest">Data6!$GC$21</definedName>
    <definedName name="A125244678K">Data6!$HV$1:$HV$10,Data6!$HV$11:$HV$21</definedName>
    <definedName name="A125244678K_Data">Data6!$HV$11:$HV$21</definedName>
    <definedName name="A125244678K_Latest">Data6!$HV$21</definedName>
    <definedName name="A125244682A">Data6!$CQ$1:$CQ$10,Data6!$CQ$11:$CQ$21</definedName>
    <definedName name="A125244682A_Data">Data6!$CQ$11:$CQ$21</definedName>
    <definedName name="A125244682A_Latest">Data6!$CQ$21</definedName>
    <definedName name="A125244686K">Data6!$DU$1:$DU$10,Data6!$DU$11:$DU$21</definedName>
    <definedName name="A125244686K_Data">Data6!$DU$11:$DU$21</definedName>
    <definedName name="A125244686K_Latest">Data6!$DU$21</definedName>
    <definedName name="A125244690A">Data6!$EJ$1:$EJ$10,Data6!$EJ$11:$EJ$21</definedName>
    <definedName name="A125244690A_Data">Data6!$EJ$11:$EJ$21</definedName>
    <definedName name="A125244690A_Latest">Data6!$EJ$21</definedName>
    <definedName name="A125244694K">Data6!$HG$1:$HG$10,Data6!$HG$11:$HG$21</definedName>
    <definedName name="A125244694K_Data">Data6!$HG$11:$HG$21</definedName>
    <definedName name="A125244694K_Latest">Data6!$HG$21</definedName>
    <definedName name="A125244698V">Data6!$CB$1:$CB$10,Data6!$CB$11:$CB$21</definedName>
    <definedName name="A125244698V_Data">Data6!$CB$11:$CB$21</definedName>
    <definedName name="A125244698V_Latest">Data6!$CB$21</definedName>
    <definedName name="A125244702X">Data7!$DK$1:$DK$10,Data7!$DK$11:$DK$21</definedName>
    <definedName name="A125244702X_Data">Data7!$DK$11:$DK$21</definedName>
    <definedName name="A125244702X_Latest">Data7!$DK$21</definedName>
    <definedName name="A125244706J">Data7!$Y$1:$Y$10,Data7!$Y$11:$Y$21</definedName>
    <definedName name="A125244706J_Data">Data7!$Y$11:$Y$21</definedName>
    <definedName name="A125244706J_Latest">Data7!$Y$21</definedName>
    <definedName name="A125244710X">Data7!$BR$1:$BR$10,Data7!$BR$11:$BR$21</definedName>
    <definedName name="A125244710X_Data">Data7!$BR$11:$BR$21</definedName>
    <definedName name="A125244710X_Latest">Data7!$BR$21</definedName>
    <definedName name="A125244714J">Data7!$CG$1:$CG$10,Data7!$CG$11:$CG$21</definedName>
    <definedName name="A125244714J_Data">Data7!$CG$11:$CG$21</definedName>
    <definedName name="A125244714J_Latest">Data7!$CG$21</definedName>
    <definedName name="A125244718T">Data7!$CV$1:$CV$10,Data7!$CV$11:$CV$21</definedName>
    <definedName name="A125244718T_Data">Data7!$CV$11:$CV$21</definedName>
    <definedName name="A125244718T_Latest">Data7!$CV$21</definedName>
    <definedName name="A125244722J">Data7!$EO$1:$EO$10,Data7!$EO$11:$EO$21</definedName>
    <definedName name="A125244722J_Data">Data7!$EO$11:$EO$21</definedName>
    <definedName name="A125244722J_Latest">Data7!$EO$21</definedName>
    <definedName name="A125244726T">Data7!$J$1:$J$10,Data7!$J$11:$J$21</definedName>
    <definedName name="A125244726T_Data">Data7!$J$11:$J$21</definedName>
    <definedName name="A125244726T_Latest">Data7!$J$21</definedName>
    <definedName name="A125244730J">Data7!$AN$1:$AN$10,Data7!$AN$11:$AN$21</definedName>
    <definedName name="A125244730J_Data">Data7!$AN$11:$AN$21</definedName>
    <definedName name="A125244730J_Latest">Data7!$AN$21</definedName>
    <definedName name="A125244734T">Data7!$BC$1:$BC$10,Data7!$BC$11:$BC$21</definedName>
    <definedName name="A125244734T_Data">Data7!$BC$11:$BC$21</definedName>
    <definedName name="A125244734T_Latest">Data7!$BC$21</definedName>
    <definedName name="A125244738A">Data7!$DZ$1:$DZ$10,Data7!$DZ$11:$DZ$21</definedName>
    <definedName name="A125244738A_Data">Data7!$DZ$11:$DZ$21</definedName>
    <definedName name="A125244738A_Latest">Data7!$DZ$21</definedName>
    <definedName name="A125244742T">Data6!$IK$1:$IK$10,Data6!$IK$11:$IK$21</definedName>
    <definedName name="A125244742T_Data">Data6!$IK$11:$IK$21</definedName>
    <definedName name="A125244742T_Latest">Data6!$IK$21</definedName>
    <definedName name="A125244746A">Data2!$HB$1:$HB$10,Data2!$HB$11:$HB$21</definedName>
    <definedName name="A125244746A_Data">Data2!$HB$11:$HB$21</definedName>
    <definedName name="A125244746A_Latest">Data2!$HB$21</definedName>
    <definedName name="A125244750T">Data2!$DP$1:$DP$10,Data2!$DP$11:$DP$21</definedName>
    <definedName name="A125244750T_Data">Data2!$DP$11:$DP$21</definedName>
    <definedName name="A125244750T_Latest">Data2!$DP$21</definedName>
    <definedName name="A125244754A">Data2!$FI$1:$FI$10,Data2!$FI$11:$FI$21</definedName>
    <definedName name="A125244754A_Data">Data2!$FI$11:$FI$21</definedName>
    <definedName name="A125244754A_Latest">Data2!$FI$21</definedName>
    <definedName name="A125244758K">Data2!$FX$1:$FX$10,Data2!$FX$11:$FX$21</definedName>
    <definedName name="A125244758K_Data">Data2!$FX$11:$FX$21</definedName>
    <definedName name="A125244758K_Latest">Data2!$FX$21</definedName>
    <definedName name="A125244762A">Data2!$GM$1:$GM$10,Data2!$GM$11:$GM$21</definedName>
    <definedName name="A125244762A_Data">Data2!$GM$11:$GM$21</definedName>
    <definedName name="A125244762A_Latest">Data2!$GM$21</definedName>
    <definedName name="A125244766K">Data2!$IF$1:$IF$10,Data2!$IF$11:$IF$21</definedName>
    <definedName name="A125244766K_Data">Data2!$IF$11:$IF$21</definedName>
    <definedName name="A125244766K_Latest">Data2!$IF$21</definedName>
    <definedName name="A125244770A">Data2!$DA$1:$DA$10,Data2!$DA$11:$DA$21</definedName>
    <definedName name="A125244770A_Data">Data2!$DA$11:$DA$21</definedName>
    <definedName name="A125244770A_Latest">Data2!$DA$21</definedName>
    <definedName name="A125244774K">Data2!$EE$1:$EE$10,Data2!$EE$11:$EE$21</definedName>
    <definedName name="A125244774K_Data">Data2!$EE$11:$EE$21</definedName>
    <definedName name="A125244774K_Latest">Data2!$EE$21</definedName>
    <definedName name="A125244778V">Data2!$ET$1:$ET$10,Data2!$ET$11:$ET$21</definedName>
    <definedName name="A125244778V_Data">Data2!$ET$11:$ET$21</definedName>
    <definedName name="A125244778V_Latest">Data2!$ET$21</definedName>
    <definedName name="A125244782K">Data2!$HQ$1:$HQ$10,Data2!$HQ$11:$HQ$21</definedName>
    <definedName name="A125244782K_Data">Data2!$HQ$11:$HQ$21</definedName>
    <definedName name="A125244782K_Latest">Data2!$HQ$21</definedName>
    <definedName name="A125244786V">Data2!$CL$1:$CL$10,Data2!$CL$11:$CL$21</definedName>
    <definedName name="A125244786V_Data">Data2!$CL$11:$CL$21</definedName>
    <definedName name="A125244786V_Latest">Data2!$CL$21</definedName>
    <definedName name="A125245142F">Data4!$GW$1:$GW$10,Data4!$GW$11:$GW$21</definedName>
    <definedName name="A125245142F_Data">Data4!$GW$11:$GW$21</definedName>
    <definedName name="A125245142F_Latest">Data4!$GW$21</definedName>
    <definedName name="A125245146R">Data4!$DK$1:$DK$10,Data4!$DK$11:$DK$21</definedName>
    <definedName name="A125245146R_Data">Data4!$DK$11:$DK$21</definedName>
    <definedName name="A125245146R_Latest">Data4!$DK$21</definedName>
    <definedName name="A125245150F">Data4!$FD$1:$FD$10,Data4!$FD$11:$FD$21</definedName>
    <definedName name="A125245150F_Data">Data4!$FD$11:$FD$21</definedName>
    <definedName name="A125245150F_Latest">Data4!$FD$21</definedName>
    <definedName name="A125245154R">Data4!$FS$1:$FS$10,Data4!$FS$11:$FS$21</definedName>
    <definedName name="A125245154R_Data">Data4!$FS$11:$FS$21</definedName>
    <definedName name="A125245154R_Latest">Data4!$FS$21</definedName>
    <definedName name="A125245158X">Data4!$GH$1:$GH$10,Data4!$GH$11:$GH$21</definedName>
    <definedName name="A125245158X_Data">Data4!$GH$11:$GH$21</definedName>
    <definedName name="A125245158X_Latest">Data4!$GH$21</definedName>
    <definedName name="A125245162R">Data4!$IA$1:$IA$10,Data4!$IA$11:$IA$21</definedName>
    <definedName name="A125245162R_Data">Data4!$IA$11:$IA$21</definedName>
    <definedName name="A125245162R_Latest">Data4!$IA$21</definedName>
    <definedName name="A125245166X">Data4!$CV$1:$CV$10,Data4!$CV$11:$CV$21</definedName>
    <definedName name="A125245166X_Data">Data4!$CV$11:$CV$21</definedName>
    <definedName name="A125245166X_Latest">Data4!$CV$21</definedName>
    <definedName name="A125245170R">Data4!$DZ$1:$DZ$10,Data4!$DZ$11:$DZ$21</definedName>
    <definedName name="A125245170R_Data">Data4!$DZ$11:$DZ$21</definedName>
    <definedName name="A125245170R_Latest">Data4!$DZ$21</definedName>
    <definedName name="A125245174X">Data4!$EO$1:$EO$10,Data4!$EO$11:$EO$21</definedName>
    <definedName name="A125245174X_Data">Data4!$EO$11:$EO$21</definedName>
    <definedName name="A125245174X_Latest">Data4!$EO$21</definedName>
    <definedName name="A125245178J">Data4!$HL$1:$HL$10,Data4!$HL$11:$HL$21</definedName>
    <definedName name="A125245178J_Data">Data4!$HL$11:$HL$21</definedName>
    <definedName name="A125245178J_Latest">Data4!$HL$21</definedName>
    <definedName name="A125245182X">Data4!$CG$1:$CG$10,Data4!$CG$11:$CG$21</definedName>
    <definedName name="A125245182X_Data">Data4!$CG$11:$CG$21</definedName>
    <definedName name="A125245182X_Latest">Data4!$CG$21</definedName>
    <definedName name="A125245538A">Data2!$AS$1:$AS$10,Data2!$AS$11:$AS$21</definedName>
    <definedName name="A125245538A_Data">Data2!$AS$11:$AS$21</definedName>
    <definedName name="A125245538A_Latest">Data2!$AS$21</definedName>
    <definedName name="A125245542T">Data1!$GW$1:$GW$10,Data1!$GW$11:$GW$21</definedName>
    <definedName name="A125245542T_Data">Data1!$GW$11:$GW$21</definedName>
    <definedName name="A125245542T_Latest">Data1!$GW$21</definedName>
    <definedName name="A125245546A">Data1!$IP$1:$IP$10,Data1!$IP$11:$IP$21</definedName>
    <definedName name="A125245546A_Data">Data1!$IP$11:$IP$21</definedName>
    <definedName name="A125245546A_Latest">Data1!$IP$21</definedName>
    <definedName name="A125245550T">Data2!$O$1:$O$10,Data2!$O$11:$O$21</definedName>
    <definedName name="A125245550T_Data">Data2!$O$11:$O$21</definedName>
    <definedName name="A125245550T_Latest">Data2!$O$21</definedName>
    <definedName name="A125245554A">Data2!$AD$1:$AD$10,Data2!$AD$11:$AD$21</definedName>
    <definedName name="A125245554A_Data">Data2!$AD$11:$AD$21</definedName>
    <definedName name="A125245554A_Latest">Data2!$AD$21</definedName>
    <definedName name="A125245558K">Data2!$BW$1:$BW$10,Data2!$BW$11:$BW$21</definedName>
    <definedName name="A125245558K_Data">Data2!$BW$11:$BW$21</definedName>
    <definedName name="A125245558K_Latest">Data2!$BW$21</definedName>
    <definedName name="A125245562A">Data1!$GH$1:$GH$10,Data1!$GH$11:$GH$21</definedName>
    <definedName name="A125245562A_Data">Data1!$GH$11:$GH$21</definedName>
    <definedName name="A125245562A_Latest">Data1!$GH$21</definedName>
    <definedName name="A125245566K">Data1!$HL$1:$HL$10,Data1!$HL$11:$HL$21</definedName>
    <definedName name="A125245566K_Data">Data1!$HL$11:$HL$21</definedName>
    <definedName name="A125245566K_Latest">Data1!$HL$21</definedName>
    <definedName name="A125245570A">Data1!$IA$1:$IA$10,Data1!$IA$11:$IA$21</definedName>
    <definedName name="A125245570A_Data">Data1!$IA$11:$IA$21</definedName>
    <definedName name="A125245570A_Latest">Data1!$IA$21</definedName>
    <definedName name="A125245574K">Data2!$BH$1:$BH$10,Data2!$BH$11:$BH$21</definedName>
    <definedName name="A125245574K_Data">Data2!$BH$11:$BH$21</definedName>
    <definedName name="A125245574K_Latest">Data2!$BH$21</definedName>
    <definedName name="A125245578V">Data1!$FS$1:$FS$10,Data1!$FS$11:$FS$21</definedName>
    <definedName name="A125245578V_Data">Data1!$FS$11:$FS$21</definedName>
    <definedName name="A125245578V_Latest">Data1!$FS$21</definedName>
    <definedName name="A125245934C">Data3!$DU$1:$DU$10,Data3!$DU$11:$DU$21</definedName>
    <definedName name="A125245934C_Data">Data3!$DU$11:$DU$21</definedName>
    <definedName name="A125245934C_Latest">Data3!$DU$21</definedName>
    <definedName name="A125245938L">Data3!$AI$1:$AI$10,Data3!$AI$11:$AI$21</definedName>
    <definedName name="A125245938L_Data">Data3!$AI$11:$AI$21</definedName>
    <definedName name="A125245938L_Latest">Data3!$AI$21</definedName>
    <definedName name="A125245942C">Data3!$CB$1:$CB$10,Data3!$CB$11:$CB$21</definedName>
    <definedName name="A125245942C_Data">Data3!$CB$11:$CB$21</definedName>
    <definedName name="A125245942C_Latest">Data3!$CB$21</definedName>
    <definedName name="A125245946L">Data3!$CQ$1:$CQ$10,Data3!$CQ$11:$CQ$21</definedName>
    <definedName name="A125245946L_Data">Data3!$CQ$11:$CQ$21</definedName>
    <definedName name="A125245946L_Latest">Data3!$CQ$21</definedName>
    <definedName name="A125245950C">Data3!$DF$1:$DF$10,Data3!$DF$11:$DF$21</definedName>
    <definedName name="A125245950C_Data">Data3!$DF$11:$DF$21</definedName>
    <definedName name="A125245950C_Latest">Data3!$DF$21</definedName>
    <definedName name="A125245954L">Data3!$EY$1:$EY$10,Data3!$EY$11:$EY$21</definedName>
    <definedName name="A125245954L_Data">Data3!$EY$11:$EY$21</definedName>
    <definedName name="A125245954L_Latest">Data3!$EY$21</definedName>
    <definedName name="A125245958W">Data3!$T$1:$T$10,Data3!$T$11:$T$21</definedName>
    <definedName name="A125245958W_Data">Data3!$T$11:$T$21</definedName>
    <definedName name="A125245958W_Latest">Data3!$T$21</definedName>
    <definedName name="A125245962L">Data3!$AX$1:$AX$10,Data3!$AX$11:$AX$21</definedName>
    <definedName name="A125245962L_Data">Data3!$AX$11:$AX$21</definedName>
    <definedName name="A125245962L_Latest">Data3!$AX$21</definedName>
    <definedName name="A125245966W">Data3!$BM$1:$BM$10,Data3!$BM$11:$BM$21</definedName>
    <definedName name="A125245966W_Data">Data3!$BM$11:$BM$21</definedName>
    <definedName name="A125245966W_Latest">Data3!$BM$21</definedName>
    <definedName name="A125245970L">Data3!$EJ$1:$EJ$10,Data3!$EJ$11:$EJ$21</definedName>
    <definedName name="A125245970L_Data">Data3!$EJ$11:$EJ$21</definedName>
    <definedName name="A125245970L_Latest">Data3!$EJ$21</definedName>
    <definedName name="A125245974W">Data3!$E$1:$E$10,Data3!$E$11:$E$21</definedName>
    <definedName name="A125245974W_Data">Data3!$E$11:$E$21</definedName>
    <definedName name="A125245974W_Latest">Data3!$E$21</definedName>
    <definedName name="A125246330J">Data4!$AN$1:$AN$10,Data4!$AN$11:$AN$21</definedName>
    <definedName name="A125246330J_Data">Data4!$AN$11:$AN$21</definedName>
    <definedName name="A125246330J_Latest">Data4!$AN$21</definedName>
    <definedName name="A125246334T">Data3!$GR$1:$GR$10,Data3!$GR$11:$GR$21</definedName>
    <definedName name="A125246334T_Data">Data3!$GR$11:$GR$21</definedName>
    <definedName name="A125246334T_Latest">Data3!$GR$21</definedName>
    <definedName name="A125246338A">Data3!$IK$1:$IK$10,Data3!$IK$11:$IK$21</definedName>
    <definedName name="A125246338A_Data">Data3!$IK$11:$IK$21</definedName>
    <definedName name="A125246338A_Latest">Data3!$IK$21</definedName>
    <definedName name="A125246342T">Data4!$J$1:$J$10,Data4!$J$11:$J$21</definedName>
    <definedName name="A125246342T_Data">Data4!$J$11:$J$21</definedName>
    <definedName name="A125246342T_Latest">Data4!$J$21</definedName>
    <definedName name="A125246346A">Data4!$Y$1:$Y$10,Data4!$Y$11:$Y$21</definedName>
    <definedName name="A125246346A_Data">Data4!$Y$11:$Y$21</definedName>
    <definedName name="A125246346A_Latest">Data4!$Y$21</definedName>
    <definedName name="A125246350T">Data4!$BR$1:$BR$10,Data4!$BR$11:$BR$21</definedName>
    <definedName name="A125246350T_Data">Data4!$BR$11:$BR$21</definedName>
    <definedName name="A125246350T_Latest">Data4!$BR$21</definedName>
    <definedName name="A125246354A">Data3!$GC$1:$GC$10,Data3!$GC$11:$GC$21</definedName>
    <definedName name="A125246354A_Data">Data3!$GC$11:$GC$21</definedName>
    <definedName name="A125246354A_Latest">Data3!$GC$21</definedName>
    <definedName name="A125246358K">Data3!$HG$1:$HG$10,Data3!$HG$11:$HG$21</definedName>
    <definedName name="A125246358K_Data">Data3!$HG$11:$HG$21</definedName>
    <definedName name="A125246358K_Latest">Data3!$HG$21</definedName>
    <definedName name="A125246362A">Data3!$HV$1:$HV$10,Data3!$HV$11:$HV$21</definedName>
    <definedName name="A125246362A_Data">Data3!$HV$11:$HV$21</definedName>
    <definedName name="A125246362A_Latest">Data3!$HV$21</definedName>
    <definedName name="A125246366K">Data4!$BC$1:$BC$10,Data4!$BC$11:$BC$21</definedName>
    <definedName name="A125246366K_Data">Data4!$BC$11:$BC$21</definedName>
    <definedName name="A125246366K_Latest">Data4!$BC$21</definedName>
    <definedName name="A125246370A">Data3!$FN$1:$FN$10,Data3!$FN$11:$FN$21</definedName>
    <definedName name="A125246370A_Data">Data3!$FN$11:$FN$21</definedName>
    <definedName name="A125246370A_Latest">Data3!$FN$21</definedName>
    <definedName name="A125246726C">Data1!$DW$1:$DW$10,Data1!$DW$11:$DW$21</definedName>
    <definedName name="A125246726C_Data">Data1!$DW$11:$DW$21</definedName>
    <definedName name="A125246726C_Latest">Data1!$DW$21</definedName>
    <definedName name="A125246730V">Data1!$AK$1:$AK$10,Data1!$AK$11:$AK$21</definedName>
    <definedName name="A125246730V_Data">Data1!$AK$11:$AK$21</definedName>
    <definedName name="A125246730V_Latest">Data1!$AK$21</definedName>
    <definedName name="A125246734C">Data1!$CD$1:$CD$10,Data1!$CD$11:$CD$21</definedName>
    <definedName name="A125246734C_Data">Data1!$CD$11:$CD$21</definedName>
    <definedName name="A125246734C_Latest">Data1!$CD$21</definedName>
    <definedName name="A125246738L">Data1!$CS$1:$CS$10,Data1!$CS$11:$CS$21</definedName>
    <definedName name="A125246738L_Data">Data1!$CS$11:$CS$21</definedName>
    <definedName name="A125246738L_Latest">Data1!$CS$21</definedName>
    <definedName name="A125246742C">Data1!$DH$1:$DH$10,Data1!$DH$11:$DH$21</definedName>
    <definedName name="A125246742C_Data">Data1!$DH$11:$DH$21</definedName>
    <definedName name="A125246742C_Latest">Data1!$DH$21</definedName>
    <definedName name="A125246746L">Data1!$FA$1:$FA$10,Data1!$FA$11:$FA$21</definedName>
    <definedName name="A125246746L_Data">Data1!$FA$11:$FA$21</definedName>
    <definedName name="A125246746L_Latest">Data1!$FA$21</definedName>
    <definedName name="A125246750C">Data1!$V$1:$V$10,Data1!$V$11:$V$21</definedName>
    <definedName name="A125246750C_Data">Data1!$V$11:$V$21</definedName>
    <definedName name="A125246750C_Latest">Data1!$V$21</definedName>
    <definedName name="A125246754L">Data1!$AZ$1:$AZ$10,Data1!$AZ$11:$AZ$21</definedName>
    <definedName name="A125246754L_Data">Data1!$AZ$11:$AZ$21</definedName>
    <definedName name="A125246754L_Latest">Data1!$AZ$21</definedName>
    <definedName name="A125246758W">Data1!$BO$1:$BO$10,Data1!$BO$11:$BO$21</definedName>
    <definedName name="A125246758W_Data">Data1!$BO$11:$BO$21</definedName>
    <definedName name="A125246758W_Latest">Data1!$BO$21</definedName>
    <definedName name="A125246762L">Data1!$EL$1:$EL$10,Data1!$EL$11:$EL$21</definedName>
    <definedName name="A125246762L_Data">Data1!$EL$11:$EL$21</definedName>
    <definedName name="A125246762L_Latest">Data1!$EL$21</definedName>
    <definedName name="A125246766W">Data1!$G$1:$G$10,Data1!$G$11:$G$21</definedName>
    <definedName name="A125246766W_Data">Data1!$G$11:$G$21</definedName>
    <definedName name="A125246766W_Latest">Data1!$G$21</definedName>
    <definedName name="A125246770L">Data10!$V$1:$V$10,Data10!$V$11:$V$21</definedName>
    <definedName name="A125246770L_Data">Data10!$V$11:$V$21</definedName>
    <definedName name="A125246770L_Latest">Data10!$V$21</definedName>
    <definedName name="A125246774W">Data9!$FZ$1:$FZ$10,Data9!$FZ$11:$FZ$21</definedName>
    <definedName name="A125246774W_Data">Data9!$FZ$11:$FZ$21</definedName>
    <definedName name="A125246774W_Latest">Data9!$FZ$21</definedName>
    <definedName name="A125246778F">Data9!$HS$1:$HS$10,Data9!$HS$11:$HS$21</definedName>
    <definedName name="A125246778F_Data">Data9!$HS$11:$HS$21</definedName>
    <definedName name="A125246778F_Latest">Data9!$HS$21</definedName>
    <definedName name="A125246782W">Data9!$IH$1:$IH$10,Data9!$IH$11:$IH$21</definedName>
    <definedName name="A125246782W_Data">Data9!$IH$11:$IH$21</definedName>
    <definedName name="A125246782W_Latest">Data9!$IH$21</definedName>
    <definedName name="A125246786F">Data10!$G$1:$G$10,Data10!$G$11:$G$21</definedName>
    <definedName name="A125246786F_Data">Data10!$G$11:$G$21</definedName>
    <definedName name="A125246786F_Latest">Data10!$G$21</definedName>
    <definedName name="A125246790W">Data10!$AZ$1:$AZ$10,Data10!$AZ$11:$AZ$21</definedName>
    <definedName name="A125246790W_Data">Data10!$AZ$11:$AZ$21</definedName>
    <definedName name="A125246790W_Latest">Data10!$AZ$21</definedName>
    <definedName name="A125246794F">Data9!$FK$1:$FK$10,Data9!$FK$11:$FK$21</definedName>
    <definedName name="A125246794F_Data">Data9!$FK$11:$FK$21</definedName>
    <definedName name="A125246794F_Latest">Data9!$FK$21</definedName>
    <definedName name="A125246798R">Data9!$GO$1:$GO$10,Data9!$GO$11:$GO$21</definedName>
    <definedName name="A125246798R_Data">Data9!$GO$11:$GO$21</definedName>
    <definedName name="A125246798R_Latest">Data9!$GO$21</definedName>
    <definedName name="A125246802V">Data9!$HD$1:$HD$10,Data9!$HD$11:$HD$21</definedName>
    <definedName name="A125246802V_Data">Data9!$HD$11:$HD$21</definedName>
    <definedName name="A125246802V_Latest">Data9!$HD$21</definedName>
    <definedName name="A125246806C">Data10!$AK$1:$AK$10,Data10!$AK$11:$AK$21</definedName>
    <definedName name="A125246806C_Data">Data10!$AK$11:$AK$21</definedName>
    <definedName name="A125246806C_Latest">Data10!$AK$21</definedName>
    <definedName name="A125246810V">Data9!$EV$1:$EV$10,Data9!$EV$11:$EV$21</definedName>
    <definedName name="A125246810V_Data">Data9!$EV$11:$EV$21</definedName>
    <definedName name="A125246810V_Latest">Data9!$EV$21</definedName>
    <definedName name="A125246814C">Data6!$AF$1:$AF$10,Data6!$AF$11:$AF$21</definedName>
    <definedName name="A125246814C_Data">Data6!$AF$11:$AF$21</definedName>
    <definedName name="A125246814C_Latest">Data6!$AF$21</definedName>
    <definedName name="A125246818L">Data5!$GJ$1:$GJ$10,Data5!$GJ$11:$GJ$21</definedName>
    <definedName name="A125246818L_Data">Data5!$GJ$11:$GJ$21</definedName>
    <definedName name="A125246818L_Latest">Data5!$GJ$21</definedName>
    <definedName name="A125246822C">Data5!$IC$1:$IC$10,Data5!$IC$11:$IC$21</definedName>
    <definedName name="A125246822C_Data">Data5!$IC$11:$IC$21</definedName>
    <definedName name="A125246822C_Latest">Data5!$IC$21</definedName>
    <definedName name="A125246826L">Data6!$B$1:$B$10,Data6!$B$11:$B$21</definedName>
    <definedName name="A125246826L_Data">Data6!$B$11:$B$21</definedName>
    <definedName name="A125246826L_Latest">Data6!$B$21</definedName>
    <definedName name="A125246830C">Data6!$Q$1:$Q$10,Data6!$Q$11:$Q$21</definedName>
    <definedName name="A125246830C_Data">Data6!$Q$11:$Q$21</definedName>
    <definedName name="A125246830C_Latest">Data6!$Q$21</definedName>
    <definedName name="A125246834L">Data6!$BJ$1:$BJ$10,Data6!$BJ$11:$BJ$21</definedName>
    <definedName name="A125246834L_Data">Data6!$BJ$11:$BJ$21</definedName>
    <definedName name="A125246834L_Latest">Data6!$BJ$21</definedName>
    <definedName name="A125246838W">Data5!$FU$1:$FU$10,Data5!$FU$11:$FU$21</definedName>
    <definedName name="A125246838W_Data">Data5!$FU$11:$FU$21</definedName>
    <definedName name="A125246838W_Latest">Data5!$FU$21</definedName>
    <definedName name="A125246842L">Data5!$GY$1:$GY$10,Data5!$GY$11:$GY$21</definedName>
    <definedName name="A125246842L_Data">Data5!$GY$11:$GY$21</definedName>
    <definedName name="A125246842L_Latest">Data5!$GY$21</definedName>
    <definedName name="A125246846W">Data5!$HN$1:$HN$10,Data5!$HN$11:$HN$21</definedName>
    <definedName name="A125246846W_Data">Data5!$HN$11:$HN$21</definedName>
    <definedName name="A125246846W_Latest">Data5!$HN$21</definedName>
    <definedName name="A125246850L">Data6!$AU$1:$AU$10,Data6!$AU$11:$AU$21</definedName>
    <definedName name="A125246850L_Data">Data6!$AU$11:$AU$21</definedName>
    <definedName name="A125246850L_Latest">Data6!$AU$21</definedName>
    <definedName name="A125246854W">Data5!$FF$1:$FF$10,Data5!$FF$11:$FF$21</definedName>
    <definedName name="A125246854W_Data">Data5!$FF$11:$FF$21</definedName>
    <definedName name="A125246854W_Latest">Data5!$FF$21</definedName>
    <definedName name="A125246858F">Data8!$AA$1:$AA$10,Data8!$AA$11:$AA$21</definedName>
    <definedName name="A125246858F_Data">Data8!$AA$11:$AA$21</definedName>
    <definedName name="A125246858F_Latest">Data8!$AA$21</definedName>
    <definedName name="A125246862W">Data7!$GE$1:$GE$10,Data7!$GE$11:$GE$21</definedName>
    <definedName name="A125246862W_Data">Data7!$GE$11:$GE$21</definedName>
    <definedName name="A125246862W_Latest">Data7!$GE$21</definedName>
    <definedName name="A125246866F">Data7!$HX$1:$HX$10,Data7!$HX$11:$HX$21</definedName>
    <definedName name="A125246866F_Data">Data7!$HX$11:$HX$21</definedName>
    <definedName name="A125246866F_Latest">Data7!$HX$21</definedName>
    <definedName name="A125246870W">Data7!$IM$1:$IM$10,Data7!$IM$11:$IM$21</definedName>
    <definedName name="A125246870W_Data">Data7!$IM$11:$IM$21</definedName>
    <definedName name="A125246870W_Latest">Data7!$IM$21</definedName>
    <definedName name="A125246874F">Data8!$L$1:$L$10,Data8!$L$11:$L$21</definedName>
    <definedName name="A125246874F_Data">Data8!$L$11:$L$21</definedName>
    <definedName name="A125246874F_Latest">Data8!$L$21</definedName>
    <definedName name="A125246878R">Data8!$BE$1:$BE$10,Data8!$BE$11:$BE$21</definedName>
    <definedName name="A125246878R_Data">Data8!$BE$11:$BE$21</definedName>
    <definedName name="A125246878R_Latest">Data8!$BE$21</definedName>
    <definedName name="A125246882F">Data7!$FP$1:$FP$10,Data7!$FP$11:$FP$21</definedName>
    <definedName name="A125246882F_Data">Data7!$FP$11:$FP$21</definedName>
    <definedName name="A125246882F_Latest">Data7!$FP$21</definedName>
    <definedName name="A125246886R">Data7!$GT$1:$GT$10,Data7!$GT$11:$GT$21</definedName>
    <definedName name="A125246886R_Data">Data7!$GT$11:$GT$21</definedName>
    <definedName name="A125246886R_Latest">Data7!$GT$21</definedName>
    <definedName name="A125246890F">Data7!$HI$1:$HI$10,Data7!$HI$11:$HI$21</definedName>
    <definedName name="A125246890F_Data">Data7!$HI$11:$HI$21</definedName>
    <definedName name="A125246890F_Latest">Data7!$HI$21</definedName>
    <definedName name="A125246894R">Data8!$AP$1:$AP$10,Data8!$AP$11:$AP$21</definedName>
    <definedName name="A125246894R_Data">Data8!$AP$11:$AP$21</definedName>
    <definedName name="A125246894R_Latest">Data8!$AP$21</definedName>
    <definedName name="A125246898X">Data7!$FA$1:$FA$10,Data7!$FA$11:$FA$21</definedName>
    <definedName name="A125246898X_Data">Data7!$FA$11:$FA$21</definedName>
    <definedName name="A125246898X_Latest">Data7!$FA$21</definedName>
    <definedName name="A125246902C">Data8!$GJ$1:$GJ$10,Data8!$GJ$11:$GJ$21</definedName>
    <definedName name="A125246902C_Data">Data8!$GJ$11:$GJ$21</definedName>
    <definedName name="A125246902C_Latest">Data8!$GJ$21</definedName>
    <definedName name="A125246906L">Data8!$CX$1:$CX$10,Data8!$CX$11:$CX$21</definedName>
    <definedName name="A125246906L_Data">Data8!$CX$11:$CX$21</definedName>
    <definedName name="A125246906L_Latest">Data8!$CX$21</definedName>
    <definedName name="A125246910C">Data8!$EQ$1:$EQ$10,Data8!$EQ$11:$EQ$21</definedName>
    <definedName name="A125246910C_Data">Data8!$EQ$11:$EQ$21</definedName>
    <definedName name="A125246910C_Latest">Data8!$EQ$21</definedName>
    <definedName name="A125246914L">Data8!$FF$1:$FF$10,Data8!$FF$11:$FF$21</definedName>
    <definedName name="A125246914L_Data">Data8!$FF$11:$FF$21</definedName>
    <definedName name="A125246914L_Latest">Data8!$FF$21</definedName>
    <definedName name="A125246918W">Data8!$FU$1:$FU$10,Data8!$FU$11:$FU$21</definedName>
    <definedName name="A125246918W_Data">Data8!$FU$11:$FU$21</definedName>
    <definedName name="A125246918W_Latest">Data8!$FU$21</definedName>
    <definedName name="A125246922L">Data8!$HN$1:$HN$10,Data8!$HN$11:$HN$21</definedName>
    <definedName name="A125246922L_Data">Data8!$HN$11:$HN$21</definedName>
    <definedName name="A125246922L_Latest">Data8!$HN$21</definedName>
    <definedName name="A125246926W">Data8!$CI$1:$CI$10,Data8!$CI$11:$CI$21</definedName>
    <definedName name="A125246926W_Data">Data8!$CI$11:$CI$21</definedName>
    <definedName name="A125246926W_Latest">Data8!$CI$21</definedName>
    <definedName name="A125246930L">Data8!$DM$1:$DM$10,Data8!$DM$11:$DM$21</definedName>
    <definedName name="A125246930L_Data">Data8!$DM$11:$DM$21</definedName>
    <definedName name="A125246930L_Latest">Data8!$DM$21</definedName>
    <definedName name="A125246934W">Data8!$EB$1:$EB$10,Data8!$EB$11:$EB$21</definedName>
    <definedName name="A125246934W_Data">Data8!$EB$11:$EB$21</definedName>
    <definedName name="A125246934W_Latest">Data8!$EB$21</definedName>
    <definedName name="A125246938F">Data8!$GY$1:$GY$10,Data8!$GY$11:$GY$21</definedName>
    <definedName name="A125246938F_Data">Data8!$GY$11:$GY$21</definedName>
    <definedName name="A125246938F_Latest">Data8!$GY$21</definedName>
    <definedName name="A125246942W">Data8!$BT$1:$BT$10,Data8!$BT$11:$BT$21</definedName>
    <definedName name="A125246942W_Data">Data8!$BT$11:$BT$21</definedName>
    <definedName name="A125246942W_Latest">Data8!$BT$21</definedName>
    <definedName name="A125246946F">Data9!$DC$1:$DC$10,Data9!$DC$11:$DC$21</definedName>
    <definedName name="A125246946F_Data">Data9!$DC$11:$DC$21</definedName>
    <definedName name="A125246946F_Latest">Data9!$DC$21</definedName>
    <definedName name="A125246950W">Data9!$Q$1:$Q$10,Data9!$Q$11:$Q$21</definedName>
    <definedName name="A125246950W_Data">Data9!$Q$11:$Q$21</definedName>
    <definedName name="A125246950W_Latest">Data9!$Q$21</definedName>
    <definedName name="A125246954F">Data9!$BJ$1:$BJ$10,Data9!$BJ$11:$BJ$21</definedName>
    <definedName name="A125246954F_Data">Data9!$BJ$11:$BJ$21</definedName>
    <definedName name="A125246954F_Latest">Data9!$BJ$21</definedName>
    <definedName name="A125246958R">Data9!$BY$1:$BY$10,Data9!$BY$11:$BY$21</definedName>
    <definedName name="A125246958R_Data">Data9!$BY$11:$BY$21</definedName>
    <definedName name="A125246958R_Latest">Data9!$BY$21</definedName>
    <definedName name="A125246962F">Data9!$CN$1:$CN$10,Data9!$CN$11:$CN$21</definedName>
    <definedName name="A125246962F_Data">Data9!$CN$11:$CN$21</definedName>
    <definedName name="A125246962F_Latest">Data9!$CN$21</definedName>
    <definedName name="A125246966R">Data9!$EG$1:$EG$10,Data9!$EG$11:$EG$21</definedName>
    <definedName name="A125246966R_Data">Data9!$EG$11:$EG$21</definedName>
    <definedName name="A125246966R_Latest">Data9!$EG$21</definedName>
    <definedName name="A125246970F">Data9!$B$1:$B$10,Data9!$B$11:$B$21</definedName>
    <definedName name="A125246970F_Data">Data9!$B$11:$B$21</definedName>
    <definedName name="A125246970F_Latest">Data9!$B$21</definedName>
    <definedName name="A125246974R">Data9!$AF$1:$AF$10,Data9!$AF$11:$AF$21</definedName>
    <definedName name="A125246974R_Data">Data9!$AF$11:$AF$21</definedName>
    <definedName name="A125246974R_Latest">Data9!$AF$21</definedName>
    <definedName name="A125246978X">Data9!$AU$1:$AU$10,Data9!$AU$11:$AU$21</definedName>
    <definedName name="A125246978X_Data">Data9!$AU$11:$AU$21</definedName>
    <definedName name="A125246978X_Latest">Data9!$AU$21</definedName>
    <definedName name="A125246982R">Data9!$DR$1:$DR$10,Data9!$DR$11:$DR$21</definedName>
    <definedName name="A125246982R_Data">Data9!$DR$11:$DR$21</definedName>
    <definedName name="A125246982R_Latest">Data9!$DR$21</definedName>
    <definedName name="A125246986X">Data8!$IC$1:$IC$10,Data8!$IC$11:$IC$21</definedName>
    <definedName name="A125246986X_Data">Data8!$IC$11:$IC$21</definedName>
    <definedName name="A125246986X_Latest">Data8!$IC$21</definedName>
    <definedName name="A125246990R">Data5!$DM$1:$DM$10,Data5!$DM$11:$DM$21</definedName>
    <definedName name="A125246990R_Data">Data5!$DM$11:$DM$21</definedName>
    <definedName name="A125246990R_Latest">Data5!$DM$21</definedName>
    <definedName name="A125246994X">Data5!$AA$1:$AA$10,Data5!$AA$11:$AA$21</definedName>
    <definedName name="A125246994X_Data">Data5!$AA$11:$AA$21</definedName>
    <definedName name="A125246994X_Latest">Data5!$AA$21</definedName>
    <definedName name="A125246998J">Data5!$BT$1:$BT$10,Data5!$BT$11:$BT$21</definedName>
    <definedName name="A125246998J_Data">Data5!$BT$11:$BT$21</definedName>
    <definedName name="A125246998J_Latest">Data5!$BT$21</definedName>
    <definedName name="A125247002R">Data5!$CI$1:$CI$10,Data5!$CI$11:$CI$21</definedName>
    <definedName name="A125247002R_Data">Data5!$CI$11:$CI$21</definedName>
    <definedName name="A125247002R_Latest">Data5!$CI$21</definedName>
    <definedName name="A125247006X">Data5!$CX$1:$CX$10,Data5!$CX$11:$CX$21</definedName>
    <definedName name="A125247006X_Data">Data5!$CX$11:$CX$21</definedName>
    <definedName name="A125247006X_Latest">Data5!$CX$21</definedName>
    <definedName name="A125247010R">Data5!$EQ$1:$EQ$10,Data5!$EQ$11:$EQ$21</definedName>
    <definedName name="A125247010R_Data">Data5!$EQ$11:$EQ$21</definedName>
    <definedName name="A125247010R_Latest">Data5!$EQ$21</definedName>
    <definedName name="A125247014X">Data5!$L$1:$L$10,Data5!$L$11:$L$21</definedName>
    <definedName name="A125247014X_Data">Data5!$L$11:$L$21</definedName>
    <definedName name="A125247014X_Latest">Data5!$L$21</definedName>
    <definedName name="A125247018J">Data5!$AP$1:$AP$10,Data5!$AP$11:$AP$21</definedName>
    <definedName name="A125247018J_Data">Data5!$AP$11:$AP$21</definedName>
    <definedName name="A125247018J_Latest">Data5!$AP$21</definedName>
    <definedName name="A125247022X">Data5!$BE$1:$BE$10,Data5!$BE$11:$BE$21</definedName>
    <definedName name="A125247022X_Data">Data5!$BE$11:$BE$21</definedName>
    <definedName name="A125247022X_Latest">Data5!$BE$21</definedName>
    <definedName name="A125247026J">Data5!$EB$1:$EB$10,Data5!$EB$11:$EB$21</definedName>
    <definedName name="A125247026J_Data">Data5!$EB$11:$EB$21</definedName>
    <definedName name="A125247026J_Latest">Data5!$EB$21</definedName>
    <definedName name="A125247030X">Data4!$IM$1:$IM$10,Data4!$IM$11:$IM$21</definedName>
    <definedName name="A125247030X_Data">Data4!$IM$11:$IM$21</definedName>
    <definedName name="A125247030X_Latest">Data4!$IM$21</definedName>
    <definedName name="A125247034J">Data6!$GO$1:$GO$10,Data6!$GO$11:$GO$21</definedName>
    <definedName name="A125247034J_Data">Data6!$GO$11:$GO$21</definedName>
    <definedName name="A125247034J_Latest">Data6!$GO$21</definedName>
    <definedName name="A125247038T">Data6!$DC$1:$DC$10,Data6!$DC$11:$DC$21</definedName>
    <definedName name="A125247038T_Data">Data6!$DC$11:$DC$21</definedName>
    <definedName name="A125247038T_Latest">Data6!$DC$21</definedName>
    <definedName name="A125247042J">Data6!$EV$1:$EV$10,Data6!$EV$11:$EV$21</definedName>
    <definedName name="A125247042J_Data">Data6!$EV$11:$EV$21</definedName>
    <definedName name="A125247042J_Latest">Data6!$EV$21</definedName>
    <definedName name="A125247046T">Data6!$FK$1:$FK$10,Data6!$FK$11:$FK$21</definedName>
    <definedName name="A125247046T_Data">Data6!$FK$11:$FK$21</definedName>
    <definedName name="A125247046T_Latest">Data6!$FK$21</definedName>
    <definedName name="A125247050J">Data6!$FZ$1:$FZ$10,Data6!$FZ$11:$FZ$21</definedName>
    <definedName name="A125247050J_Data">Data6!$FZ$11:$FZ$21</definedName>
    <definedName name="A125247050J_Latest">Data6!$FZ$21</definedName>
    <definedName name="A125247054T">Data6!$HS$1:$HS$10,Data6!$HS$11:$HS$21</definedName>
    <definedName name="A125247054T_Data">Data6!$HS$11:$HS$21</definedName>
    <definedName name="A125247054T_Latest">Data6!$HS$21</definedName>
    <definedName name="A125247058A">Data6!$CN$1:$CN$10,Data6!$CN$11:$CN$21</definedName>
    <definedName name="A125247058A_Data">Data6!$CN$11:$CN$21</definedName>
    <definedName name="A125247058A_Latest">Data6!$CN$21</definedName>
    <definedName name="A125247062T">Data6!$DR$1:$DR$10,Data6!$DR$11:$DR$21</definedName>
    <definedName name="A125247062T_Data">Data6!$DR$11:$DR$21</definedName>
    <definedName name="A125247062T_Latest">Data6!$DR$21</definedName>
    <definedName name="A125247066A">Data6!$EG$1:$EG$10,Data6!$EG$11:$EG$21</definedName>
    <definedName name="A125247066A_Data">Data6!$EG$11:$EG$21</definedName>
    <definedName name="A125247066A_Latest">Data6!$EG$21</definedName>
    <definedName name="A125247070T">Data6!$HD$1:$HD$10,Data6!$HD$11:$HD$21</definedName>
    <definedName name="A125247070T_Data">Data6!$HD$11:$HD$21</definedName>
    <definedName name="A125247070T_Latest">Data6!$HD$21</definedName>
    <definedName name="A125247074A">Data6!$BY$1:$BY$10,Data6!$BY$11:$BY$21</definedName>
    <definedName name="A125247074A_Data">Data6!$BY$11:$BY$21</definedName>
    <definedName name="A125247074A_Latest">Data6!$BY$21</definedName>
    <definedName name="A125247078K">Data7!$DH$1:$DH$10,Data7!$DH$11:$DH$21</definedName>
    <definedName name="A125247078K_Data">Data7!$DH$11:$DH$21</definedName>
    <definedName name="A125247078K_Latest">Data7!$DH$21</definedName>
    <definedName name="A125247082A">Data7!$V$1:$V$10,Data7!$V$11:$V$21</definedName>
    <definedName name="A125247082A_Data">Data7!$V$11:$V$21</definedName>
    <definedName name="A125247082A_Latest">Data7!$V$21</definedName>
    <definedName name="A125247086K">Data7!$BO$1:$BO$10,Data7!$BO$11:$BO$21</definedName>
    <definedName name="A125247086K_Data">Data7!$BO$11:$BO$21</definedName>
    <definedName name="A125247086K_Latest">Data7!$BO$21</definedName>
    <definedName name="A125247090A">Data7!$CD$1:$CD$10,Data7!$CD$11:$CD$21</definedName>
    <definedName name="A125247090A_Data">Data7!$CD$11:$CD$21</definedName>
    <definedName name="A125247090A_Latest">Data7!$CD$21</definedName>
    <definedName name="A125247094K">Data7!$CS$1:$CS$10,Data7!$CS$11:$CS$21</definedName>
    <definedName name="A125247094K_Data">Data7!$CS$11:$CS$21</definedName>
    <definedName name="A125247094K_Latest">Data7!$CS$21</definedName>
    <definedName name="A125247098V">Data7!$EL$1:$EL$10,Data7!$EL$11:$EL$21</definedName>
    <definedName name="A125247098V_Data">Data7!$EL$11:$EL$21</definedName>
    <definedName name="A125247098V_Latest">Data7!$EL$21</definedName>
    <definedName name="A125247102X">Data7!$G$1:$G$10,Data7!$G$11:$G$21</definedName>
    <definedName name="A125247102X_Data">Data7!$G$11:$G$21</definedName>
    <definedName name="A125247102X_Latest">Data7!$G$21</definedName>
    <definedName name="A125247106J">Data7!$AK$1:$AK$10,Data7!$AK$11:$AK$21</definedName>
    <definedName name="A125247106J_Data">Data7!$AK$11:$AK$21</definedName>
    <definedName name="A125247106J_Latest">Data7!$AK$21</definedName>
    <definedName name="A125247110X">Data7!$AZ$1:$AZ$10,Data7!$AZ$11:$AZ$21</definedName>
    <definedName name="A125247110X_Data">Data7!$AZ$11:$AZ$21</definedName>
    <definedName name="A125247110X_Latest">Data7!$AZ$21</definedName>
    <definedName name="A125247114J">Data7!$DW$1:$DW$10,Data7!$DW$11:$DW$21</definedName>
    <definedName name="A125247114J_Data">Data7!$DW$11:$DW$21</definedName>
    <definedName name="A125247114J_Latest">Data7!$DW$21</definedName>
    <definedName name="A125247118T">Data6!$IH$1:$IH$10,Data6!$IH$11:$IH$21</definedName>
    <definedName name="A125247118T_Data">Data6!$IH$11:$IH$21</definedName>
    <definedName name="A125247118T_Latest">Data6!$IH$21</definedName>
    <definedName name="A125247122J">Data2!$GY$1:$GY$10,Data2!$GY$11:$GY$21</definedName>
    <definedName name="A125247122J_Data">Data2!$GY$11:$GY$21</definedName>
    <definedName name="A125247122J_Latest">Data2!$GY$21</definedName>
    <definedName name="A125247126T">Data2!$DM$1:$DM$10,Data2!$DM$11:$DM$21</definedName>
    <definedName name="A125247126T_Data">Data2!$DM$11:$DM$21</definedName>
    <definedName name="A125247126T_Latest">Data2!$DM$21</definedName>
    <definedName name="A125247130J">Data2!$FF$1:$FF$10,Data2!$FF$11:$FF$21</definedName>
    <definedName name="A125247130J_Data">Data2!$FF$11:$FF$21</definedName>
    <definedName name="A125247130J_Latest">Data2!$FF$21</definedName>
    <definedName name="A125247134T">Data2!$FU$1:$FU$10,Data2!$FU$11:$FU$21</definedName>
    <definedName name="A125247134T_Data">Data2!$FU$11:$FU$21</definedName>
    <definedName name="A125247134T_Latest">Data2!$FU$21</definedName>
    <definedName name="A125247138A">Data2!$GJ$1:$GJ$10,Data2!$GJ$11:$GJ$21</definedName>
    <definedName name="A125247138A_Data">Data2!$GJ$11:$GJ$21</definedName>
    <definedName name="A125247138A_Latest">Data2!$GJ$21</definedName>
    <definedName name="A125247142T">Data2!$IC$1:$IC$10,Data2!$IC$11:$IC$21</definedName>
    <definedName name="A125247142T_Data">Data2!$IC$11:$IC$21</definedName>
    <definedName name="A125247142T_Latest">Data2!$IC$21</definedName>
    <definedName name="A125247146A">Data2!$CX$1:$CX$10,Data2!$CX$11:$CX$21</definedName>
    <definedName name="A125247146A_Data">Data2!$CX$11:$CX$21</definedName>
    <definedName name="A125247146A_Latest">Data2!$CX$21</definedName>
    <definedName name="A125247150T">Data2!$EB$1:$EB$10,Data2!$EB$11:$EB$21</definedName>
    <definedName name="A125247150T_Data">Data2!$EB$11:$EB$21</definedName>
    <definedName name="A125247150T_Latest">Data2!$EB$21</definedName>
    <definedName name="A125247154A">Data2!$EQ$1:$EQ$10,Data2!$EQ$11:$EQ$21</definedName>
    <definedName name="A125247154A_Data">Data2!$EQ$11:$EQ$21</definedName>
    <definedName name="A125247154A_Latest">Data2!$EQ$21</definedName>
    <definedName name="A125247158K">Data2!$HN$1:$HN$10,Data2!$HN$11:$HN$21</definedName>
    <definedName name="A125247158K_Data">Data2!$HN$11:$HN$21</definedName>
    <definedName name="A125247158K_Latest">Data2!$HN$21</definedName>
    <definedName name="A125247162A">Data2!$CI$1:$CI$10,Data2!$CI$11:$CI$21</definedName>
    <definedName name="A125247162A_Data">Data2!$CI$11:$CI$21</definedName>
    <definedName name="A125247162A_Latest">Data2!$CI$21</definedName>
    <definedName name="A125247518C">Data4!$GT$1:$GT$10,Data4!$GT$11:$GT$21</definedName>
    <definedName name="A125247518C_Data">Data4!$GT$11:$GT$21</definedName>
    <definedName name="A125247518C_Latest">Data4!$GT$21</definedName>
    <definedName name="A125247522V">Data4!$DH$1:$DH$10,Data4!$DH$11:$DH$21</definedName>
    <definedName name="A125247522V_Data">Data4!$DH$11:$DH$21</definedName>
    <definedName name="A125247522V_Latest">Data4!$DH$21</definedName>
    <definedName name="A125247526C">Data4!$FA$1:$FA$10,Data4!$FA$11:$FA$21</definedName>
    <definedName name="A125247526C_Data">Data4!$FA$11:$FA$21</definedName>
    <definedName name="A125247526C_Latest">Data4!$FA$21</definedName>
    <definedName name="A125247530V">Data4!$FP$1:$FP$10,Data4!$FP$11:$FP$21</definedName>
    <definedName name="A125247530V_Data">Data4!$FP$11:$FP$21</definedName>
    <definedName name="A125247530V_Latest">Data4!$FP$21</definedName>
    <definedName name="A125247534C">Data4!$GE$1:$GE$10,Data4!$GE$11:$GE$21</definedName>
    <definedName name="A125247534C_Data">Data4!$GE$11:$GE$21</definedName>
    <definedName name="A125247534C_Latest">Data4!$GE$21</definedName>
    <definedName name="A125247538L">Data4!$HX$1:$HX$10,Data4!$HX$11:$HX$21</definedName>
    <definedName name="A125247538L_Data">Data4!$HX$11:$HX$21</definedName>
    <definedName name="A125247538L_Latest">Data4!$HX$21</definedName>
    <definedName name="A125247542C">Data4!$CS$1:$CS$10,Data4!$CS$11:$CS$21</definedName>
    <definedName name="A125247542C_Data">Data4!$CS$11:$CS$21</definedName>
    <definedName name="A125247542C_Latest">Data4!$CS$21</definedName>
    <definedName name="A125247546L">Data4!$DW$1:$DW$10,Data4!$DW$11:$DW$21</definedName>
    <definedName name="A125247546L_Data">Data4!$DW$11:$DW$21</definedName>
    <definedName name="A125247546L_Latest">Data4!$DW$21</definedName>
    <definedName name="A125247550C">Data4!$EL$1:$EL$10,Data4!$EL$11:$EL$21</definedName>
    <definedName name="A125247550C_Data">Data4!$EL$11:$EL$21</definedName>
    <definedName name="A125247550C_Latest">Data4!$EL$21</definedName>
    <definedName name="A125247554L">Data4!$HI$1:$HI$10,Data4!$HI$11:$HI$21</definedName>
    <definedName name="A125247554L_Data">Data4!$HI$11:$HI$21</definedName>
    <definedName name="A125247554L_Latest">Data4!$HI$21</definedName>
    <definedName name="A125247558W">Data4!$CD$1:$CD$10,Data4!$CD$11:$CD$21</definedName>
    <definedName name="A125247558W_Data">Data4!$CD$11:$CD$21</definedName>
    <definedName name="A125247558W_Latest">Data4!$CD$21</definedName>
    <definedName name="A125247914F">Data2!$AP$1:$AP$10,Data2!$AP$11:$AP$21</definedName>
    <definedName name="A125247914F_Data">Data2!$AP$11:$AP$21</definedName>
    <definedName name="A125247914F_Latest">Data2!$AP$21</definedName>
    <definedName name="A125247918R">Data1!$GT$1:$GT$10,Data1!$GT$11:$GT$21</definedName>
    <definedName name="A125247918R_Data">Data1!$GT$11:$GT$21</definedName>
    <definedName name="A125247918R_Latest">Data1!$GT$21</definedName>
    <definedName name="A125247922F">Data1!$IM$1:$IM$10,Data1!$IM$11:$IM$21</definedName>
    <definedName name="A125247922F_Data">Data1!$IM$11:$IM$21</definedName>
    <definedName name="A125247922F_Latest">Data1!$IM$21</definedName>
    <definedName name="A125247926R">Data2!$L$1:$L$10,Data2!$L$11:$L$21</definedName>
    <definedName name="A125247926R_Data">Data2!$L$11:$L$21</definedName>
    <definedName name="A125247926R_Latest">Data2!$L$21</definedName>
    <definedName name="A125247930F">Data2!$AA$1:$AA$10,Data2!$AA$11:$AA$21</definedName>
    <definedName name="A125247930F_Data">Data2!$AA$11:$AA$21</definedName>
    <definedName name="A125247930F_Latest">Data2!$AA$21</definedName>
    <definedName name="A125247934R">Data2!$BT$1:$BT$10,Data2!$BT$11:$BT$21</definedName>
    <definedName name="A125247934R_Data">Data2!$BT$11:$BT$21</definedName>
    <definedName name="A125247934R_Latest">Data2!$BT$21</definedName>
    <definedName name="A125247938X">Data1!$GE$1:$GE$10,Data1!$GE$11:$GE$21</definedName>
    <definedName name="A125247938X_Data">Data1!$GE$11:$GE$21</definedName>
    <definedName name="A125247938X_Latest">Data1!$GE$21</definedName>
    <definedName name="A125247942R">Data1!$HI$1:$HI$10,Data1!$HI$11:$HI$21</definedName>
    <definedName name="A125247942R_Data">Data1!$HI$11:$HI$21</definedName>
    <definedName name="A125247942R_Latest">Data1!$HI$21</definedName>
    <definedName name="A125247946X">Data1!$HX$1:$HX$10,Data1!$HX$11:$HX$21</definedName>
    <definedName name="A125247946X_Data">Data1!$HX$11:$HX$21</definedName>
    <definedName name="A125247946X_Latest">Data1!$HX$21</definedName>
    <definedName name="A125247950R">Data2!$BE$1:$BE$10,Data2!$BE$11:$BE$21</definedName>
    <definedName name="A125247950R_Data">Data2!$BE$11:$BE$21</definedName>
    <definedName name="A125247950R_Latest">Data2!$BE$21</definedName>
    <definedName name="A125247954X">Data1!$FP$1:$FP$10,Data1!$FP$11:$FP$21</definedName>
    <definedName name="A125247954X_Data">Data1!$FP$11:$FP$21</definedName>
    <definedName name="A125247954X_Latest">Data1!$FP$21</definedName>
    <definedName name="A125248310K">Data3!$DR$1:$DR$10,Data3!$DR$11:$DR$21</definedName>
    <definedName name="A125248310K_Data">Data3!$DR$11:$DR$21</definedName>
    <definedName name="A125248310K_Latest">Data3!$DR$21</definedName>
    <definedName name="A125248314V">Data3!$AF$1:$AF$10,Data3!$AF$11:$AF$21</definedName>
    <definedName name="A125248314V_Data">Data3!$AF$11:$AF$21</definedName>
    <definedName name="A125248314V_Latest">Data3!$AF$21</definedName>
    <definedName name="A125248318C">Data3!$BY$1:$BY$10,Data3!$BY$11:$BY$21</definedName>
    <definedName name="A125248318C_Data">Data3!$BY$11:$BY$21</definedName>
    <definedName name="A125248318C_Latest">Data3!$BY$21</definedName>
    <definedName name="A125248322V">Data3!$CN$1:$CN$10,Data3!$CN$11:$CN$21</definedName>
    <definedName name="A125248322V_Data">Data3!$CN$11:$CN$21</definedName>
    <definedName name="A125248322V_Latest">Data3!$CN$21</definedName>
    <definedName name="A125248326C">Data3!$DC$1:$DC$10,Data3!$DC$11:$DC$21</definedName>
    <definedName name="A125248326C_Data">Data3!$DC$11:$DC$21</definedName>
    <definedName name="A125248326C_Latest">Data3!$DC$21</definedName>
    <definedName name="A125248330V">Data3!$EV$1:$EV$10,Data3!$EV$11:$EV$21</definedName>
    <definedName name="A125248330V_Data">Data3!$EV$11:$EV$21</definedName>
    <definedName name="A125248330V_Latest">Data3!$EV$21</definedName>
    <definedName name="A125248334C">Data3!$Q$1:$Q$10,Data3!$Q$11:$Q$21</definedName>
    <definedName name="A125248334C_Data">Data3!$Q$11:$Q$21</definedName>
    <definedName name="A125248334C_Latest">Data3!$Q$21</definedName>
    <definedName name="A125248338L">Data3!$AU$1:$AU$10,Data3!$AU$11:$AU$21</definedName>
    <definedName name="A125248338L_Data">Data3!$AU$11:$AU$21</definedName>
    <definedName name="A125248338L_Latest">Data3!$AU$21</definedName>
    <definedName name="A125248342C">Data3!$BJ$1:$BJ$10,Data3!$BJ$11:$BJ$21</definedName>
    <definedName name="A125248342C_Data">Data3!$BJ$11:$BJ$21</definedName>
    <definedName name="A125248342C_Latest">Data3!$BJ$21</definedName>
    <definedName name="A125248346L">Data3!$EG$1:$EG$10,Data3!$EG$11:$EG$21</definedName>
    <definedName name="A125248346L_Data">Data3!$EG$11:$EG$21</definedName>
    <definedName name="A125248346L_Latest">Data3!$EG$21</definedName>
    <definedName name="A125248350C">Data3!$B$1:$B$10,Data3!$B$11:$B$21</definedName>
    <definedName name="A125248350C_Data">Data3!$B$11:$B$21</definedName>
    <definedName name="A125248350C_Latest">Data3!$B$21</definedName>
    <definedName name="A125248706F">Data4!$AK$1:$AK$10,Data4!$AK$11:$AK$21</definedName>
    <definedName name="A125248706F_Data">Data4!$AK$11:$AK$21</definedName>
    <definedName name="A125248706F_Latest">Data4!$AK$21</definedName>
    <definedName name="A125248710W">Data3!$GO$1:$GO$10,Data3!$GO$11:$GO$21</definedName>
    <definedName name="A125248710W_Data">Data3!$GO$11:$GO$21</definedName>
    <definedName name="A125248710W_Latest">Data3!$GO$21</definedName>
    <definedName name="A125248714F">Data3!$IH$1:$IH$10,Data3!$IH$11:$IH$21</definedName>
    <definedName name="A125248714F_Data">Data3!$IH$11:$IH$21</definedName>
    <definedName name="A125248714F_Latest">Data3!$IH$21</definedName>
    <definedName name="A125248718R">Data4!$G$1:$G$10,Data4!$G$11:$G$21</definedName>
    <definedName name="A125248718R_Data">Data4!$G$11:$G$21</definedName>
    <definedName name="A125248718R_Latest">Data4!$G$21</definedName>
    <definedName name="A125248722F">Data4!$V$1:$V$10,Data4!$V$11:$V$21</definedName>
    <definedName name="A125248722F_Data">Data4!$V$11:$V$21</definedName>
    <definedName name="A125248722F_Latest">Data4!$V$21</definedName>
    <definedName name="A125248726R">Data4!$BO$1:$BO$10,Data4!$BO$11:$BO$21</definedName>
    <definedName name="A125248726R_Data">Data4!$BO$11:$BO$21</definedName>
    <definedName name="A125248726R_Latest">Data4!$BO$21</definedName>
    <definedName name="A125248730F">Data3!$FZ$1:$FZ$10,Data3!$FZ$11:$FZ$21</definedName>
    <definedName name="A125248730F_Data">Data3!$FZ$11:$FZ$21</definedName>
    <definedName name="A125248730F_Latest">Data3!$FZ$21</definedName>
    <definedName name="A125248734R">Data3!$HD$1:$HD$10,Data3!$HD$11:$HD$21</definedName>
    <definedName name="A125248734R_Data">Data3!$HD$11:$HD$21</definedName>
    <definedName name="A125248734R_Latest">Data3!$HD$21</definedName>
    <definedName name="A125248738X">Data3!$HS$1:$HS$10,Data3!$HS$11:$HS$21</definedName>
    <definedName name="A125248738X_Data">Data3!$HS$11:$HS$21</definedName>
    <definedName name="A125248738X_Latest">Data3!$HS$21</definedName>
    <definedName name="A125248742R">Data4!$AZ$1:$AZ$10,Data4!$AZ$11:$AZ$21</definedName>
    <definedName name="A125248742R_Data">Data4!$AZ$11:$AZ$21</definedName>
    <definedName name="A125248742R_Latest">Data4!$AZ$21</definedName>
    <definedName name="A125248746X">Data3!$FK$1:$FK$10,Data3!$FK$11:$FK$21</definedName>
    <definedName name="A125248746X_Data">Data3!$FK$11:$FK$21</definedName>
    <definedName name="A125248746X_Latest">Data3!$FK$21</definedName>
    <definedName name="A125249102K">Data1!$EF$1:$EF$10,Data1!$EF$11:$EF$21</definedName>
    <definedName name="A125249102K_Data">Data1!$EF$11:$EF$21</definedName>
    <definedName name="A125249102K_Latest">Data1!$EF$21</definedName>
    <definedName name="A125249106V">Data1!$AT$1:$AT$10,Data1!$AT$11:$AT$21</definedName>
    <definedName name="A125249106V_Data">Data1!$AT$11:$AT$21</definedName>
    <definedName name="A125249106V_Latest">Data1!$AT$21</definedName>
    <definedName name="A125249110K">Data1!$CM$1:$CM$10,Data1!$CM$11:$CM$21</definedName>
    <definedName name="A125249110K_Data">Data1!$CM$11:$CM$21</definedName>
    <definedName name="A125249110K_Latest">Data1!$CM$21</definedName>
    <definedName name="A125249114V">Data1!$DB$1:$DB$10,Data1!$DB$11:$DB$21</definedName>
    <definedName name="A125249114V_Data">Data1!$DB$11:$DB$21</definedName>
    <definedName name="A125249114V_Latest">Data1!$DB$21</definedName>
    <definedName name="A125249118C">Data1!$DQ$1:$DQ$10,Data1!$DQ$11:$DQ$21</definedName>
    <definedName name="A125249118C_Data">Data1!$DQ$11:$DQ$21</definedName>
    <definedName name="A125249118C_Latest">Data1!$DQ$21</definedName>
    <definedName name="A125249122V">Data1!$FJ$1:$FJ$10,Data1!$FJ$11:$FJ$21</definedName>
    <definedName name="A125249122V_Data">Data1!$FJ$11:$FJ$21</definedName>
    <definedName name="A125249122V_Latest">Data1!$FJ$21</definedName>
    <definedName name="A125249126C">Data1!$AE$1:$AE$10,Data1!$AE$11:$AE$21</definedName>
    <definedName name="A125249126C_Data">Data1!$AE$11:$AE$21</definedName>
    <definedName name="A125249126C_Latest">Data1!$AE$21</definedName>
    <definedName name="A125249130V">Data1!$BI$1:$BI$10,Data1!$BI$11:$BI$21</definedName>
    <definedName name="A125249130V_Data">Data1!$BI$11:$BI$21</definedName>
    <definedName name="A125249130V_Latest">Data1!$BI$21</definedName>
    <definedName name="A125249134C">Data1!$BX$1:$BX$10,Data1!$BX$11:$BX$21</definedName>
    <definedName name="A125249134C_Data">Data1!$BX$11:$BX$21</definedName>
    <definedName name="A125249134C_Latest">Data1!$BX$21</definedName>
    <definedName name="A125249138L">Data1!$EU$1:$EU$10,Data1!$EU$11:$EU$21</definedName>
    <definedName name="A125249138L_Data">Data1!$EU$11:$EU$21</definedName>
    <definedName name="A125249138L_Latest">Data1!$EU$21</definedName>
    <definedName name="A125249142C">Data1!$P$1:$P$10,Data1!$P$11:$P$21</definedName>
    <definedName name="A125249142C_Data">Data1!$P$11:$P$21</definedName>
    <definedName name="A125249142C_Latest">Data1!$P$21</definedName>
    <definedName name="A125249146L">Data10!$AE$1:$AE$10,Data10!$AE$11:$AE$21</definedName>
    <definedName name="A125249146L_Data">Data10!$AE$11:$AE$21</definedName>
    <definedName name="A125249146L_Latest">Data10!$AE$21</definedName>
    <definedName name="A125249150C">Data9!$GI$1:$GI$10,Data9!$GI$11:$GI$21</definedName>
    <definedName name="A125249150C_Data">Data9!$GI$11:$GI$21</definedName>
    <definedName name="A125249150C_Latest">Data9!$GI$21</definedName>
    <definedName name="A125249154L">Data9!$IB$1:$IB$10,Data9!$IB$11:$IB$21</definedName>
    <definedName name="A125249154L_Data">Data9!$IB$11:$IB$21</definedName>
    <definedName name="A125249154L_Latest">Data9!$IB$21</definedName>
    <definedName name="A125249158W">Data9!$IQ$1:$IQ$10,Data9!$IQ$11:$IQ$21</definedName>
    <definedName name="A125249158W_Data">Data9!$IQ$11:$IQ$21</definedName>
    <definedName name="A125249158W_Latest">Data9!$IQ$21</definedName>
    <definedName name="A125249162L">Data10!$P$1:$P$10,Data10!$P$11:$P$21</definedName>
    <definedName name="A125249162L_Data">Data10!$P$11:$P$21</definedName>
    <definedName name="A125249162L_Latest">Data10!$P$21</definedName>
    <definedName name="A125249166W">Data10!$BI$1:$BI$10,Data10!$BI$11:$BI$21</definedName>
    <definedName name="A125249166W_Data">Data10!$BI$11:$BI$21</definedName>
    <definedName name="A125249166W_Latest">Data10!$BI$21</definedName>
    <definedName name="A125249170L">Data9!$FT$1:$FT$10,Data9!$FT$11:$FT$21</definedName>
    <definedName name="A125249170L_Data">Data9!$FT$11:$FT$21</definedName>
    <definedName name="A125249170L_Latest">Data9!$FT$21</definedName>
    <definedName name="A125249174W">Data9!$GX$1:$GX$10,Data9!$GX$11:$GX$21</definedName>
    <definedName name="A125249174W_Data">Data9!$GX$11:$GX$21</definedName>
    <definedName name="A125249174W_Latest">Data9!$GX$21</definedName>
    <definedName name="A125249178F">Data9!$HM$1:$HM$10,Data9!$HM$11:$HM$21</definedName>
    <definedName name="A125249178F_Data">Data9!$HM$11:$HM$21</definedName>
    <definedName name="A125249178F_Latest">Data9!$HM$21</definedName>
    <definedName name="A125249182W">Data10!$AT$1:$AT$10,Data10!$AT$11:$AT$21</definedName>
    <definedName name="A125249182W_Data">Data10!$AT$11:$AT$21</definedName>
    <definedName name="A125249182W_Latest">Data10!$AT$21</definedName>
    <definedName name="A125249186F">Data9!$FE$1:$FE$10,Data9!$FE$11:$FE$21</definedName>
    <definedName name="A125249186F_Data">Data9!$FE$11:$FE$21</definedName>
    <definedName name="A125249186F_Latest">Data9!$FE$21</definedName>
    <definedName name="A125249190W">Data6!$AO$1:$AO$10,Data6!$AO$11:$AO$21</definedName>
    <definedName name="A125249190W_Data">Data6!$AO$11:$AO$21</definedName>
    <definedName name="A125249190W_Latest">Data6!$AO$21</definedName>
    <definedName name="A125249194F">Data5!$GS$1:$GS$10,Data5!$GS$11:$GS$21</definedName>
    <definedName name="A125249194F_Data">Data5!$GS$11:$GS$21</definedName>
    <definedName name="A125249194F_Latest">Data5!$GS$21</definedName>
    <definedName name="A125249198R">Data5!$IL$1:$IL$10,Data5!$IL$11:$IL$21</definedName>
    <definedName name="A125249198R_Data">Data5!$IL$11:$IL$21</definedName>
    <definedName name="A125249198R_Latest">Data5!$IL$21</definedName>
    <definedName name="A125249202V">Data6!$K$1:$K$10,Data6!$K$11:$K$21</definedName>
    <definedName name="A125249202V_Data">Data6!$K$11:$K$21</definedName>
    <definedName name="A125249202V_Latest">Data6!$K$21</definedName>
    <definedName name="A125249206C">Data6!$Z$1:$Z$10,Data6!$Z$11:$Z$21</definedName>
    <definedName name="A125249206C_Data">Data6!$Z$11:$Z$21</definedName>
    <definedName name="A125249206C_Latest">Data6!$Z$21</definedName>
    <definedName name="A125249210V">Data6!$BS$1:$BS$10,Data6!$BS$11:$BS$21</definedName>
    <definedName name="A125249210V_Data">Data6!$BS$11:$BS$21</definedName>
    <definedName name="A125249210V_Latest">Data6!$BS$21</definedName>
    <definedName name="A125249214C">Data5!$GD$1:$GD$10,Data5!$GD$11:$GD$21</definedName>
    <definedName name="A125249214C_Data">Data5!$GD$11:$GD$21</definedName>
    <definedName name="A125249214C_Latest">Data5!$GD$21</definedName>
    <definedName name="A125249218L">Data5!$HH$1:$HH$10,Data5!$HH$11:$HH$21</definedName>
    <definedName name="A125249218L_Data">Data5!$HH$11:$HH$21</definedName>
    <definedName name="A125249218L_Latest">Data5!$HH$21</definedName>
    <definedName name="A125249222C">Data5!$HW$1:$HW$10,Data5!$HW$11:$HW$21</definedName>
    <definedName name="A125249222C_Data">Data5!$HW$11:$HW$21</definedName>
    <definedName name="A125249222C_Latest">Data5!$HW$21</definedName>
    <definedName name="A125249226L">Data6!$BD$1:$BD$10,Data6!$BD$11:$BD$21</definedName>
    <definedName name="A125249226L_Data">Data6!$BD$11:$BD$21</definedName>
    <definedName name="A125249226L_Latest">Data6!$BD$21</definedName>
    <definedName name="A125249230C">Data5!$FO$1:$FO$10,Data5!$FO$11:$FO$21</definedName>
    <definedName name="A125249230C_Data">Data5!$FO$11:$FO$21</definedName>
    <definedName name="A125249230C_Latest">Data5!$FO$21</definedName>
    <definedName name="A125249234L">Data8!$AJ$1:$AJ$10,Data8!$AJ$11:$AJ$21</definedName>
    <definedName name="A125249234L_Data">Data8!$AJ$11:$AJ$21</definedName>
    <definedName name="A125249234L_Latest">Data8!$AJ$21</definedName>
    <definedName name="A125249238W">Data7!$GN$1:$GN$10,Data7!$GN$11:$GN$21</definedName>
    <definedName name="A125249238W_Data">Data7!$GN$11:$GN$21</definedName>
    <definedName name="A125249238W_Latest">Data7!$GN$21</definedName>
    <definedName name="A125249242L">Data7!$IG$1:$IG$10,Data7!$IG$11:$IG$21</definedName>
    <definedName name="A125249242L_Data">Data7!$IG$11:$IG$21</definedName>
    <definedName name="A125249242L_Latest">Data7!$IG$21</definedName>
    <definedName name="A125249246W">Data8!$F$1:$F$10,Data8!$F$11:$F$21</definedName>
    <definedName name="A125249246W_Data">Data8!$F$11:$F$21</definedName>
    <definedName name="A125249246W_Latest">Data8!$F$21</definedName>
    <definedName name="A125249250L">Data8!$U$1:$U$10,Data8!$U$11:$U$21</definedName>
    <definedName name="A125249250L_Data">Data8!$U$11:$U$21</definedName>
    <definedName name="A125249250L_Latest">Data8!$U$21</definedName>
    <definedName name="A125249254W">Data8!$BN$1:$BN$10,Data8!$BN$11:$BN$21</definedName>
    <definedName name="A125249254W_Data">Data8!$BN$11:$BN$21</definedName>
    <definedName name="A125249254W_Latest">Data8!$BN$21</definedName>
    <definedName name="A125249258F">Data7!$FY$1:$FY$10,Data7!$FY$11:$FY$21</definedName>
    <definedName name="A125249258F_Data">Data7!$FY$11:$FY$21</definedName>
    <definedName name="A125249258F_Latest">Data7!$FY$21</definedName>
    <definedName name="A125249262W">Data7!$HC$1:$HC$10,Data7!$HC$11:$HC$21</definedName>
    <definedName name="A125249262W_Data">Data7!$HC$11:$HC$21</definedName>
    <definedName name="A125249262W_Latest">Data7!$HC$21</definedName>
    <definedName name="A125249266F">Data7!$HR$1:$HR$10,Data7!$HR$11:$HR$21</definedName>
    <definedName name="A125249266F_Data">Data7!$HR$11:$HR$21</definedName>
    <definedName name="A125249266F_Latest">Data7!$HR$21</definedName>
    <definedName name="A125249270W">Data8!$AY$1:$AY$10,Data8!$AY$11:$AY$21</definedName>
    <definedName name="A125249270W_Data">Data8!$AY$11:$AY$21</definedName>
    <definedName name="A125249270W_Latest">Data8!$AY$21</definedName>
    <definedName name="A125249274F">Data7!$FJ$1:$FJ$10,Data7!$FJ$11:$FJ$21</definedName>
    <definedName name="A125249274F_Data">Data7!$FJ$11:$FJ$21</definedName>
    <definedName name="A125249274F_Latest">Data7!$FJ$21</definedName>
    <definedName name="A125249278R">Data8!$GS$1:$GS$10,Data8!$GS$11:$GS$21</definedName>
    <definedName name="A125249278R_Data">Data8!$GS$11:$GS$21</definedName>
    <definedName name="A125249278R_Latest">Data8!$GS$21</definedName>
    <definedName name="A125249282F">Data8!$DG$1:$DG$10,Data8!$DG$11:$DG$21</definedName>
    <definedName name="A125249282F_Data">Data8!$DG$11:$DG$21</definedName>
    <definedName name="A125249282F_Latest">Data8!$DG$21</definedName>
    <definedName name="A125249286R">Data8!$EZ$1:$EZ$10,Data8!$EZ$11:$EZ$21</definedName>
    <definedName name="A125249286R_Data">Data8!$EZ$11:$EZ$21</definedName>
    <definedName name="A125249286R_Latest">Data8!$EZ$21</definedName>
    <definedName name="A125249290F">Data8!$FO$1:$FO$10,Data8!$FO$11:$FO$21</definedName>
    <definedName name="A125249290F_Data">Data8!$FO$11:$FO$21</definedName>
    <definedName name="A125249290F_Latest">Data8!$FO$21</definedName>
    <definedName name="A125249294R">Data8!$GD$1:$GD$10,Data8!$GD$11:$GD$21</definedName>
    <definedName name="A125249294R_Data">Data8!$GD$11:$GD$21</definedName>
    <definedName name="A125249294R_Latest">Data8!$GD$21</definedName>
    <definedName name="A125249298X">Data8!$HW$1:$HW$10,Data8!$HW$11:$HW$21</definedName>
    <definedName name="A125249298X_Data">Data8!$HW$11:$HW$21</definedName>
    <definedName name="A125249298X_Latest">Data8!$HW$21</definedName>
    <definedName name="A125249302C">Data8!$CR$1:$CR$10,Data8!$CR$11:$CR$21</definedName>
    <definedName name="A125249302C_Data">Data8!$CR$11:$CR$21</definedName>
    <definedName name="A125249302C_Latest">Data8!$CR$21</definedName>
    <definedName name="A125249306L">Data8!$DV$1:$DV$10,Data8!$DV$11:$DV$21</definedName>
    <definedName name="A125249306L_Data">Data8!$DV$11:$DV$21</definedName>
    <definedName name="A125249306L_Latest">Data8!$DV$21</definedName>
    <definedName name="A125249310C">Data8!$EK$1:$EK$10,Data8!$EK$11:$EK$21</definedName>
    <definedName name="A125249310C_Data">Data8!$EK$11:$EK$21</definedName>
    <definedName name="A125249310C_Latest">Data8!$EK$21</definedName>
    <definedName name="A125249314L">Data8!$HH$1:$HH$10,Data8!$HH$11:$HH$21</definedName>
    <definedName name="A125249314L_Data">Data8!$HH$11:$HH$21</definedName>
    <definedName name="A125249314L_Latest">Data8!$HH$21</definedName>
    <definedName name="A125249318W">Data8!$CC$1:$CC$10,Data8!$CC$11:$CC$21</definedName>
    <definedName name="A125249318W_Data">Data8!$CC$11:$CC$21</definedName>
    <definedName name="A125249318W_Latest">Data8!$CC$21</definedName>
    <definedName name="A125249322L">Data9!$DL$1:$DL$10,Data9!$DL$11:$DL$21</definedName>
    <definedName name="A125249322L_Data">Data9!$DL$11:$DL$21</definedName>
    <definedName name="A125249322L_Latest">Data9!$DL$21</definedName>
    <definedName name="A125249326W">Data9!$Z$1:$Z$10,Data9!$Z$11:$Z$21</definedName>
    <definedName name="A125249326W_Data">Data9!$Z$11:$Z$21</definedName>
    <definedName name="A125249326W_Latest">Data9!$Z$21</definedName>
    <definedName name="A125249330L">Data9!$BS$1:$BS$10,Data9!$BS$11:$BS$21</definedName>
    <definedName name="A125249330L_Data">Data9!$BS$11:$BS$21</definedName>
    <definedName name="A125249330L_Latest">Data9!$BS$21</definedName>
    <definedName name="A125249334W">Data9!$CH$1:$CH$10,Data9!$CH$11:$CH$21</definedName>
    <definedName name="A125249334W_Data">Data9!$CH$11:$CH$21</definedName>
    <definedName name="A125249334W_Latest">Data9!$CH$21</definedName>
    <definedName name="A125249338F">Data9!$CW$1:$CW$10,Data9!$CW$11:$CW$21</definedName>
    <definedName name="A125249338F_Data">Data9!$CW$11:$CW$21</definedName>
    <definedName name="A125249338F_Latest">Data9!$CW$21</definedName>
    <definedName name="A125249342W">Data9!$EP$1:$EP$10,Data9!$EP$11:$EP$21</definedName>
    <definedName name="A125249342W_Data">Data9!$EP$11:$EP$21</definedName>
    <definedName name="A125249342W_Latest">Data9!$EP$21</definedName>
    <definedName name="A125249346F">Data9!$K$1:$K$10,Data9!$K$11:$K$21</definedName>
    <definedName name="A125249346F_Data">Data9!$K$11:$K$21</definedName>
    <definedName name="A125249346F_Latest">Data9!$K$21</definedName>
    <definedName name="A125249350W">Data9!$AO$1:$AO$10,Data9!$AO$11:$AO$21</definedName>
    <definedName name="A125249350W_Data">Data9!$AO$11:$AO$21</definedName>
    <definedName name="A125249350W_Latest">Data9!$AO$21</definedName>
    <definedName name="A125249354F">Data9!$BD$1:$BD$10,Data9!$BD$11:$BD$21</definedName>
    <definedName name="A125249354F_Data">Data9!$BD$11:$BD$21</definedName>
    <definedName name="A125249354F_Latest">Data9!$BD$21</definedName>
    <definedName name="A125249358R">Data9!$EA$1:$EA$10,Data9!$EA$11:$EA$21</definedName>
    <definedName name="A125249358R_Data">Data9!$EA$11:$EA$21</definedName>
    <definedName name="A125249358R_Latest">Data9!$EA$21</definedName>
    <definedName name="A125249362F">Data8!$IL$1:$IL$10,Data8!$IL$11:$IL$21</definedName>
    <definedName name="A125249362F_Data">Data8!$IL$11:$IL$21</definedName>
    <definedName name="A125249362F_Latest">Data8!$IL$21</definedName>
    <definedName name="A125249366R">Data5!$DV$1:$DV$10,Data5!$DV$11:$DV$21</definedName>
    <definedName name="A125249366R_Data">Data5!$DV$11:$DV$21</definedName>
    <definedName name="A125249366R_Latest">Data5!$DV$21</definedName>
    <definedName name="A125249370F">Data5!$AJ$1:$AJ$10,Data5!$AJ$11:$AJ$21</definedName>
    <definedName name="A125249370F_Data">Data5!$AJ$11:$AJ$21</definedName>
    <definedName name="A125249370F_Latest">Data5!$AJ$21</definedName>
    <definedName name="A125249374R">Data5!$CC$1:$CC$10,Data5!$CC$11:$CC$21</definedName>
    <definedName name="A125249374R_Data">Data5!$CC$11:$CC$21</definedName>
    <definedName name="A125249374R_Latest">Data5!$CC$21</definedName>
    <definedName name="A125249378X">Data5!$CR$1:$CR$10,Data5!$CR$11:$CR$21</definedName>
    <definedName name="A125249378X_Data">Data5!$CR$11:$CR$21</definedName>
    <definedName name="A125249378X_Latest">Data5!$CR$21</definedName>
    <definedName name="A125249382R">Data5!$DG$1:$DG$10,Data5!$DG$11:$DG$21</definedName>
    <definedName name="A125249382R_Data">Data5!$DG$11:$DG$21</definedName>
    <definedName name="A125249382R_Latest">Data5!$DG$21</definedName>
    <definedName name="A125249386X">Data5!$EZ$1:$EZ$10,Data5!$EZ$11:$EZ$21</definedName>
    <definedName name="A125249386X_Data">Data5!$EZ$11:$EZ$21</definedName>
    <definedName name="A125249386X_Latest">Data5!$EZ$21</definedName>
    <definedName name="A125249390R">Data5!$U$1:$U$10,Data5!$U$11:$U$21</definedName>
    <definedName name="A125249390R_Data">Data5!$U$11:$U$21</definedName>
    <definedName name="A125249390R_Latest">Data5!$U$21</definedName>
    <definedName name="A125249394X">Data5!$AY$1:$AY$10,Data5!$AY$11:$AY$21</definedName>
    <definedName name="A125249394X_Data">Data5!$AY$11:$AY$21</definedName>
    <definedName name="A125249394X_Latest">Data5!$AY$21</definedName>
    <definedName name="A125249398J">Data5!$BN$1:$BN$10,Data5!$BN$11:$BN$21</definedName>
    <definedName name="A125249398J_Data">Data5!$BN$11:$BN$21</definedName>
    <definedName name="A125249398J_Latest">Data5!$BN$21</definedName>
    <definedName name="A125249402L">Data5!$EK$1:$EK$10,Data5!$EK$11:$EK$21</definedName>
    <definedName name="A125249402L_Data">Data5!$EK$11:$EK$21</definedName>
    <definedName name="A125249402L_Latest">Data5!$EK$21</definedName>
    <definedName name="A125249406W">Data5!$F$1:$F$10,Data5!$F$11:$F$21</definedName>
    <definedName name="A125249406W_Data">Data5!$F$11:$F$21</definedName>
    <definedName name="A125249406W_Latest">Data5!$F$21</definedName>
    <definedName name="A125249410L">Data6!$GX$1:$GX$10,Data6!$GX$11:$GX$21</definedName>
    <definedName name="A125249410L_Data">Data6!$GX$11:$GX$21</definedName>
    <definedName name="A125249410L_Latest">Data6!$GX$21</definedName>
    <definedName name="A125249414W">Data6!$DL$1:$DL$10,Data6!$DL$11:$DL$21</definedName>
    <definedName name="A125249414W_Data">Data6!$DL$11:$DL$21</definedName>
    <definedName name="A125249414W_Latest">Data6!$DL$21</definedName>
    <definedName name="A125249418F">Data6!$FE$1:$FE$10,Data6!$FE$11:$FE$21</definedName>
    <definedName name="A125249418F_Data">Data6!$FE$11:$FE$21</definedName>
    <definedName name="A125249418F_Latest">Data6!$FE$21</definedName>
    <definedName name="A125249422W">Data6!$FT$1:$FT$10,Data6!$FT$11:$FT$21</definedName>
    <definedName name="A125249422W_Data">Data6!$FT$11:$FT$21</definedName>
    <definedName name="A125249422W_Latest">Data6!$FT$21</definedName>
    <definedName name="A125249426F">Data6!$GI$1:$GI$10,Data6!$GI$11:$GI$21</definedName>
    <definedName name="A125249426F_Data">Data6!$GI$11:$GI$21</definedName>
    <definedName name="A125249426F_Latest">Data6!$GI$21</definedName>
    <definedName name="A125249430W">Data6!$IB$1:$IB$10,Data6!$IB$11:$IB$21</definedName>
    <definedName name="A125249430W_Data">Data6!$IB$11:$IB$21</definedName>
    <definedName name="A125249430W_Latest">Data6!$IB$21</definedName>
    <definedName name="A125249434F">Data6!$CW$1:$CW$10,Data6!$CW$11:$CW$21</definedName>
    <definedName name="A125249434F_Data">Data6!$CW$11:$CW$21</definedName>
    <definedName name="A125249434F_Latest">Data6!$CW$21</definedName>
    <definedName name="A125249438R">Data6!$EA$1:$EA$10,Data6!$EA$11:$EA$21</definedName>
    <definedName name="A125249438R_Data">Data6!$EA$11:$EA$21</definedName>
    <definedName name="A125249438R_Latest">Data6!$EA$21</definedName>
    <definedName name="A125249442F">Data6!$EP$1:$EP$10,Data6!$EP$11:$EP$21</definedName>
    <definedName name="A125249442F_Data">Data6!$EP$11:$EP$21</definedName>
    <definedName name="A125249442F_Latest">Data6!$EP$21</definedName>
    <definedName name="A125249446R">Data6!$HM$1:$HM$10,Data6!$HM$11:$HM$21</definedName>
    <definedName name="A125249446R_Data">Data6!$HM$11:$HM$21</definedName>
    <definedName name="A125249446R_Latest">Data6!$HM$21</definedName>
    <definedName name="A125249450F">Data6!$CH$1:$CH$10,Data6!$CH$11:$CH$21</definedName>
    <definedName name="A125249450F_Data">Data6!$CH$11:$CH$21</definedName>
    <definedName name="A125249450F_Latest">Data6!$CH$21</definedName>
    <definedName name="A125249454R">Data7!$DQ$1:$DQ$10,Data7!$DQ$11:$DQ$21</definedName>
    <definedName name="A125249454R_Data">Data7!$DQ$11:$DQ$21</definedName>
    <definedName name="A125249454R_Latest">Data7!$DQ$21</definedName>
    <definedName name="A125249458X">Data7!$AE$1:$AE$10,Data7!$AE$11:$AE$21</definedName>
    <definedName name="A125249458X_Data">Data7!$AE$11:$AE$21</definedName>
    <definedName name="A125249458X_Latest">Data7!$AE$21</definedName>
    <definedName name="A125249462R">Data7!$BX$1:$BX$10,Data7!$BX$11:$BX$21</definedName>
    <definedName name="A125249462R_Data">Data7!$BX$11:$BX$21</definedName>
    <definedName name="A125249462R_Latest">Data7!$BX$21</definedName>
    <definedName name="A125249466X">Data7!$CM$1:$CM$10,Data7!$CM$11:$CM$21</definedName>
    <definedName name="A125249466X_Data">Data7!$CM$11:$CM$21</definedName>
    <definedName name="A125249466X_Latest">Data7!$CM$21</definedName>
    <definedName name="A125249470R">Data7!$DB$1:$DB$10,Data7!$DB$11:$DB$21</definedName>
    <definedName name="A125249470R_Data">Data7!$DB$11:$DB$21</definedName>
    <definedName name="A125249470R_Latest">Data7!$DB$21</definedName>
    <definedName name="A125249474X">Data7!$EU$1:$EU$10,Data7!$EU$11:$EU$21</definedName>
    <definedName name="A125249474X_Data">Data7!$EU$11:$EU$21</definedName>
    <definedName name="A125249474X_Latest">Data7!$EU$21</definedName>
    <definedName name="A125249478J">Data7!$P$1:$P$10,Data7!$P$11:$P$21</definedName>
    <definedName name="A125249478J_Data">Data7!$P$11:$P$21</definedName>
    <definedName name="A125249478J_Latest">Data7!$P$21</definedName>
    <definedName name="A125249482X">Data7!$AT$1:$AT$10,Data7!$AT$11:$AT$21</definedName>
    <definedName name="A125249482X_Data">Data7!$AT$11:$AT$21</definedName>
    <definedName name="A125249482X_Latest">Data7!$AT$21</definedName>
    <definedName name="A125249486J">Data7!$BI$1:$BI$10,Data7!$BI$11:$BI$21</definedName>
    <definedName name="A125249486J_Data">Data7!$BI$11:$BI$21</definedName>
    <definedName name="A125249486J_Latest">Data7!$BI$21</definedName>
    <definedName name="A125249490X">Data7!$EF$1:$EF$10,Data7!$EF$11:$EF$21</definedName>
    <definedName name="A125249490X_Data">Data7!$EF$11:$EF$21</definedName>
    <definedName name="A125249490X_Latest">Data7!$EF$21</definedName>
    <definedName name="A125249494J">Data6!$IQ$1:$IQ$10,Data6!$IQ$11:$IQ$21</definedName>
    <definedName name="A125249494J_Data">Data6!$IQ$11:$IQ$21</definedName>
    <definedName name="A125249494J_Latest">Data6!$IQ$21</definedName>
    <definedName name="A125249498T">Data2!$HH$1:$HH$10,Data2!$HH$11:$HH$21</definedName>
    <definedName name="A125249498T_Data">Data2!$HH$11:$HH$21</definedName>
    <definedName name="A125249498T_Latest">Data2!$HH$21</definedName>
    <definedName name="A125249502W">Data2!$DV$1:$DV$10,Data2!$DV$11:$DV$21</definedName>
    <definedName name="A125249502W_Data">Data2!$DV$11:$DV$21</definedName>
    <definedName name="A125249502W_Latest">Data2!$DV$21</definedName>
    <definedName name="A125249506F">Data2!$FO$1:$FO$10,Data2!$FO$11:$FO$21</definedName>
    <definedName name="A125249506F_Data">Data2!$FO$11:$FO$21</definedName>
    <definedName name="A125249506F_Latest">Data2!$FO$21</definedName>
    <definedName name="A125249510W">Data2!$GD$1:$GD$10,Data2!$GD$11:$GD$21</definedName>
    <definedName name="A125249510W_Data">Data2!$GD$11:$GD$21</definedName>
    <definedName name="A125249510W_Latest">Data2!$GD$21</definedName>
    <definedName name="A125249514F">Data2!$GS$1:$GS$10,Data2!$GS$11:$GS$21</definedName>
    <definedName name="A125249514F_Data">Data2!$GS$11:$GS$21</definedName>
    <definedName name="A125249514F_Latest">Data2!$GS$21</definedName>
    <definedName name="A125249518R">Data2!$IL$1:$IL$10,Data2!$IL$11:$IL$21</definedName>
    <definedName name="A125249518R_Data">Data2!$IL$11:$IL$21</definedName>
    <definedName name="A125249518R_Latest">Data2!$IL$21</definedName>
    <definedName name="A125249522F">Data2!$DG$1:$DG$10,Data2!$DG$11:$DG$21</definedName>
    <definedName name="A125249522F_Data">Data2!$DG$11:$DG$21</definedName>
    <definedName name="A125249522F_Latest">Data2!$DG$21</definedName>
    <definedName name="A125249526R">Data2!$EK$1:$EK$10,Data2!$EK$11:$EK$21</definedName>
    <definedName name="A125249526R_Data">Data2!$EK$11:$EK$21</definedName>
    <definedName name="A125249526R_Latest">Data2!$EK$21</definedName>
    <definedName name="A125249530F">Data2!$EZ$1:$EZ$10,Data2!$EZ$11:$EZ$21</definedName>
    <definedName name="A125249530F_Data">Data2!$EZ$11:$EZ$21</definedName>
    <definedName name="A125249530F_Latest">Data2!$EZ$21</definedName>
    <definedName name="A125249534R">Data2!$HW$1:$HW$10,Data2!$HW$11:$HW$21</definedName>
    <definedName name="A125249534R_Data">Data2!$HW$11:$HW$21</definedName>
    <definedName name="A125249534R_Latest">Data2!$HW$21</definedName>
    <definedName name="A125249538X">Data2!$CR$1:$CR$10,Data2!$CR$11:$CR$21</definedName>
    <definedName name="A125249538X_Data">Data2!$CR$11:$CR$21</definedName>
    <definedName name="A125249538X_Latest">Data2!$CR$21</definedName>
    <definedName name="A125249894V">Data4!$HC$1:$HC$10,Data4!$HC$11:$HC$21</definedName>
    <definedName name="A125249894V_Data">Data4!$HC$11:$HC$21</definedName>
    <definedName name="A125249894V_Latest">Data4!$HC$21</definedName>
    <definedName name="A125249898C">Data4!$DQ$1:$DQ$10,Data4!$DQ$11:$DQ$21</definedName>
    <definedName name="A125249898C_Data">Data4!$DQ$11:$DQ$21</definedName>
    <definedName name="A125249898C_Latest">Data4!$DQ$21</definedName>
    <definedName name="A125249902J">Data4!$FJ$1:$FJ$10,Data4!$FJ$11:$FJ$21</definedName>
    <definedName name="A125249902J_Data">Data4!$FJ$11:$FJ$21</definedName>
    <definedName name="A125249902J_Latest">Data4!$FJ$21</definedName>
    <definedName name="A125249906T">Data4!$FY$1:$FY$10,Data4!$FY$11:$FY$21</definedName>
    <definedName name="A125249906T_Data">Data4!$FY$11:$FY$21</definedName>
    <definedName name="A125249906T_Latest">Data4!$FY$21</definedName>
    <definedName name="A125249910J">Data4!$GN$1:$GN$10,Data4!$GN$11:$GN$21</definedName>
    <definedName name="A125249910J_Data">Data4!$GN$11:$GN$21</definedName>
    <definedName name="A125249910J_Latest">Data4!$GN$21</definedName>
    <definedName name="A125249914T">Data4!$IG$1:$IG$10,Data4!$IG$11:$IG$21</definedName>
    <definedName name="A125249914T_Data">Data4!$IG$11:$IG$21</definedName>
    <definedName name="A125249914T_Latest">Data4!$IG$21</definedName>
    <definedName name="A125249918A">Data4!$DB$1:$DB$10,Data4!$DB$11:$DB$21</definedName>
    <definedName name="A125249918A_Data">Data4!$DB$11:$DB$21</definedName>
    <definedName name="A125249918A_Latest">Data4!$DB$21</definedName>
    <definedName name="A125249922T">Data4!$EF$1:$EF$10,Data4!$EF$11:$EF$21</definedName>
    <definedName name="A125249922T_Data">Data4!$EF$11:$EF$21</definedName>
    <definedName name="A125249922T_Latest">Data4!$EF$21</definedName>
    <definedName name="A125249926A">Data4!$EU$1:$EU$10,Data4!$EU$11:$EU$21</definedName>
    <definedName name="A125249926A_Data">Data4!$EU$11:$EU$21</definedName>
    <definedName name="A125249926A_Latest">Data4!$EU$21</definedName>
    <definedName name="A125249930T">Data4!$HR$1:$HR$10,Data4!$HR$11:$HR$21</definedName>
    <definedName name="A125249930T_Data">Data4!$HR$11:$HR$21</definedName>
    <definedName name="A125249930T_Latest">Data4!$HR$21</definedName>
    <definedName name="A125249934A">Data4!$CM$1:$CM$10,Data4!$CM$11:$CM$21</definedName>
    <definedName name="A125249934A_Data">Data4!$CM$11:$CM$21</definedName>
    <definedName name="A125249934A_Latest">Data4!$CM$21</definedName>
    <definedName name="A125250290C">Data2!$AY$1:$AY$10,Data2!$AY$11:$AY$21</definedName>
    <definedName name="A125250290C_Data">Data2!$AY$11:$AY$21</definedName>
    <definedName name="A125250290C_Latest">Data2!$AY$21</definedName>
    <definedName name="A125250294L">Data1!$HC$1:$HC$10,Data1!$HC$11:$HC$21</definedName>
    <definedName name="A125250294L_Data">Data1!$HC$11:$HC$21</definedName>
    <definedName name="A125250294L_Latest">Data1!$HC$21</definedName>
    <definedName name="A125250298W">Data2!$F$1:$F$10,Data2!$F$11:$F$21</definedName>
    <definedName name="A125250298W_Data">Data2!$F$11:$F$21</definedName>
    <definedName name="A125250298W_Latest">Data2!$F$21</definedName>
    <definedName name="A125250302A">Data2!$U$1:$U$10,Data2!$U$11:$U$21</definedName>
    <definedName name="A125250302A_Data">Data2!$U$11:$U$21</definedName>
    <definedName name="A125250302A_Latest">Data2!$U$21</definedName>
    <definedName name="A125250306K">Data2!$AJ$1:$AJ$10,Data2!$AJ$11:$AJ$21</definedName>
    <definedName name="A125250306K_Data">Data2!$AJ$11:$AJ$21</definedName>
    <definedName name="A125250306K_Latest">Data2!$AJ$21</definedName>
    <definedName name="A125250310A">Data2!$CC$1:$CC$10,Data2!$CC$11:$CC$21</definedName>
    <definedName name="A125250310A_Data">Data2!$CC$11:$CC$21</definedName>
    <definedName name="A125250310A_Latest">Data2!$CC$21</definedName>
    <definedName name="A125250314K">Data1!$GN$1:$GN$10,Data1!$GN$11:$GN$21</definedName>
    <definedName name="A125250314K_Data">Data1!$GN$11:$GN$21</definedName>
    <definedName name="A125250314K_Latest">Data1!$GN$21</definedName>
    <definedName name="A125250318V">Data1!$HR$1:$HR$10,Data1!$HR$11:$HR$21</definedName>
    <definedName name="A125250318V_Data">Data1!$HR$11:$HR$21</definedName>
    <definedName name="A125250318V_Latest">Data1!$HR$21</definedName>
    <definedName name="A125250322K">Data1!$IG$1:$IG$10,Data1!$IG$11:$IG$21</definedName>
    <definedName name="A125250322K_Data">Data1!$IG$11:$IG$21</definedName>
    <definedName name="A125250322K_Latest">Data1!$IG$21</definedName>
    <definedName name="A125250326V">Data2!$BN$1:$BN$10,Data2!$BN$11:$BN$21</definedName>
    <definedName name="A125250326V_Data">Data2!$BN$11:$BN$21</definedName>
    <definedName name="A125250326V_Latest">Data2!$BN$21</definedName>
    <definedName name="A125250330K">Data1!$FY$1:$FY$10,Data1!$FY$11:$FY$21</definedName>
    <definedName name="A125250330K_Data">Data1!$FY$11:$FY$21</definedName>
    <definedName name="A125250330K_Latest">Data1!$FY$21</definedName>
    <definedName name="A125250686X">Data3!$EA$1:$EA$10,Data3!$EA$11:$EA$21</definedName>
    <definedName name="A125250686X_Data">Data3!$EA$11:$EA$21</definedName>
    <definedName name="A125250686X_Latest">Data3!$EA$21</definedName>
    <definedName name="A125250690R">Data3!$AO$1:$AO$10,Data3!$AO$11:$AO$21</definedName>
    <definedName name="A125250690R_Data">Data3!$AO$11:$AO$21</definedName>
    <definedName name="A125250690R_Latest">Data3!$AO$21</definedName>
    <definedName name="A125250694X">Data3!$CH$1:$CH$10,Data3!$CH$11:$CH$21</definedName>
    <definedName name="A125250694X_Data">Data3!$CH$11:$CH$21</definedName>
    <definedName name="A125250694X_Latest">Data3!$CH$21</definedName>
    <definedName name="A125250698J">Data3!$CW$1:$CW$10,Data3!$CW$11:$CW$21</definedName>
    <definedName name="A125250698J_Data">Data3!$CW$11:$CW$21</definedName>
    <definedName name="A125250698J_Latest">Data3!$CW$21</definedName>
    <definedName name="A125250702L">Data3!$DL$1:$DL$10,Data3!$DL$11:$DL$21</definedName>
    <definedName name="A125250702L_Data">Data3!$DL$11:$DL$21</definedName>
    <definedName name="A125250702L_Latest">Data3!$DL$21</definedName>
    <definedName name="A125250706W">Data3!$FE$1:$FE$10,Data3!$FE$11:$FE$21</definedName>
    <definedName name="A125250706W_Data">Data3!$FE$11:$FE$21</definedName>
    <definedName name="A125250706W_Latest">Data3!$FE$21</definedName>
    <definedName name="A125250710L">Data3!$Z$1:$Z$10,Data3!$Z$11:$Z$21</definedName>
    <definedName name="A125250710L_Data">Data3!$Z$11:$Z$21</definedName>
    <definedName name="A125250710L_Latest">Data3!$Z$21</definedName>
    <definedName name="A125250714W">Data3!$BD$1:$BD$10,Data3!$BD$11:$BD$21</definedName>
    <definedName name="A125250714W_Data">Data3!$BD$11:$BD$21</definedName>
    <definedName name="A125250714W_Latest">Data3!$BD$21</definedName>
    <definedName name="A125250718F">Data3!$BS$1:$BS$10,Data3!$BS$11:$BS$21</definedName>
    <definedName name="A125250718F_Data">Data3!$BS$11:$BS$21</definedName>
    <definedName name="A125250718F_Latest">Data3!$BS$21</definedName>
    <definedName name="A125250722W">Data3!$EP$1:$EP$10,Data3!$EP$11:$EP$21</definedName>
    <definedName name="A125250722W_Data">Data3!$EP$11:$EP$21</definedName>
    <definedName name="A125250722W_Latest">Data3!$EP$21</definedName>
    <definedName name="A125250726F">Data3!$K$1:$K$10,Data3!$K$11:$K$21</definedName>
    <definedName name="A125250726F_Data">Data3!$K$11:$K$21</definedName>
    <definedName name="A125250726F_Latest">Data3!$K$21</definedName>
    <definedName name="A125251082C">Data4!$AT$1:$AT$10,Data4!$AT$11:$AT$21</definedName>
    <definedName name="A125251082C_Data">Data4!$AT$11:$AT$21</definedName>
    <definedName name="A125251082C_Latest">Data4!$AT$21</definedName>
    <definedName name="A125251086L">Data3!$GX$1:$GX$10,Data3!$GX$11:$GX$21</definedName>
    <definedName name="A125251086L_Data">Data3!$GX$11:$GX$21</definedName>
    <definedName name="A125251086L_Latest">Data3!$GX$21</definedName>
    <definedName name="A125251090C">Data3!$IQ$1:$IQ$10,Data3!$IQ$11:$IQ$21</definedName>
    <definedName name="A125251090C_Data">Data3!$IQ$11:$IQ$21</definedName>
    <definedName name="A125251090C_Latest">Data3!$IQ$21</definedName>
    <definedName name="A125251094L">Data4!$P$1:$P$10,Data4!$P$11:$P$21</definedName>
    <definedName name="A125251094L_Data">Data4!$P$11:$P$21</definedName>
    <definedName name="A125251094L_Latest">Data4!$P$21</definedName>
    <definedName name="A125251098W">Data4!$AE$1:$AE$10,Data4!$AE$11:$AE$21</definedName>
    <definedName name="A125251098W_Data">Data4!$AE$11:$AE$21</definedName>
    <definedName name="A125251098W_Latest">Data4!$AE$21</definedName>
    <definedName name="A125251102A">Data4!$BX$1:$BX$10,Data4!$BX$11:$BX$21</definedName>
    <definedName name="A125251102A_Data">Data4!$BX$11:$BX$21</definedName>
    <definedName name="A125251102A_Latest">Data4!$BX$21</definedName>
    <definedName name="A125251106K">Data3!$GI$1:$GI$10,Data3!$GI$11:$GI$21</definedName>
    <definedName name="A125251106K_Data">Data3!$GI$11:$GI$21</definedName>
    <definedName name="A125251106K_Latest">Data3!$GI$21</definedName>
    <definedName name="A125251110A">Data3!$HM$1:$HM$10,Data3!$HM$11:$HM$21</definedName>
    <definedName name="A125251110A_Data">Data3!$HM$11:$HM$21</definedName>
    <definedName name="A125251110A_Latest">Data3!$HM$21</definedName>
    <definedName name="A125251114K">Data3!$IB$1:$IB$10,Data3!$IB$11:$IB$21</definedName>
    <definedName name="A125251114K_Data">Data3!$IB$11:$IB$21</definedName>
    <definedName name="A125251114K_Latest">Data3!$IB$21</definedName>
    <definedName name="A125251118V">Data4!$BI$1:$BI$10,Data4!$BI$11:$BI$21</definedName>
    <definedName name="A125251118V_Data">Data4!$BI$11:$BI$21</definedName>
    <definedName name="A125251118V_Latest">Data4!$BI$21</definedName>
    <definedName name="A125251122K">Data3!$FT$1:$FT$10,Data3!$FT$11:$FT$21</definedName>
    <definedName name="A125251122K_Data">Data3!$FT$11:$FT$21</definedName>
    <definedName name="A125251122K_Latest">Data3!$FT$21</definedName>
    <definedName name="A125251478X">Data1!$EB$1:$EB$10,Data1!$EB$11:$EB$21</definedName>
    <definedName name="A125251478X_Data">Data1!$EB$11:$EB$21</definedName>
    <definedName name="A125251478X_Latest">Data1!$EB$21</definedName>
    <definedName name="A125251482R">Data1!$AP$1:$AP$10,Data1!$AP$11:$AP$21</definedName>
    <definedName name="A125251482R_Data">Data1!$AP$11:$AP$21</definedName>
    <definedName name="A125251482R_Latest">Data1!$AP$21</definedName>
    <definedName name="A125251486X">Data1!$CI$1:$CI$10,Data1!$CI$11:$CI$21</definedName>
    <definedName name="A125251486X_Data">Data1!$CI$11:$CI$21</definedName>
    <definedName name="A125251486X_Latest">Data1!$CI$21</definedName>
    <definedName name="A125251490R">Data1!$CX$1:$CX$10,Data1!$CX$11:$CX$21</definedName>
    <definedName name="A125251490R_Data">Data1!$CX$11:$CX$21</definedName>
    <definedName name="A125251490R_Latest">Data1!$CX$21</definedName>
    <definedName name="A125251494X">Data1!$DM$1:$DM$10,Data1!$DM$11:$DM$21</definedName>
    <definedName name="A125251494X_Data">Data1!$DM$11:$DM$21</definedName>
    <definedName name="A125251494X_Latest">Data1!$DM$21</definedName>
    <definedName name="A125251498J">Data1!$FF$1:$FF$10,Data1!$FF$11:$FF$21</definedName>
    <definedName name="A125251498J_Data">Data1!$FF$11:$FF$21</definedName>
    <definedName name="A125251498J_Latest">Data1!$FF$21</definedName>
    <definedName name="A125251502L">Data1!$AA$1:$AA$10,Data1!$AA$11:$AA$21</definedName>
    <definedName name="A125251502L_Data">Data1!$AA$11:$AA$21</definedName>
    <definedName name="A125251502L_Latest">Data1!$AA$21</definedName>
    <definedName name="A125251506W">Data1!$BE$1:$BE$10,Data1!$BE$11:$BE$21</definedName>
    <definedName name="A125251506W_Data">Data1!$BE$11:$BE$21</definedName>
    <definedName name="A125251506W_Latest">Data1!$BE$21</definedName>
    <definedName name="A125251510L">Data1!$BT$1:$BT$10,Data1!$BT$11:$BT$21</definedName>
    <definedName name="A125251510L_Data">Data1!$BT$11:$BT$21</definedName>
    <definedName name="A125251510L_Latest">Data1!$BT$21</definedName>
    <definedName name="A125251514W">Data1!$EQ$1:$EQ$10,Data1!$EQ$11:$EQ$21</definedName>
    <definedName name="A125251514W_Data">Data1!$EQ$11:$EQ$21</definedName>
    <definedName name="A125251514W_Latest">Data1!$EQ$21</definedName>
    <definedName name="A125251518F">Data1!$L$1:$L$10,Data1!$L$11:$L$21</definedName>
    <definedName name="A125251518F_Data">Data1!$L$11:$L$21</definedName>
    <definedName name="A125251518F_Latest">Data1!$L$21</definedName>
    <definedName name="A125251522W">Data10!$AA$1:$AA$10,Data10!$AA$11:$AA$21</definedName>
    <definedName name="A125251522W_Data">Data10!$AA$11:$AA$21</definedName>
    <definedName name="A125251522W_Latest">Data10!$AA$21</definedName>
    <definedName name="A125251526F">Data9!$GE$1:$GE$10,Data9!$GE$11:$GE$21</definedName>
    <definedName name="A125251526F_Data">Data9!$GE$11:$GE$21</definedName>
    <definedName name="A125251526F_Latest">Data9!$GE$21</definedName>
    <definedName name="A125251530W">Data9!$HX$1:$HX$10,Data9!$HX$11:$HX$21</definedName>
    <definedName name="A125251530W_Data">Data9!$HX$11:$HX$21</definedName>
    <definedName name="A125251530W_Latest">Data9!$HX$21</definedName>
    <definedName name="A125251534F">Data9!$IM$1:$IM$10,Data9!$IM$11:$IM$21</definedName>
    <definedName name="A125251534F_Data">Data9!$IM$11:$IM$21</definedName>
    <definedName name="A125251534F_Latest">Data9!$IM$21</definedName>
    <definedName name="A125251538R">Data10!$L$1:$L$10,Data10!$L$11:$L$21</definedName>
    <definedName name="A125251538R_Data">Data10!$L$11:$L$21</definedName>
    <definedName name="A125251538R_Latest">Data10!$L$21</definedName>
    <definedName name="A125251542F">Data10!$BE$1:$BE$10,Data10!$BE$11:$BE$21</definedName>
    <definedName name="A125251542F_Data">Data10!$BE$11:$BE$21</definedName>
    <definedName name="A125251542F_Latest">Data10!$BE$21</definedName>
    <definedName name="A125251546R">Data9!$FP$1:$FP$10,Data9!$FP$11:$FP$21</definedName>
    <definedName name="A125251546R_Data">Data9!$FP$11:$FP$21</definedName>
    <definedName name="A125251546R_Latest">Data9!$FP$21</definedName>
    <definedName name="A125251550F">Data9!$GT$1:$GT$10,Data9!$GT$11:$GT$21</definedName>
    <definedName name="A125251550F_Data">Data9!$GT$11:$GT$21</definedName>
    <definedName name="A125251550F_Latest">Data9!$GT$21</definedName>
    <definedName name="A125251554R">Data9!$HI$1:$HI$10,Data9!$HI$11:$HI$21</definedName>
    <definedName name="A125251554R_Data">Data9!$HI$11:$HI$21</definedName>
    <definedName name="A125251554R_Latest">Data9!$HI$21</definedName>
    <definedName name="A125251558X">Data10!$AP$1:$AP$10,Data10!$AP$11:$AP$21</definedName>
    <definedName name="A125251558X_Data">Data10!$AP$11:$AP$21</definedName>
    <definedName name="A125251558X_Latest">Data10!$AP$21</definedName>
    <definedName name="A125251562R">Data9!$FA$1:$FA$10,Data9!$FA$11:$FA$21</definedName>
    <definedName name="A125251562R_Data">Data9!$FA$11:$FA$21</definedName>
    <definedName name="A125251562R_Latest">Data9!$FA$21</definedName>
    <definedName name="A125251566X">Data6!$AK$1:$AK$10,Data6!$AK$11:$AK$21</definedName>
    <definedName name="A125251566X_Data">Data6!$AK$11:$AK$21</definedName>
    <definedName name="A125251566X_Latest">Data6!$AK$21</definedName>
    <definedName name="A125251570R">Data5!$GO$1:$GO$10,Data5!$GO$11:$GO$21</definedName>
    <definedName name="A125251570R_Data">Data5!$GO$11:$GO$21</definedName>
    <definedName name="A125251570R_Latest">Data5!$GO$21</definedName>
    <definedName name="A125251574X">Data5!$IH$1:$IH$10,Data5!$IH$11:$IH$21</definedName>
    <definedName name="A125251574X_Data">Data5!$IH$11:$IH$21</definedName>
    <definedName name="A125251574X_Latest">Data5!$IH$21</definedName>
    <definedName name="A125251578J">Data6!$G$1:$G$10,Data6!$G$11:$G$21</definedName>
    <definedName name="A125251578J_Data">Data6!$G$11:$G$21</definedName>
    <definedName name="A125251578J_Latest">Data6!$G$21</definedName>
    <definedName name="A125251582X">Data6!$V$1:$V$10,Data6!$V$11:$V$21</definedName>
    <definedName name="A125251582X_Data">Data6!$V$11:$V$21</definedName>
    <definedName name="A125251582X_Latest">Data6!$V$21</definedName>
    <definedName name="A125251586J">Data6!$BO$1:$BO$10,Data6!$BO$11:$BO$21</definedName>
    <definedName name="A125251586J_Data">Data6!$BO$11:$BO$21</definedName>
    <definedName name="A125251586J_Latest">Data6!$BO$21</definedName>
    <definedName name="A125251590X">Data5!$FZ$1:$FZ$10,Data5!$FZ$11:$FZ$21</definedName>
    <definedName name="A125251590X_Data">Data5!$FZ$11:$FZ$21</definedName>
    <definedName name="A125251590X_Latest">Data5!$FZ$21</definedName>
    <definedName name="A125251594J">Data5!$HD$1:$HD$10,Data5!$HD$11:$HD$21</definedName>
    <definedName name="A125251594J_Data">Data5!$HD$11:$HD$21</definedName>
    <definedName name="A125251594J_Latest">Data5!$HD$21</definedName>
    <definedName name="A125251598T">Data5!$HS$1:$HS$10,Data5!$HS$11:$HS$21</definedName>
    <definedName name="A125251598T_Data">Data5!$HS$11:$HS$21</definedName>
    <definedName name="A125251598T_Latest">Data5!$HS$21</definedName>
    <definedName name="A125251602W">Data6!$AZ$1:$AZ$10,Data6!$AZ$11:$AZ$21</definedName>
    <definedName name="A125251602W_Data">Data6!$AZ$11:$AZ$21</definedName>
    <definedName name="A125251602W_Latest">Data6!$AZ$21</definedName>
    <definedName name="A125251606F">Data5!$FK$1:$FK$10,Data5!$FK$11:$FK$21</definedName>
    <definedName name="A125251606F_Data">Data5!$FK$11:$FK$21</definedName>
    <definedName name="A125251606F_Latest">Data5!$FK$21</definedName>
    <definedName name="A125251610W">Data8!$AF$1:$AF$10,Data8!$AF$11:$AF$21</definedName>
    <definedName name="A125251610W_Data">Data8!$AF$11:$AF$21</definedName>
    <definedName name="A125251610W_Latest">Data8!$AF$21</definedName>
    <definedName name="A125251614F">Data7!$GJ$1:$GJ$10,Data7!$GJ$11:$GJ$21</definedName>
    <definedName name="A125251614F_Data">Data7!$GJ$11:$GJ$21</definedName>
    <definedName name="A125251614F_Latest">Data7!$GJ$21</definedName>
    <definedName name="A125251618R">Data7!$IC$1:$IC$10,Data7!$IC$11:$IC$21</definedName>
    <definedName name="A125251618R_Data">Data7!$IC$11:$IC$21</definedName>
    <definedName name="A125251618R_Latest">Data7!$IC$21</definedName>
    <definedName name="A125251622F">Data8!$B$1:$B$10,Data8!$B$11:$B$21</definedName>
    <definedName name="A125251622F_Data">Data8!$B$11:$B$21</definedName>
    <definedName name="A125251622F_Latest">Data8!$B$21</definedName>
    <definedName name="A125251626R">Data8!$Q$1:$Q$10,Data8!$Q$11:$Q$21</definedName>
    <definedName name="A125251626R_Data">Data8!$Q$11:$Q$21</definedName>
    <definedName name="A125251626R_Latest">Data8!$Q$21</definedName>
    <definedName name="A125251630F">Data8!$BJ$1:$BJ$10,Data8!$BJ$11:$BJ$21</definedName>
    <definedName name="A125251630F_Data">Data8!$BJ$11:$BJ$21</definedName>
    <definedName name="A125251630F_Latest">Data8!$BJ$21</definedName>
    <definedName name="A125251634R">Data7!$FU$1:$FU$10,Data7!$FU$11:$FU$21</definedName>
    <definedName name="A125251634R_Data">Data7!$FU$11:$FU$21</definedName>
    <definedName name="A125251634R_Latest">Data7!$FU$21</definedName>
    <definedName name="A125251638X">Data7!$GY$1:$GY$10,Data7!$GY$11:$GY$21</definedName>
    <definedName name="A125251638X_Data">Data7!$GY$11:$GY$21</definedName>
    <definedName name="A125251638X_Latest">Data7!$GY$21</definedName>
    <definedName name="A125251642R">Data7!$HN$1:$HN$10,Data7!$HN$11:$HN$21</definedName>
    <definedName name="A125251642R_Data">Data7!$HN$11:$HN$21</definedName>
    <definedName name="A125251642R_Latest">Data7!$HN$21</definedName>
    <definedName name="A125251646X">Data8!$AU$1:$AU$10,Data8!$AU$11:$AU$21</definedName>
    <definedName name="A125251646X_Data">Data8!$AU$11:$AU$21</definedName>
    <definedName name="A125251646X_Latest">Data8!$AU$21</definedName>
    <definedName name="A125251650R">Data7!$FF$1:$FF$10,Data7!$FF$11:$FF$21</definedName>
    <definedName name="A125251650R_Data">Data7!$FF$11:$FF$21</definedName>
    <definedName name="A125251650R_Latest">Data7!$FF$21</definedName>
    <definedName name="A125251654X">Data8!$GO$1:$GO$10,Data8!$GO$11:$GO$21</definedName>
    <definedName name="A125251654X_Data">Data8!$GO$11:$GO$21</definedName>
    <definedName name="A125251654X_Latest">Data8!$GO$21</definedName>
    <definedName name="A125251658J">Data8!$DC$1:$DC$10,Data8!$DC$11:$DC$21</definedName>
    <definedName name="A125251658J_Data">Data8!$DC$11:$DC$21</definedName>
    <definedName name="A125251658J_Latest">Data8!$DC$21</definedName>
    <definedName name="A125251662X">Data8!$EV$1:$EV$10,Data8!$EV$11:$EV$21</definedName>
    <definedName name="A125251662X_Data">Data8!$EV$11:$EV$21</definedName>
    <definedName name="A125251662X_Latest">Data8!$EV$21</definedName>
    <definedName name="A125251666J">Data8!$FK$1:$FK$10,Data8!$FK$11:$FK$21</definedName>
    <definedName name="A125251666J_Data">Data8!$FK$11:$FK$21</definedName>
    <definedName name="A125251666J_Latest">Data8!$FK$21</definedName>
    <definedName name="A125251670X">Data8!$FZ$1:$FZ$10,Data8!$FZ$11:$FZ$21</definedName>
    <definedName name="A125251670X_Data">Data8!$FZ$11:$FZ$21</definedName>
    <definedName name="A125251670X_Latest">Data8!$FZ$21</definedName>
    <definedName name="A125251674J">Data8!$HS$1:$HS$10,Data8!$HS$11:$HS$21</definedName>
    <definedName name="A125251674J_Data">Data8!$HS$11:$HS$21</definedName>
    <definedName name="A125251674J_Latest">Data8!$HS$21</definedName>
    <definedName name="A125251678T">Data8!$CN$1:$CN$10,Data8!$CN$11:$CN$21</definedName>
    <definedName name="A125251678T_Data">Data8!$CN$11:$CN$21</definedName>
    <definedName name="A125251678T_Latest">Data8!$CN$21</definedName>
    <definedName name="A125251682J">Data8!$DR$1:$DR$10,Data8!$DR$11:$DR$21</definedName>
    <definedName name="A125251682J_Data">Data8!$DR$11:$DR$21</definedName>
    <definedName name="A125251682J_Latest">Data8!$DR$21</definedName>
    <definedName name="A125251686T">Data8!$EG$1:$EG$10,Data8!$EG$11:$EG$21</definedName>
    <definedName name="A125251686T_Data">Data8!$EG$11:$EG$21</definedName>
    <definedName name="A125251686T_Latest">Data8!$EG$21</definedName>
    <definedName name="A125251690J">Data8!$HD$1:$HD$10,Data8!$HD$11:$HD$21</definedName>
    <definedName name="A125251690J_Data">Data8!$HD$11:$HD$21</definedName>
    <definedName name="A125251690J_Latest">Data8!$HD$21</definedName>
    <definedName name="A125251694T">Data8!$BY$1:$BY$10,Data8!$BY$11:$BY$21</definedName>
    <definedName name="A125251694T_Data">Data8!$BY$11:$BY$21</definedName>
    <definedName name="A125251694T_Latest">Data8!$BY$21</definedName>
    <definedName name="A125251698A">Data9!$DH$1:$DH$10,Data9!$DH$11:$DH$21</definedName>
    <definedName name="A125251698A_Data">Data9!$DH$11:$DH$21</definedName>
    <definedName name="A125251698A_Latest">Data9!$DH$21</definedName>
    <definedName name="A125251702F">Data9!$V$1:$V$10,Data9!$V$11:$V$21</definedName>
    <definedName name="A125251702F_Data">Data9!$V$11:$V$21</definedName>
    <definedName name="A125251702F_Latest">Data9!$V$21</definedName>
    <definedName name="A125251706R">Data9!$BO$1:$BO$10,Data9!$BO$11:$BO$21</definedName>
    <definedName name="A125251706R_Data">Data9!$BO$11:$BO$21</definedName>
    <definedName name="A125251706R_Latest">Data9!$BO$21</definedName>
    <definedName name="A125251710F">Data9!$CD$1:$CD$10,Data9!$CD$11:$CD$21</definedName>
    <definedName name="A125251710F_Data">Data9!$CD$11:$CD$21</definedName>
    <definedName name="A125251710F_Latest">Data9!$CD$21</definedName>
    <definedName name="A125251714R">Data9!$CS$1:$CS$10,Data9!$CS$11:$CS$21</definedName>
    <definedName name="A125251714R_Data">Data9!$CS$11:$CS$21</definedName>
    <definedName name="A125251714R_Latest">Data9!$CS$21</definedName>
    <definedName name="A125251718X">Data9!$EL$1:$EL$10,Data9!$EL$11:$EL$21</definedName>
    <definedName name="A125251718X_Data">Data9!$EL$11:$EL$21</definedName>
    <definedName name="A125251718X_Latest">Data9!$EL$21</definedName>
    <definedName name="A125251722R">Data9!$G$1:$G$10,Data9!$G$11:$G$21</definedName>
    <definedName name="A125251722R_Data">Data9!$G$11:$G$21</definedName>
    <definedName name="A125251722R_Latest">Data9!$G$21</definedName>
    <definedName name="A125251726X">Data9!$AK$1:$AK$10,Data9!$AK$11:$AK$21</definedName>
    <definedName name="A125251726X_Data">Data9!$AK$11:$AK$21</definedName>
    <definedName name="A125251726X_Latest">Data9!$AK$21</definedName>
    <definedName name="A125251730R">Data9!$AZ$1:$AZ$10,Data9!$AZ$11:$AZ$21</definedName>
    <definedName name="A125251730R_Data">Data9!$AZ$11:$AZ$21</definedName>
    <definedName name="A125251730R_Latest">Data9!$AZ$21</definedName>
    <definedName name="A125251734X">Data9!$DW$1:$DW$10,Data9!$DW$11:$DW$21</definedName>
    <definedName name="A125251734X_Data">Data9!$DW$11:$DW$21</definedName>
    <definedName name="A125251734X_Latest">Data9!$DW$21</definedName>
    <definedName name="A125251738J">Data8!$IH$1:$IH$10,Data8!$IH$11:$IH$21</definedName>
    <definedName name="A125251738J_Data">Data8!$IH$11:$IH$21</definedName>
    <definedName name="A125251738J_Latest">Data8!$IH$21</definedName>
    <definedName name="A125251742X">Data5!$DR$1:$DR$10,Data5!$DR$11:$DR$21</definedName>
    <definedName name="A125251742X_Data">Data5!$DR$11:$DR$21</definedName>
    <definedName name="A125251742X_Latest">Data5!$DR$21</definedName>
    <definedName name="A125251746J">Data5!$AF$1:$AF$10,Data5!$AF$11:$AF$21</definedName>
    <definedName name="A125251746J_Data">Data5!$AF$11:$AF$21</definedName>
    <definedName name="A125251746J_Latest">Data5!$AF$21</definedName>
    <definedName name="A125251750X">Data5!$BY$1:$BY$10,Data5!$BY$11:$BY$21</definedName>
    <definedName name="A125251750X_Data">Data5!$BY$11:$BY$21</definedName>
    <definedName name="A125251750X_Latest">Data5!$BY$21</definedName>
    <definedName name="A125251754J">Data5!$CN$1:$CN$10,Data5!$CN$11:$CN$21</definedName>
    <definedName name="A125251754J_Data">Data5!$CN$11:$CN$21</definedName>
    <definedName name="A125251754J_Latest">Data5!$CN$21</definedName>
    <definedName name="A125251758T">Data5!$DC$1:$DC$10,Data5!$DC$11:$DC$21</definedName>
    <definedName name="A125251758T_Data">Data5!$DC$11:$DC$21</definedName>
    <definedName name="A125251758T_Latest">Data5!$DC$21</definedName>
    <definedName name="A125251762J">Data5!$EV$1:$EV$10,Data5!$EV$11:$EV$21</definedName>
    <definedName name="A125251762J_Data">Data5!$EV$11:$EV$21</definedName>
    <definedName name="A125251762J_Latest">Data5!$EV$21</definedName>
    <definedName name="A125251766T">Data5!$Q$1:$Q$10,Data5!$Q$11:$Q$21</definedName>
    <definedName name="A125251766T_Data">Data5!$Q$11:$Q$21</definedName>
    <definedName name="A125251766T_Latest">Data5!$Q$21</definedName>
    <definedName name="A125251770J">Data5!$AU$1:$AU$10,Data5!$AU$11:$AU$21</definedName>
    <definedName name="A125251770J_Data">Data5!$AU$11:$AU$21</definedName>
    <definedName name="A125251770J_Latest">Data5!$AU$21</definedName>
    <definedName name="A125251774T">Data5!$BJ$1:$BJ$10,Data5!$BJ$11:$BJ$21</definedName>
    <definedName name="A125251774T_Data">Data5!$BJ$11:$BJ$21</definedName>
    <definedName name="A125251774T_Latest">Data5!$BJ$21</definedName>
    <definedName name="A125251778A">Data5!$EG$1:$EG$10,Data5!$EG$11:$EG$21</definedName>
    <definedName name="A125251778A_Data">Data5!$EG$11:$EG$21</definedName>
    <definedName name="A125251778A_Latest">Data5!$EG$21</definedName>
    <definedName name="A125251782T">Data5!$B$1:$B$10,Data5!$B$11:$B$21</definedName>
    <definedName name="A125251782T_Data">Data5!$B$11:$B$21</definedName>
    <definedName name="A125251782T_Latest">Data5!$B$21</definedName>
    <definedName name="A125251786A">Data6!$GT$1:$GT$10,Data6!$GT$11:$GT$21</definedName>
    <definedName name="A125251786A_Data">Data6!$GT$11:$GT$21</definedName>
    <definedName name="A125251786A_Latest">Data6!$GT$21</definedName>
    <definedName name="A125251790T">Data6!$DH$1:$DH$10,Data6!$DH$11:$DH$21</definedName>
    <definedName name="A125251790T_Data">Data6!$DH$11:$DH$21</definedName>
    <definedName name="A125251790T_Latest">Data6!$DH$21</definedName>
    <definedName name="A125251794A">Data6!$FA$1:$FA$10,Data6!$FA$11:$FA$21</definedName>
    <definedName name="A125251794A_Data">Data6!$FA$11:$FA$21</definedName>
    <definedName name="A125251794A_Latest">Data6!$FA$21</definedName>
    <definedName name="A125251798K">Data6!$FP$1:$FP$10,Data6!$FP$11:$FP$21</definedName>
    <definedName name="A125251798K_Data">Data6!$FP$11:$FP$21</definedName>
    <definedName name="A125251798K_Latest">Data6!$FP$21</definedName>
    <definedName name="A125251802R">Data6!$GE$1:$GE$10,Data6!$GE$11:$GE$21</definedName>
    <definedName name="A125251802R_Data">Data6!$GE$11:$GE$21</definedName>
    <definedName name="A125251802R_Latest">Data6!$GE$21</definedName>
    <definedName name="A125251806X">Data6!$HX$1:$HX$10,Data6!$HX$11:$HX$21</definedName>
    <definedName name="A125251806X_Data">Data6!$HX$11:$HX$21</definedName>
    <definedName name="A125251806X_Latest">Data6!$HX$21</definedName>
    <definedName name="A125251810R">Data6!$CS$1:$CS$10,Data6!$CS$11:$CS$21</definedName>
    <definedName name="A125251810R_Data">Data6!$CS$11:$CS$21</definedName>
    <definedName name="A125251810R_Latest">Data6!$CS$21</definedName>
    <definedName name="A125251814X">Data6!$DW$1:$DW$10,Data6!$DW$11:$DW$21</definedName>
    <definedName name="A125251814X_Data">Data6!$DW$11:$DW$21</definedName>
    <definedName name="A125251814X_Latest">Data6!$DW$21</definedName>
    <definedName name="A125251818J">Data6!$EL$1:$EL$10,Data6!$EL$11:$EL$21</definedName>
    <definedName name="A125251818J_Data">Data6!$EL$11:$EL$21</definedName>
    <definedName name="A125251818J_Latest">Data6!$EL$21</definedName>
    <definedName name="A125251822X">Data6!$HI$1:$HI$10,Data6!$HI$11:$HI$21</definedName>
    <definedName name="A125251822X_Data">Data6!$HI$11:$HI$21</definedName>
    <definedName name="A125251822X_Latest">Data6!$HI$21</definedName>
    <definedName name="A125251826J">Data6!$CD$1:$CD$10,Data6!$CD$11:$CD$21</definedName>
    <definedName name="A125251826J_Data">Data6!$CD$11:$CD$21</definedName>
    <definedName name="A125251826J_Latest">Data6!$CD$21</definedName>
    <definedName name="A125251830X">Data7!$DM$1:$DM$10,Data7!$DM$11:$DM$21</definedName>
    <definedName name="A125251830X_Data">Data7!$DM$11:$DM$21</definedName>
    <definedName name="A125251830X_Latest">Data7!$DM$21</definedName>
    <definedName name="A125251834J">Data7!$AA$1:$AA$10,Data7!$AA$11:$AA$21</definedName>
    <definedName name="A125251834J_Data">Data7!$AA$11:$AA$21</definedName>
    <definedName name="A125251834J_Latest">Data7!$AA$21</definedName>
    <definedName name="A125251838T">Data7!$BT$1:$BT$10,Data7!$BT$11:$BT$21</definedName>
    <definedName name="A125251838T_Data">Data7!$BT$11:$BT$21</definedName>
    <definedName name="A125251838T_Latest">Data7!$BT$21</definedName>
    <definedName name="A125251842J">Data7!$CI$1:$CI$10,Data7!$CI$11:$CI$21</definedName>
    <definedName name="A125251842J_Data">Data7!$CI$11:$CI$21</definedName>
    <definedName name="A125251842J_Latest">Data7!$CI$21</definedName>
    <definedName name="A125251846T">Data7!$CX$1:$CX$10,Data7!$CX$11:$CX$21</definedName>
    <definedName name="A125251846T_Data">Data7!$CX$11:$CX$21</definedName>
    <definedName name="A125251846T_Latest">Data7!$CX$21</definedName>
    <definedName name="A125251850J">Data7!$EQ$1:$EQ$10,Data7!$EQ$11:$EQ$21</definedName>
    <definedName name="A125251850J_Data">Data7!$EQ$11:$EQ$21</definedName>
    <definedName name="A125251850J_Latest">Data7!$EQ$21</definedName>
    <definedName name="A125251854T">Data7!$L$1:$L$10,Data7!$L$11:$L$21</definedName>
    <definedName name="A125251854T_Data">Data7!$L$11:$L$21</definedName>
    <definedName name="A125251854T_Latest">Data7!$L$21</definedName>
    <definedName name="A125251858A">Data7!$AP$1:$AP$10,Data7!$AP$11:$AP$21</definedName>
    <definedName name="A125251858A_Data">Data7!$AP$11:$AP$21</definedName>
    <definedName name="A125251858A_Latest">Data7!$AP$21</definedName>
    <definedName name="A125251862T">Data7!$BE$1:$BE$10,Data7!$BE$11:$BE$21</definedName>
    <definedName name="A125251862T_Data">Data7!$BE$11:$BE$21</definedName>
    <definedName name="A125251862T_Latest">Data7!$BE$21</definedName>
    <definedName name="A125251866A">Data7!$EB$1:$EB$10,Data7!$EB$11:$EB$21</definedName>
    <definedName name="A125251866A_Data">Data7!$EB$11:$EB$21</definedName>
    <definedName name="A125251866A_Latest">Data7!$EB$21</definedName>
    <definedName name="A125251870T">Data6!$IM$1:$IM$10,Data6!$IM$11:$IM$21</definedName>
    <definedName name="A125251870T_Data">Data6!$IM$11:$IM$21</definedName>
    <definedName name="A125251870T_Latest">Data6!$IM$21</definedName>
    <definedName name="A125251874A">Data2!$HD$1:$HD$10,Data2!$HD$11:$HD$21</definedName>
    <definedName name="A125251874A_Data">Data2!$HD$11:$HD$21</definedName>
    <definedName name="A125251874A_Latest">Data2!$HD$21</definedName>
    <definedName name="A125251878K">Data2!$DR$1:$DR$10,Data2!$DR$11:$DR$21</definedName>
    <definedName name="A125251878K_Data">Data2!$DR$11:$DR$21</definedName>
    <definedName name="A125251878K_Latest">Data2!$DR$21</definedName>
    <definedName name="A125251882A">Data2!$FK$1:$FK$10,Data2!$FK$11:$FK$21</definedName>
    <definedName name="A125251882A_Data">Data2!$FK$11:$FK$21</definedName>
    <definedName name="A125251882A_Latest">Data2!$FK$21</definedName>
    <definedName name="A125251886K">Data2!$FZ$1:$FZ$10,Data2!$FZ$11:$FZ$21</definedName>
    <definedName name="A125251886K_Data">Data2!$FZ$11:$FZ$21</definedName>
    <definedName name="A125251886K_Latest">Data2!$FZ$21</definedName>
    <definedName name="A125251890A">Data2!$GO$1:$GO$10,Data2!$GO$11:$GO$21</definedName>
    <definedName name="A125251890A_Data">Data2!$GO$11:$GO$21</definedName>
    <definedName name="A125251890A_Latest">Data2!$GO$21</definedName>
    <definedName name="A125251894K">Data2!$IH$1:$IH$10,Data2!$IH$11:$IH$21</definedName>
    <definedName name="A125251894K_Data">Data2!$IH$11:$IH$21</definedName>
    <definedName name="A125251894K_Latest">Data2!$IH$21</definedName>
    <definedName name="A125251898V">Data2!$DC$1:$DC$10,Data2!$DC$11:$DC$21</definedName>
    <definedName name="A125251898V_Data">Data2!$DC$11:$DC$21</definedName>
    <definedName name="A125251898V_Latest">Data2!$DC$21</definedName>
    <definedName name="A125251902X">Data2!$EG$1:$EG$10,Data2!$EG$11:$EG$21</definedName>
    <definedName name="A125251902X_Data">Data2!$EG$11:$EG$21</definedName>
    <definedName name="A125251902X_Latest">Data2!$EG$21</definedName>
    <definedName name="A125251906J">Data2!$EV$1:$EV$10,Data2!$EV$11:$EV$21</definedName>
    <definedName name="A125251906J_Data">Data2!$EV$11:$EV$21</definedName>
    <definedName name="A125251906J_Latest">Data2!$EV$21</definedName>
    <definedName name="A125251910X">Data2!$HS$1:$HS$10,Data2!$HS$11:$HS$21</definedName>
    <definedName name="A125251910X_Data">Data2!$HS$11:$HS$21</definedName>
    <definedName name="A125251910X_Latest">Data2!$HS$21</definedName>
    <definedName name="A125251914J">Data2!$CN$1:$CN$10,Data2!$CN$11:$CN$21</definedName>
    <definedName name="A125251914J_Data">Data2!$CN$11:$CN$21</definedName>
    <definedName name="A125251914J_Latest">Data2!$CN$21</definedName>
    <definedName name="A125252270F">Data4!$GY$1:$GY$10,Data4!$GY$11:$GY$21</definedName>
    <definedName name="A125252270F_Data">Data4!$GY$11:$GY$21</definedName>
    <definedName name="A125252270F_Latest">Data4!$GY$21</definedName>
    <definedName name="A125252274R">Data4!$DM$1:$DM$10,Data4!$DM$11:$DM$21</definedName>
    <definedName name="A125252274R_Data">Data4!$DM$11:$DM$21</definedName>
    <definedName name="A125252274R_Latest">Data4!$DM$21</definedName>
    <definedName name="A125252278X">Data4!$FF$1:$FF$10,Data4!$FF$11:$FF$21</definedName>
    <definedName name="A125252278X_Data">Data4!$FF$11:$FF$21</definedName>
    <definedName name="A125252278X_Latest">Data4!$FF$21</definedName>
    <definedName name="A125252282R">Data4!$FU$1:$FU$10,Data4!$FU$11:$FU$21</definedName>
    <definedName name="A125252282R_Data">Data4!$FU$11:$FU$21</definedName>
    <definedName name="A125252282R_Latest">Data4!$FU$21</definedName>
    <definedName name="A125252286X">Data4!$GJ$1:$GJ$10,Data4!$GJ$11:$GJ$21</definedName>
    <definedName name="A125252286X_Data">Data4!$GJ$11:$GJ$21</definedName>
    <definedName name="A125252286X_Latest">Data4!$GJ$21</definedName>
    <definedName name="A125252290R">Data4!$IC$1:$IC$10,Data4!$IC$11:$IC$21</definedName>
    <definedName name="A125252290R_Data">Data4!$IC$11:$IC$21</definedName>
    <definedName name="A125252290R_Latest">Data4!$IC$21</definedName>
    <definedName name="A125252294X">Data4!$CX$1:$CX$10,Data4!$CX$11:$CX$21</definedName>
    <definedName name="A125252294X_Data">Data4!$CX$11:$CX$21</definedName>
    <definedName name="A125252294X_Latest">Data4!$CX$21</definedName>
    <definedName name="A125252298J">Data4!$EB$1:$EB$10,Data4!$EB$11:$EB$21</definedName>
    <definedName name="A125252298J_Data">Data4!$EB$11:$EB$21</definedName>
    <definedName name="A125252298J_Latest">Data4!$EB$21</definedName>
    <definedName name="A125252302L">Data4!$EQ$1:$EQ$10,Data4!$EQ$11:$EQ$21</definedName>
    <definedName name="A125252302L_Data">Data4!$EQ$11:$EQ$21</definedName>
    <definedName name="A125252302L_Latest">Data4!$EQ$21</definedName>
    <definedName name="A125252306W">Data4!$HN$1:$HN$10,Data4!$HN$11:$HN$21</definedName>
    <definedName name="A125252306W_Data">Data4!$HN$11:$HN$21</definedName>
    <definedName name="A125252306W_Latest">Data4!$HN$21</definedName>
    <definedName name="A125252310L">Data4!$CI$1:$CI$10,Data4!$CI$11:$CI$21</definedName>
    <definedName name="A125252310L_Data">Data4!$CI$11:$CI$21</definedName>
    <definedName name="A125252310L_Latest">Data4!$CI$21</definedName>
    <definedName name="A125252666A">Data2!$AU$1:$AU$10,Data2!$AU$11:$AU$21</definedName>
    <definedName name="A125252666A_Data">Data2!$AU$11:$AU$21</definedName>
    <definedName name="A125252666A_Latest">Data2!$AU$21</definedName>
    <definedName name="A125252670T">Data1!$GY$1:$GY$10,Data1!$GY$11:$GY$21</definedName>
    <definedName name="A125252670T_Data">Data1!$GY$11:$GY$21</definedName>
    <definedName name="A125252670T_Latest">Data1!$GY$21</definedName>
    <definedName name="A125252674A">Data2!$B$1:$B$10,Data2!$B$11:$B$21</definedName>
    <definedName name="A125252674A_Data">Data2!$B$11:$B$21</definedName>
    <definedName name="A125252674A_Latest">Data2!$B$21</definedName>
    <definedName name="A125252678K">Data2!$Q$1:$Q$10,Data2!$Q$11:$Q$21</definedName>
    <definedName name="A125252678K_Data">Data2!$Q$11:$Q$21</definedName>
    <definedName name="A125252678K_Latest">Data2!$Q$21</definedName>
    <definedName name="A125252682A">Data2!$AF$1:$AF$10,Data2!$AF$11:$AF$21</definedName>
    <definedName name="A125252682A_Data">Data2!$AF$11:$AF$21</definedName>
    <definedName name="A125252682A_Latest">Data2!$AF$21</definedName>
    <definedName name="A125252686K">Data2!$BY$1:$BY$10,Data2!$BY$11:$BY$21</definedName>
    <definedName name="A125252686K_Data">Data2!$BY$11:$BY$21</definedName>
    <definedName name="A125252686K_Latest">Data2!$BY$21</definedName>
    <definedName name="A125252690A">Data1!$GJ$1:$GJ$10,Data1!$GJ$11:$GJ$21</definedName>
    <definedName name="A125252690A_Data">Data1!$GJ$11:$GJ$21</definedName>
    <definedName name="A125252690A_Latest">Data1!$GJ$21</definedName>
    <definedName name="A125252694K">Data1!$HN$1:$HN$10,Data1!$HN$11:$HN$21</definedName>
    <definedName name="A125252694K_Data">Data1!$HN$11:$HN$21</definedName>
    <definedName name="A125252694K_Latest">Data1!$HN$21</definedName>
    <definedName name="A125252698V">Data1!$IC$1:$IC$10,Data1!$IC$11:$IC$21</definedName>
    <definedName name="A125252698V_Data">Data1!$IC$11:$IC$21</definedName>
    <definedName name="A125252698V_Latest">Data1!$IC$21</definedName>
    <definedName name="A125252702X">Data2!$BJ$1:$BJ$10,Data2!$BJ$11:$BJ$21</definedName>
    <definedName name="A125252702X_Data">Data2!$BJ$11:$BJ$21</definedName>
    <definedName name="A125252702X_Latest">Data2!$BJ$21</definedName>
    <definedName name="A125252706J">Data1!$FU$1:$FU$10,Data1!$FU$11:$FU$21</definedName>
    <definedName name="A125252706J_Data">Data1!$FU$11:$FU$21</definedName>
    <definedName name="A125252706J_Latest">Data1!$FU$21</definedName>
    <definedName name="A125253062F">Data3!$DW$1:$DW$10,Data3!$DW$11:$DW$21</definedName>
    <definedName name="A125253062F_Data">Data3!$DW$11:$DW$21</definedName>
    <definedName name="A125253062F_Latest">Data3!$DW$21</definedName>
    <definedName name="A125253066R">Data3!$AK$1:$AK$10,Data3!$AK$11:$AK$21</definedName>
    <definedName name="A125253066R_Data">Data3!$AK$11:$AK$21</definedName>
    <definedName name="A125253066R_Latest">Data3!$AK$21</definedName>
    <definedName name="A125253070F">Data3!$CD$1:$CD$10,Data3!$CD$11:$CD$21</definedName>
    <definedName name="A125253070F_Data">Data3!$CD$11:$CD$21</definedName>
    <definedName name="A125253070F_Latest">Data3!$CD$21</definedName>
    <definedName name="A125253074R">Data3!$CS$1:$CS$10,Data3!$CS$11:$CS$21</definedName>
    <definedName name="A125253074R_Data">Data3!$CS$11:$CS$21</definedName>
    <definedName name="A125253074R_Latest">Data3!$CS$21</definedName>
    <definedName name="A125253078X">Data3!$DH$1:$DH$10,Data3!$DH$11:$DH$21</definedName>
    <definedName name="A125253078X_Data">Data3!$DH$11:$DH$21</definedName>
    <definedName name="A125253078X_Latest">Data3!$DH$21</definedName>
    <definedName name="A125253082R">Data3!$FA$1:$FA$10,Data3!$FA$11:$FA$21</definedName>
    <definedName name="A125253082R_Data">Data3!$FA$11:$FA$21</definedName>
    <definedName name="A125253082R_Latest">Data3!$FA$21</definedName>
    <definedName name="A125253086X">Data3!$V$1:$V$10,Data3!$V$11:$V$21</definedName>
    <definedName name="A125253086X_Data">Data3!$V$11:$V$21</definedName>
    <definedName name="A125253086X_Latest">Data3!$V$21</definedName>
    <definedName name="A125253090R">Data3!$AZ$1:$AZ$10,Data3!$AZ$11:$AZ$21</definedName>
    <definedName name="A125253090R_Data">Data3!$AZ$11:$AZ$21</definedName>
    <definedName name="A125253090R_Latest">Data3!$AZ$21</definedName>
    <definedName name="A125253094X">Data3!$BO$1:$BO$10,Data3!$BO$11:$BO$21</definedName>
    <definedName name="A125253094X_Data">Data3!$BO$11:$BO$21</definedName>
    <definedName name="A125253094X_Latest">Data3!$BO$21</definedName>
    <definedName name="A125253098J">Data3!$EL$1:$EL$10,Data3!$EL$11:$EL$21</definedName>
    <definedName name="A125253098J_Data">Data3!$EL$11:$EL$21</definedName>
    <definedName name="A125253098J_Latest">Data3!$EL$21</definedName>
    <definedName name="A125253102L">Data3!$G$1:$G$10,Data3!$G$11:$G$21</definedName>
    <definedName name="A125253102L_Data">Data3!$G$11:$G$21</definedName>
    <definedName name="A125253102L_Latest">Data3!$G$21</definedName>
    <definedName name="A125253458A">Data4!$AP$1:$AP$10,Data4!$AP$11:$AP$21</definedName>
    <definedName name="A125253458A_Data">Data4!$AP$11:$AP$21</definedName>
    <definedName name="A125253458A_Latest">Data4!$AP$21</definedName>
    <definedName name="A125253462T">Data3!$GT$1:$GT$10,Data3!$GT$11:$GT$21</definedName>
    <definedName name="A125253462T_Data">Data3!$GT$11:$GT$21</definedName>
    <definedName name="A125253462T_Latest">Data3!$GT$21</definedName>
    <definedName name="A125253466A">Data3!$IM$1:$IM$10,Data3!$IM$11:$IM$21</definedName>
    <definedName name="A125253466A_Data">Data3!$IM$11:$IM$21</definedName>
    <definedName name="A125253466A_Latest">Data3!$IM$21</definedName>
    <definedName name="A125253470T">Data4!$L$1:$L$10,Data4!$L$11:$L$21</definedName>
    <definedName name="A125253470T_Data">Data4!$L$11:$L$21</definedName>
    <definedName name="A125253470T_Latest">Data4!$L$21</definedName>
    <definedName name="A125253474A">Data4!$AA$1:$AA$10,Data4!$AA$11:$AA$21</definedName>
    <definedName name="A125253474A_Data">Data4!$AA$11:$AA$21</definedName>
    <definedName name="A125253474A_Latest">Data4!$AA$21</definedName>
    <definedName name="A125253478K">Data4!$BT$1:$BT$10,Data4!$BT$11:$BT$21</definedName>
    <definedName name="A125253478K_Data">Data4!$BT$11:$BT$21</definedName>
    <definedName name="A125253478K_Latest">Data4!$BT$21</definedName>
    <definedName name="A125253482A">Data3!$GE$1:$GE$10,Data3!$GE$11:$GE$21</definedName>
    <definedName name="A125253482A_Data">Data3!$GE$11:$GE$21</definedName>
    <definedName name="A125253482A_Latest">Data3!$GE$21</definedName>
    <definedName name="A125253486K">Data3!$HI$1:$HI$10,Data3!$HI$11:$HI$21</definedName>
    <definedName name="A125253486K_Data">Data3!$HI$11:$HI$21</definedName>
    <definedName name="A125253486K_Latest">Data3!$HI$21</definedName>
    <definedName name="A125253490A">Data3!$HX$1:$HX$10,Data3!$HX$11:$HX$21</definedName>
    <definedName name="A125253490A_Data">Data3!$HX$11:$HX$21</definedName>
    <definedName name="A125253490A_Latest">Data3!$HX$21</definedName>
    <definedName name="A125253494K">Data4!$BE$1:$BE$10,Data4!$BE$11:$BE$21</definedName>
    <definedName name="A125253494K_Data">Data4!$BE$11:$BE$21</definedName>
    <definedName name="A125253494K_Latest">Data4!$BE$21</definedName>
    <definedName name="A125253498V">Data3!$FP$1:$FP$10,Data3!$FP$11:$FP$21</definedName>
    <definedName name="A125253498V_Data">Data3!$FP$11:$FP$21</definedName>
    <definedName name="A125253498V_Latest">Data3!$FP$21</definedName>
    <definedName name="A125253854C">Data1!$DS$1:$DS$10,Data1!$DS$11:$DS$21</definedName>
    <definedName name="A125253854C_Data">Data1!$DS$11:$DS$21</definedName>
    <definedName name="A125253854C_Latest">Data1!$DS$21</definedName>
    <definedName name="A125253858L">Data1!$AG$1:$AG$10,Data1!$AG$11:$AG$21</definedName>
    <definedName name="A125253858L_Data">Data1!$AG$11:$AG$21</definedName>
    <definedName name="A125253858L_Latest">Data1!$AG$21</definedName>
    <definedName name="A125253862C">Data1!$BZ$1:$BZ$10,Data1!$BZ$11:$BZ$21</definedName>
    <definedName name="A125253862C_Data">Data1!$BZ$11:$BZ$21</definedName>
    <definedName name="A125253862C_Latest">Data1!$BZ$21</definedName>
    <definedName name="A125253866L">Data1!$CO$1:$CO$10,Data1!$CO$11:$CO$21</definedName>
    <definedName name="A125253866L_Data">Data1!$CO$11:$CO$21</definedName>
    <definedName name="A125253866L_Latest">Data1!$CO$21</definedName>
    <definedName name="A125253870C">Data1!$DD$1:$DD$10,Data1!$DD$11:$DD$21</definedName>
    <definedName name="A125253870C_Data">Data1!$DD$11:$DD$21</definedName>
    <definedName name="A125253870C_Latest">Data1!$DD$21</definedName>
    <definedName name="A125253874L">Data1!$EW$1:$EW$10,Data1!$EW$11:$EW$21</definedName>
    <definedName name="A125253874L_Data">Data1!$EW$11:$EW$21</definedName>
    <definedName name="A125253874L_Latest">Data1!$EW$21</definedName>
    <definedName name="A125253878W">Data1!$R$1:$R$10,Data1!$R$11:$R$21</definedName>
    <definedName name="A125253878W_Data">Data1!$R$11:$R$21</definedName>
    <definedName name="A125253878W_Latest">Data1!$R$21</definedName>
    <definedName name="A125253882L">Data1!$AV$1:$AV$10,Data1!$AV$11:$AV$21</definedName>
    <definedName name="A125253882L_Data">Data1!$AV$11:$AV$21</definedName>
    <definedName name="A125253882L_Latest">Data1!$AV$21</definedName>
    <definedName name="A125253886W">Data1!$BK$1:$BK$10,Data1!$BK$11:$BK$21</definedName>
    <definedName name="A125253886W_Data">Data1!$BK$11:$BK$21</definedName>
    <definedName name="A125253886W_Latest">Data1!$BK$21</definedName>
    <definedName name="A125253890L">Data1!$EH$1:$EH$10,Data1!$EH$11:$EH$21</definedName>
    <definedName name="A125253890L_Data">Data1!$EH$11:$EH$21</definedName>
    <definedName name="A125253890L_Latest">Data1!$EH$21</definedName>
    <definedName name="A125253894W">Data1!$C$1:$C$10,Data1!$C$11:$C$21</definedName>
    <definedName name="A125253894W_Data">Data1!$C$11:$C$21</definedName>
    <definedName name="A125253894W_Latest">Data1!$C$21</definedName>
    <definedName name="A125253898F">Data10!$R$1:$R$10,Data10!$R$11:$R$21</definedName>
    <definedName name="A125253898F_Data">Data10!$R$11:$R$21</definedName>
    <definedName name="A125253898F_Latest">Data10!$R$21</definedName>
    <definedName name="A125253902K">Data9!$FV$1:$FV$10,Data9!$FV$11:$FV$21</definedName>
    <definedName name="A125253902K_Data">Data9!$FV$11:$FV$21</definedName>
    <definedName name="A125253902K_Latest">Data9!$FV$21</definedName>
    <definedName name="A125253906V">Data9!$HO$1:$HO$10,Data9!$HO$11:$HO$21</definedName>
    <definedName name="A125253906V_Data">Data9!$HO$11:$HO$21</definedName>
    <definedName name="A125253906V_Latest">Data9!$HO$21</definedName>
    <definedName name="A125253910K">Data9!$ID$1:$ID$10,Data9!$ID$11:$ID$21</definedName>
    <definedName name="A125253910K_Data">Data9!$ID$11:$ID$21</definedName>
    <definedName name="A125253910K_Latest">Data9!$ID$21</definedName>
    <definedName name="A125253914V">Data10!$C$1:$C$10,Data10!$C$11:$C$21</definedName>
    <definedName name="A125253914V_Data">Data10!$C$11:$C$21</definedName>
    <definedName name="A125253914V_Latest">Data10!$C$21</definedName>
    <definedName name="A125253918C">Data10!$AV$1:$AV$10,Data10!$AV$11:$AV$21</definedName>
    <definedName name="A125253918C_Data">Data10!$AV$11:$AV$21</definedName>
    <definedName name="A125253918C_Latest">Data10!$AV$21</definedName>
    <definedName name="A125253922V">Data9!$FG$1:$FG$10,Data9!$FG$11:$FG$21</definedName>
    <definedName name="A125253922V_Data">Data9!$FG$11:$FG$21</definedName>
    <definedName name="A125253922V_Latest">Data9!$FG$21</definedName>
    <definedName name="A125253926C">Data9!$GK$1:$GK$10,Data9!$GK$11:$GK$21</definedName>
    <definedName name="A125253926C_Data">Data9!$GK$11:$GK$21</definedName>
    <definedName name="A125253926C_Latest">Data9!$GK$21</definedName>
    <definedName name="A125253930V">Data9!$GZ$1:$GZ$10,Data9!$GZ$11:$GZ$21</definedName>
    <definedName name="A125253930V_Data">Data9!$GZ$11:$GZ$21</definedName>
    <definedName name="A125253930V_Latest">Data9!$GZ$21</definedName>
    <definedName name="A125253934C">Data10!$AG$1:$AG$10,Data10!$AG$11:$AG$21</definedName>
    <definedName name="A125253934C_Data">Data10!$AG$11:$AG$21</definedName>
    <definedName name="A125253934C_Latest">Data10!$AG$21</definedName>
    <definedName name="A125253938L">Data9!$ER$1:$ER$10,Data9!$ER$11:$ER$21</definedName>
    <definedName name="A125253938L_Data">Data9!$ER$11:$ER$21</definedName>
    <definedName name="A125253938L_Latest">Data9!$ER$21</definedName>
    <definedName name="A125253942C">Data6!$AB$1:$AB$10,Data6!$AB$11:$AB$21</definedName>
    <definedName name="A125253942C_Data">Data6!$AB$11:$AB$21</definedName>
    <definedName name="A125253942C_Latest">Data6!$AB$21</definedName>
    <definedName name="A125253946L">Data5!$GF$1:$GF$10,Data5!$GF$11:$GF$21</definedName>
    <definedName name="A125253946L_Data">Data5!$GF$11:$GF$21</definedName>
    <definedName name="A125253946L_Latest">Data5!$GF$21</definedName>
    <definedName name="A125253950C">Data5!$HY$1:$HY$10,Data5!$HY$11:$HY$21</definedName>
    <definedName name="A125253950C_Data">Data5!$HY$11:$HY$21</definedName>
    <definedName name="A125253950C_Latest">Data5!$HY$21</definedName>
    <definedName name="A125253954L">Data5!$IN$1:$IN$10,Data5!$IN$11:$IN$21</definedName>
    <definedName name="A125253954L_Data">Data5!$IN$11:$IN$21</definedName>
    <definedName name="A125253954L_Latest">Data5!$IN$21</definedName>
    <definedName name="A125253958W">Data6!$M$1:$M$10,Data6!$M$11:$M$21</definedName>
    <definedName name="A125253958W_Data">Data6!$M$11:$M$21</definedName>
    <definedName name="A125253958W_Latest">Data6!$M$21</definedName>
    <definedName name="A125253962L">Data6!$BF$1:$BF$10,Data6!$BF$11:$BF$21</definedName>
    <definedName name="A125253962L_Data">Data6!$BF$11:$BF$21</definedName>
    <definedName name="A125253962L_Latest">Data6!$BF$21</definedName>
    <definedName name="A125253966W">Data5!$FQ$1:$FQ$10,Data5!$FQ$11:$FQ$21</definedName>
    <definedName name="A125253966W_Data">Data5!$FQ$11:$FQ$21</definedName>
    <definedName name="A125253966W_Latest">Data5!$FQ$21</definedName>
    <definedName name="A125253970L">Data5!$GU$1:$GU$10,Data5!$GU$11:$GU$21</definedName>
    <definedName name="A125253970L_Data">Data5!$GU$11:$GU$21</definedName>
    <definedName name="A125253970L_Latest">Data5!$GU$21</definedName>
    <definedName name="A125253974W">Data5!$HJ$1:$HJ$10,Data5!$HJ$11:$HJ$21</definedName>
    <definedName name="A125253974W_Data">Data5!$HJ$11:$HJ$21</definedName>
    <definedName name="A125253974W_Latest">Data5!$HJ$21</definedName>
    <definedName name="A125253978F">Data6!$AQ$1:$AQ$10,Data6!$AQ$11:$AQ$21</definedName>
    <definedName name="A125253978F_Data">Data6!$AQ$11:$AQ$21</definedName>
    <definedName name="A125253978F_Latest">Data6!$AQ$21</definedName>
    <definedName name="A125253982W">Data5!$FB$1:$FB$10,Data5!$FB$11:$FB$21</definedName>
    <definedName name="A125253982W_Data">Data5!$FB$11:$FB$21</definedName>
    <definedName name="A125253982W_Latest">Data5!$FB$21</definedName>
    <definedName name="A125253986F">Data8!$W$1:$W$10,Data8!$W$11:$W$21</definedName>
    <definedName name="A125253986F_Data">Data8!$W$11:$W$21</definedName>
    <definedName name="A125253986F_Latest">Data8!$W$21</definedName>
    <definedName name="A125253990W">Data7!$GA$1:$GA$10,Data7!$GA$11:$GA$21</definedName>
    <definedName name="A125253990W_Data">Data7!$GA$11:$GA$21</definedName>
    <definedName name="A125253990W_Latest">Data7!$GA$21</definedName>
    <definedName name="A125253994F">Data7!$HT$1:$HT$10,Data7!$HT$11:$HT$21</definedName>
    <definedName name="A125253994F_Data">Data7!$HT$11:$HT$21</definedName>
    <definedName name="A125253994F_Latest">Data7!$HT$21</definedName>
    <definedName name="A125253998R">Data7!$II$1:$II$10,Data7!$II$11:$II$21</definedName>
    <definedName name="A125253998R_Data">Data7!$II$11:$II$21</definedName>
    <definedName name="A125253998R_Latest">Data7!$II$21</definedName>
    <definedName name="A125254002W">Data8!$H$1:$H$10,Data8!$H$11:$H$21</definedName>
    <definedName name="A125254002W_Data">Data8!$H$11:$H$21</definedName>
    <definedName name="A125254002W_Latest">Data8!$H$21</definedName>
    <definedName name="A125254006F">Data8!$BA$1:$BA$10,Data8!$BA$11:$BA$21</definedName>
    <definedName name="A125254006F_Data">Data8!$BA$11:$BA$21</definedName>
    <definedName name="A125254006F_Latest">Data8!$BA$21</definedName>
    <definedName name="A125254010W">Data7!$FL$1:$FL$10,Data7!$FL$11:$FL$21</definedName>
    <definedName name="A125254010W_Data">Data7!$FL$11:$FL$21</definedName>
    <definedName name="A125254010W_Latest">Data7!$FL$21</definedName>
    <definedName name="A125254014F">Data7!$GP$1:$GP$10,Data7!$GP$11:$GP$21</definedName>
    <definedName name="A125254014F_Data">Data7!$GP$11:$GP$21</definedName>
    <definedName name="A125254014F_Latest">Data7!$GP$21</definedName>
    <definedName name="A125254018R">Data7!$HE$1:$HE$10,Data7!$HE$11:$HE$21</definedName>
    <definedName name="A125254018R_Data">Data7!$HE$11:$HE$21</definedName>
    <definedName name="A125254018R_Latest">Data7!$HE$21</definedName>
    <definedName name="A125254022F">Data8!$AL$1:$AL$10,Data8!$AL$11:$AL$21</definedName>
    <definedName name="A125254022F_Data">Data8!$AL$11:$AL$21</definedName>
    <definedName name="A125254022F_Latest">Data8!$AL$21</definedName>
    <definedName name="A125254026R">Data7!$EW$1:$EW$10,Data7!$EW$11:$EW$21</definedName>
    <definedName name="A125254026R_Data">Data7!$EW$11:$EW$21</definedName>
    <definedName name="A125254026R_Latest">Data7!$EW$21</definedName>
    <definedName name="A125254030F">Data8!$GF$1:$GF$10,Data8!$GF$11:$GF$21</definedName>
    <definedName name="A125254030F_Data">Data8!$GF$11:$GF$21</definedName>
    <definedName name="A125254030F_Latest">Data8!$GF$21</definedName>
    <definedName name="A125254034R">Data8!$CT$1:$CT$10,Data8!$CT$11:$CT$21</definedName>
    <definedName name="A125254034R_Data">Data8!$CT$11:$CT$21</definedName>
    <definedName name="A125254034R_Latest">Data8!$CT$21</definedName>
    <definedName name="A125254038X">Data8!$EM$1:$EM$10,Data8!$EM$11:$EM$21</definedName>
    <definedName name="A125254038X_Data">Data8!$EM$11:$EM$21</definedName>
    <definedName name="A125254038X_Latest">Data8!$EM$21</definedName>
    <definedName name="A125254042R">Data8!$FB$1:$FB$10,Data8!$FB$11:$FB$21</definedName>
    <definedName name="A125254042R_Data">Data8!$FB$11:$FB$21</definedName>
    <definedName name="A125254042R_Latest">Data8!$FB$21</definedName>
    <definedName name="A125254046X">Data8!$FQ$1:$FQ$10,Data8!$FQ$11:$FQ$21</definedName>
    <definedName name="A125254046X_Data">Data8!$FQ$11:$FQ$21</definedName>
    <definedName name="A125254046X_Latest">Data8!$FQ$21</definedName>
    <definedName name="A125254050R">Data8!$HJ$1:$HJ$10,Data8!$HJ$11:$HJ$21</definedName>
    <definedName name="A125254050R_Data">Data8!$HJ$11:$HJ$21</definedName>
    <definedName name="A125254050R_Latest">Data8!$HJ$21</definedName>
    <definedName name="A125254054X">Data8!$CE$1:$CE$10,Data8!$CE$11:$CE$21</definedName>
    <definedName name="A125254054X_Data">Data8!$CE$11:$CE$21</definedName>
    <definedName name="A125254054X_Latest">Data8!$CE$21</definedName>
    <definedName name="A125254058J">Data8!$DI$1:$DI$10,Data8!$DI$11:$DI$21</definedName>
    <definedName name="A125254058J_Data">Data8!$DI$11:$DI$21</definedName>
    <definedName name="A125254058J_Latest">Data8!$DI$21</definedName>
    <definedName name="A125254062X">Data8!$DX$1:$DX$10,Data8!$DX$11:$DX$21</definedName>
    <definedName name="A125254062X_Data">Data8!$DX$11:$DX$21</definedName>
    <definedName name="A125254062X_Latest">Data8!$DX$21</definedName>
    <definedName name="A125254066J">Data8!$GU$1:$GU$10,Data8!$GU$11:$GU$21</definedName>
    <definedName name="A125254066J_Data">Data8!$GU$11:$GU$21</definedName>
    <definedName name="A125254066J_Latest">Data8!$GU$21</definedName>
    <definedName name="A125254070X">Data8!$BP$1:$BP$10,Data8!$BP$11:$BP$21</definedName>
    <definedName name="A125254070X_Data">Data8!$BP$11:$BP$21</definedName>
    <definedName name="A125254070X_Latest">Data8!$BP$21</definedName>
    <definedName name="A125254074J">Data9!$CY$1:$CY$10,Data9!$CY$11:$CY$21</definedName>
    <definedName name="A125254074J_Data">Data9!$CY$11:$CY$21</definedName>
    <definedName name="A125254074J_Latest">Data9!$CY$21</definedName>
    <definedName name="A125254078T">Data9!$M$1:$M$10,Data9!$M$11:$M$21</definedName>
    <definedName name="A125254078T_Data">Data9!$M$11:$M$21</definedName>
    <definedName name="A125254078T_Latest">Data9!$M$21</definedName>
    <definedName name="A125254082J">Data9!$BF$1:$BF$10,Data9!$BF$11:$BF$21</definedName>
    <definedName name="A125254082J_Data">Data9!$BF$11:$BF$21</definedName>
    <definedName name="A125254082J_Latest">Data9!$BF$21</definedName>
    <definedName name="A125254086T">Data9!$BU$1:$BU$10,Data9!$BU$11:$BU$21</definedName>
    <definedName name="A125254086T_Data">Data9!$BU$11:$BU$21</definedName>
    <definedName name="A125254086T_Latest">Data9!$BU$21</definedName>
    <definedName name="A125254090J">Data9!$CJ$1:$CJ$10,Data9!$CJ$11:$CJ$21</definedName>
    <definedName name="A125254090J_Data">Data9!$CJ$11:$CJ$21</definedName>
    <definedName name="A125254090J_Latest">Data9!$CJ$21</definedName>
    <definedName name="A125254094T">Data9!$EC$1:$EC$10,Data9!$EC$11:$EC$21</definedName>
    <definedName name="A125254094T_Data">Data9!$EC$11:$EC$21</definedName>
    <definedName name="A125254094T_Latest">Data9!$EC$21</definedName>
    <definedName name="A125254098A">Data8!$IN$1:$IN$10,Data8!$IN$11:$IN$21</definedName>
    <definedName name="A125254098A_Data">Data8!$IN$11:$IN$21</definedName>
    <definedName name="A125254098A_Latest">Data8!$IN$21</definedName>
    <definedName name="A125254102F">Data9!$AB$1:$AB$10,Data9!$AB$11:$AB$21</definedName>
    <definedName name="A125254102F_Data">Data9!$AB$11:$AB$21</definedName>
    <definedName name="A125254102F_Latest">Data9!$AB$21</definedName>
    <definedName name="A125254106R">Data9!$AQ$1:$AQ$10,Data9!$AQ$11:$AQ$21</definedName>
    <definedName name="A125254106R_Data">Data9!$AQ$11:$AQ$21</definedName>
    <definedName name="A125254106R_Latest">Data9!$AQ$21</definedName>
    <definedName name="A125254110F">Data9!$DN$1:$DN$10,Data9!$DN$11:$DN$21</definedName>
    <definedName name="A125254110F_Data">Data9!$DN$11:$DN$21</definedName>
    <definedName name="A125254110F_Latest">Data9!$DN$21</definedName>
    <definedName name="A125254114R">Data8!$HY$1:$HY$10,Data8!$HY$11:$HY$21</definedName>
    <definedName name="A125254114R_Data">Data8!$HY$11:$HY$21</definedName>
    <definedName name="A125254114R_Latest">Data8!$HY$21</definedName>
    <definedName name="A125254118X">Data5!$DI$1:$DI$10,Data5!$DI$11:$DI$21</definedName>
    <definedName name="A125254118X_Data">Data5!$DI$11:$DI$21</definedName>
    <definedName name="A125254118X_Latest">Data5!$DI$21</definedName>
    <definedName name="A125254122R">Data5!$W$1:$W$10,Data5!$W$11:$W$21</definedName>
    <definedName name="A125254122R_Data">Data5!$W$11:$W$21</definedName>
    <definedName name="A125254122R_Latest">Data5!$W$21</definedName>
    <definedName name="A125254126X">Data5!$BP$1:$BP$10,Data5!$BP$11:$BP$21</definedName>
    <definedName name="A125254126X_Data">Data5!$BP$11:$BP$21</definedName>
    <definedName name="A125254126X_Latest">Data5!$BP$21</definedName>
    <definedName name="A125254130R">Data5!$CE$1:$CE$10,Data5!$CE$11:$CE$21</definedName>
    <definedName name="A125254130R_Data">Data5!$CE$11:$CE$21</definedName>
    <definedName name="A125254130R_Latest">Data5!$CE$21</definedName>
    <definedName name="A125254134X">Data5!$CT$1:$CT$10,Data5!$CT$11:$CT$21</definedName>
    <definedName name="A125254134X_Data">Data5!$CT$11:$CT$21</definedName>
    <definedName name="A125254134X_Latest">Data5!$CT$21</definedName>
    <definedName name="A125254138J">Data5!$EM$1:$EM$10,Data5!$EM$11:$EM$21</definedName>
    <definedName name="A125254138J_Data">Data5!$EM$11:$EM$21</definedName>
    <definedName name="A125254138J_Latest">Data5!$EM$21</definedName>
    <definedName name="A125254142X">Data5!$H$1:$H$10,Data5!$H$11:$H$21</definedName>
    <definedName name="A125254142X_Data">Data5!$H$11:$H$21</definedName>
    <definedName name="A125254142X_Latest">Data5!$H$21</definedName>
    <definedName name="A125254146J">Data5!$AL$1:$AL$10,Data5!$AL$11:$AL$21</definedName>
    <definedName name="A125254146J_Data">Data5!$AL$11:$AL$21</definedName>
    <definedName name="A125254146J_Latest">Data5!$AL$21</definedName>
    <definedName name="A125254150X">Data5!$BA$1:$BA$10,Data5!$BA$11:$BA$21</definedName>
    <definedName name="A125254150X_Data">Data5!$BA$11:$BA$21</definedName>
    <definedName name="A125254150X_Latest">Data5!$BA$21</definedName>
    <definedName name="A125254154J">Data5!$DX$1:$DX$10,Data5!$DX$11:$DX$21</definedName>
    <definedName name="A125254154J_Data">Data5!$DX$11:$DX$21</definedName>
    <definedName name="A125254154J_Latest">Data5!$DX$21</definedName>
    <definedName name="A125254158T">Data4!$II$1:$II$10,Data4!$II$11:$II$21</definedName>
    <definedName name="A125254158T_Data">Data4!$II$11:$II$21</definedName>
    <definedName name="A125254158T_Latest">Data4!$II$21</definedName>
    <definedName name="A125254162J">Data6!$GK$1:$GK$10,Data6!$GK$11:$GK$21</definedName>
    <definedName name="A125254162J_Data">Data6!$GK$11:$GK$21</definedName>
    <definedName name="A125254162J_Latest">Data6!$GK$21</definedName>
    <definedName name="A125254166T">Data6!$CY$1:$CY$10,Data6!$CY$11:$CY$21</definedName>
    <definedName name="A125254166T_Data">Data6!$CY$11:$CY$21</definedName>
    <definedName name="A125254166T_Latest">Data6!$CY$21</definedName>
    <definedName name="A125254170J">Data6!$ER$1:$ER$10,Data6!$ER$11:$ER$21</definedName>
    <definedName name="A125254170J_Data">Data6!$ER$11:$ER$21</definedName>
    <definedName name="A125254170J_Latest">Data6!$ER$21</definedName>
    <definedName name="A125254174T">Data6!$FG$1:$FG$10,Data6!$FG$11:$FG$21</definedName>
    <definedName name="A125254174T_Data">Data6!$FG$11:$FG$21</definedName>
    <definedName name="A125254174T_Latest">Data6!$FG$21</definedName>
    <definedName name="A125254178A">Data6!$FV$1:$FV$10,Data6!$FV$11:$FV$21</definedName>
    <definedName name="A125254178A_Data">Data6!$FV$11:$FV$21</definedName>
    <definedName name="A125254178A_Latest">Data6!$FV$21</definedName>
    <definedName name="A125254182T">Data6!$HO$1:$HO$10,Data6!$HO$11:$HO$21</definedName>
    <definedName name="A125254182T_Data">Data6!$HO$11:$HO$21</definedName>
    <definedName name="A125254182T_Latest">Data6!$HO$21</definedName>
    <definedName name="A125254186A">Data6!$CJ$1:$CJ$10,Data6!$CJ$11:$CJ$21</definedName>
    <definedName name="A125254186A_Data">Data6!$CJ$11:$CJ$21</definedName>
    <definedName name="A125254186A_Latest">Data6!$CJ$21</definedName>
    <definedName name="A125254190T">Data6!$DN$1:$DN$10,Data6!$DN$11:$DN$21</definedName>
    <definedName name="A125254190T_Data">Data6!$DN$11:$DN$21</definedName>
    <definedName name="A125254190T_Latest">Data6!$DN$21</definedName>
    <definedName name="A125254194A">Data6!$EC$1:$EC$10,Data6!$EC$11:$EC$21</definedName>
    <definedName name="A125254194A_Data">Data6!$EC$11:$EC$21</definedName>
    <definedName name="A125254194A_Latest">Data6!$EC$21</definedName>
    <definedName name="A125254198K">Data6!$GZ$1:$GZ$10,Data6!$GZ$11:$GZ$21</definedName>
    <definedName name="A125254198K_Data">Data6!$GZ$11:$GZ$21</definedName>
    <definedName name="A125254198K_Latest">Data6!$GZ$21</definedName>
    <definedName name="A125254202R">Data6!$BU$1:$BU$10,Data6!$BU$11:$BU$21</definedName>
    <definedName name="A125254202R_Data">Data6!$BU$11:$BU$21</definedName>
    <definedName name="A125254202R_Latest">Data6!$BU$21</definedName>
    <definedName name="A125254206X">Data7!$DD$1:$DD$10,Data7!$DD$11:$DD$21</definedName>
    <definedName name="A125254206X_Data">Data7!$DD$11:$DD$21</definedName>
    <definedName name="A125254206X_Latest">Data7!$DD$21</definedName>
    <definedName name="A125254210R">Data7!$R$1:$R$10,Data7!$R$11:$R$21</definedName>
    <definedName name="A125254210R_Data">Data7!$R$11:$R$21</definedName>
    <definedName name="A125254210R_Latest">Data7!$R$21</definedName>
    <definedName name="A125254214X">Data7!$BK$1:$BK$10,Data7!$BK$11:$BK$21</definedName>
    <definedName name="A125254214X_Data">Data7!$BK$11:$BK$21</definedName>
    <definedName name="A125254214X_Latest">Data7!$BK$21</definedName>
    <definedName name="A125254218J">Data7!$BZ$1:$BZ$10,Data7!$BZ$11:$BZ$21</definedName>
    <definedName name="A125254218J_Data">Data7!$BZ$11:$BZ$21</definedName>
    <definedName name="A125254218J_Latest">Data7!$BZ$21</definedName>
    <definedName name="A125254222X">Data7!$CO$1:$CO$10,Data7!$CO$11:$CO$21</definedName>
    <definedName name="A125254222X_Data">Data7!$CO$11:$CO$21</definedName>
    <definedName name="A125254222X_Latest">Data7!$CO$21</definedName>
    <definedName name="A125254226J">Data7!$EH$1:$EH$10,Data7!$EH$11:$EH$21</definedName>
    <definedName name="A125254226J_Data">Data7!$EH$11:$EH$21</definedName>
    <definedName name="A125254226J_Latest">Data7!$EH$21</definedName>
    <definedName name="A125254230X">Data7!$C$1:$C$10,Data7!$C$11:$C$21</definedName>
    <definedName name="A125254230X_Data">Data7!$C$11:$C$21</definedName>
    <definedName name="A125254230X_Latest">Data7!$C$21</definedName>
    <definedName name="A125254234J">Data7!$AG$1:$AG$10,Data7!$AG$11:$AG$21</definedName>
    <definedName name="A125254234J_Data">Data7!$AG$11:$AG$21</definedName>
    <definedName name="A125254234J_Latest">Data7!$AG$21</definedName>
    <definedName name="A125254238T">Data7!$AV$1:$AV$10,Data7!$AV$11:$AV$21</definedName>
    <definedName name="A125254238T_Data">Data7!$AV$11:$AV$21</definedName>
    <definedName name="A125254238T_Latest">Data7!$AV$21</definedName>
    <definedName name="A125254242J">Data7!$DS$1:$DS$10,Data7!$DS$11:$DS$21</definedName>
    <definedName name="A125254242J_Data">Data7!$DS$11:$DS$21</definedName>
    <definedName name="A125254242J_Latest">Data7!$DS$21</definedName>
    <definedName name="A125254246T">Data6!$ID$1:$ID$10,Data6!$ID$11:$ID$21</definedName>
    <definedName name="A125254246T_Data">Data6!$ID$11:$ID$21</definedName>
    <definedName name="A125254246T_Latest">Data6!$ID$21</definedName>
    <definedName name="A125254250J">Data2!$GU$1:$GU$10,Data2!$GU$11:$GU$21</definedName>
    <definedName name="A125254250J_Data">Data2!$GU$11:$GU$21</definedName>
    <definedName name="A125254250J_Latest">Data2!$GU$21</definedName>
    <definedName name="A125254254T">Data2!$DI$1:$DI$10,Data2!$DI$11:$DI$21</definedName>
    <definedName name="A125254254T_Data">Data2!$DI$11:$DI$21</definedName>
    <definedName name="A125254254T_Latest">Data2!$DI$21</definedName>
    <definedName name="A125254258A">Data2!$FB$1:$FB$10,Data2!$FB$11:$FB$21</definedName>
    <definedName name="A125254258A_Data">Data2!$FB$11:$FB$21</definedName>
    <definedName name="A125254258A_Latest">Data2!$FB$21</definedName>
    <definedName name="A125254262T">Data2!$FQ$1:$FQ$10,Data2!$FQ$11:$FQ$21</definedName>
    <definedName name="A125254262T_Data">Data2!$FQ$11:$FQ$21</definedName>
    <definedName name="A125254262T_Latest">Data2!$FQ$21</definedName>
    <definedName name="A125254266A">Data2!$GF$1:$GF$10,Data2!$GF$11:$GF$21</definedName>
    <definedName name="A125254266A_Data">Data2!$GF$11:$GF$21</definedName>
    <definedName name="A125254266A_Latest">Data2!$GF$21</definedName>
    <definedName name="A125254270T">Data2!$HY$1:$HY$10,Data2!$HY$11:$HY$21</definedName>
    <definedName name="A125254270T_Data">Data2!$HY$11:$HY$21</definedName>
    <definedName name="A125254270T_Latest">Data2!$HY$21</definedName>
    <definedName name="A125254274A">Data2!$CT$1:$CT$10,Data2!$CT$11:$CT$21</definedName>
    <definedName name="A125254274A_Data">Data2!$CT$11:$CT$21</definedName>
    <definedName name="A125254274A_Latest">Data2!$CT$21</definedName>
    <definedName name="A125254278K">Data2!$DX$1:$DX$10,Data2!$DX$11:$DX$21</definedName>
    <definedName name="A125254278K_Data">Data2!$DX$11:$DX$21</definedName>
    <definedName name="A125254278K_Latest">Data2!$DX$21</definedName>
    <definedName name="A125254282A">Data2!$EM$1:$EM$10,Data2!$EM$11:$EM$21</definedName>
    <definedName name="A125254282A_Data">Data2!$EM$11:$EM$21</definedName>
    <definedName name="A125254282A_Latest">Data2!$EM$21</definedName>
    <definedName name="A125254286K">Data2!$HJ$1:$HJ$10,Data2!$HJ$11:$HJ$21</definedName>
    <definedName name="A125254286K_Data">Data2!$HJ$11:$HJ$21</definedName>
    <definedName name="A125254286K_Latest">Data2!$HJ$21</definedName>
    <definedName name="A125254290A">Data2!$CE$1:$CE$10,Data2!$CE$11:$CE$21</definedName>
    <definedName name="A125254290A_Data">Data2!$CE$11:$CE$21</definedName>
    <definedName name="A125254290A_Latest">Data2!$CE$21</definedName>
    <definedName name="A125254646C">Data4!$GP$1:$GP$10,Data4!$GP$11:$GP$21</definedName>
    <definedName name="A125254646C_Data">Data4!$GP$11:$GP$21</definedName>
    <definedName name="A125254646C_Latest">Data4!$GP$21</definedName>
    <definedName name="A125254650V">Data4!$DD$1:$DD$10,Data4!$DD$11:$DD$21</definedName>
    <definedName name="A125254650V_Data">Data4!$DD$11:$DD$21</definedName>
    <definedName name="A125254650V_Latest">Data4!$DD$21</definedName>
    <definedName name="A125254654C">Data4!$EW$1:$EW$10,Data4!$EW$11:$EW$21</definedName>
    <definedName name="A125254654C_Data">Data4!$EW$11:$EW$21</definedName>
    <definedName name="A125254654C_Latest">Data4!$EW$21</definedName>
    <definedName name="A125254658L">Data4!$FL$1:$FL$10,Data4!$FL$11:$FL$21</definedName>
    <definedName name="A125254658L_Data">Data4!$FL$11:$FL$21</definedName>
    <definedName name="A125254658L_Latest">Data4!$FL$21</definedName>
    <definedName name="A125254662C">Data4!$GA$1:$GA$10,Data4!$GA$11:$GA$21</definedName>
    <definedName name="A125254662C_Data">Data4!$GA$11:$GA$21</definedName>
    <definedName name="A125254662C_Latest">Data4!$GA$21</definedName>
    <definedName name="A125254666L">Data4!$HT$1:$HT$10,Data4!$HT$11:$HT$21</definedName>
    <definedName name="A125254666L_Data">Data4!$HT$11:$HT$21</definedName>
    <definedName name="A125254666L_Latest">Data4!$HT$21</definedName>
    <definedName name="A125254670C">Data4!$CO$1:$CO$10,Data4!$CO$11:$CO$21</definedName>
    <definedName name="A125254670C_Data">Data4!$CO$11:$CO$21</definedName>
    <definedName name="A125254670C_Latest">Data4!$CO$21</definedName>
    <definedName name="A125254674L">Data4!$DS$1:$DS$10,Data4!$DS$11:$DS$21</definedName>
    <definedName name="A125254674L_Data">Data4!$DS$11:$DS$21</definedName>
    <definedName name="A125254674L_Latest">Data4!$DS$21</definedName>
    <definedName name="A125254678W">Data4!$EH$1:$EH$10,Data4!$EH$11:$EH$21</definedName>
    <definedName name="A125254678W_Data">Data4!$EH$11:$EH$21</definedName>
    <definedName name="A125254678W_Latest">Data4!$EH$21</definedName>
    <definedName name="A125254682L">Data4!$HE$1:$HE$10,Data4!$HE$11:$HE$21</definedName>
    <definedName name="A125254682L_Data">Data4!$HE$11:$HE$21</definedName>
    <definedName name="A125254682L_Latest">Data4!$HE$21</definedName>
    <definedName name="A125254686W">Data4!$BZ$1:$BZ$10,Data4!$BZ$11:$BZ$21</definedName>
    <definedName name="A125254686W_Data">Data4!$BZ$11:$BZ$21</definedName>
    <definedName name="A125254686W_Latest">Data4!$BZ$21</definedName>
    <definedName name="A125255042J">Data2!$AL$1:$AL$10,Data2!$AL$11:$AL$21</definedName>
    <definedName name="A125255042J_Data">Data2!$AL$11:$AL$21</definedName>
    <definedName name="A125255042J_Latest">Data2!$AL$21</definedName>
    <definedName name="A125255046T">Data1!$GP$1:$GP$10,Data1!$GP$11:$GP$21</definedName>
    <definedName name="A125255046T_Data">Data1!$GP$11:$GP$21</definedName>
    <definedName name="A125255046T_Latest">Data1!$GP$21</definedName>
    <definedName name="A125255050J">Data1!$II$1:$II$10,Data1!$II$11:$II$21</definedName>
    <definedName name="A125255050J_Data">Data1!$II$11:$II$21</definedName>
    <definedName name="A125255050J_Latest">Data1!$II$21</definedName>
    <definedName name="A125255054T">Data2!$H$1:$H$10,Data2!$H$11:$H$21</definedName>
    <definedName name="A125255054T_Data">Data2!$H$11:$H$21</definedName>
    <definedName name="A125255054T_Latest">Data2!$H$21</definedName>
    <definedName name="A125255058A">Data2!$W$1:$W$10,Data2!$W$11:$W$21</definedName>
    <definedName name="A125255058A_Data">Data2!$W$11:$W$21</definedName>
    <definedName name="A125255058A_Latest">Data2!$W$21</definedName>
    <definedName name="A125255062T">Data2!$BP$1:$BP$10,Data2!$BP$11:$BP$21</definedName>
    <definedName name="A125255062T_Data">Data2!$BP$11:$BP$21</definedName>
    <definedName name="A125255062T_Latest">Data2!$BP$21</definedName>
    <definedName name="A125255066A">Data1!$GA$1:$GA$10,Data1!$GA$11:$GA$21</definedName>
    <definedName name="A125255066A_Data">Data1!$GA$11:$GA$21</definedName>
    <definedName name="A125255066A_Latest">Data1!$GA$21</definedName>
    <definedName name="A125255070T">Data1!$HE$1:$HE$10,Data1!$HE$11:$HE$21</definedName>
    <definedName name="A125255070T_Data">Data1!$HE$11:$HE$21</definedName>
    <definedName name="A125255070T_Latest">Data1!$HE$21</definedName>
    <definedName name="A125255074A">Data1!$HT$1:$HT$10,Data1!$HT$11:$HT$21</definedName>
    <definedName name="A125255074A_Data">Data1!$HT$11:$HT$21</definedName>
    <definedName name="A125255074A_Latest">Data1!$HT$21</definedName>
    <definedName name="A125255078K">Data2!$BA$1:$BA$10,Data2!$BA$11:$BA$21</definedName>
    <definedName name="A125255078K_Data">Data2!$BA$11:$BA$21</definedName>
    <definedName name="A125255078K_Latest">Data2!$BA$21</definedName>
    <definedName name="A125255082A">Data1!$FL$1:$FL$10,Data1!$FL$11:$FL$21</definedName>
    <definedName name="A125255082A_Data">Data1!$FL$11:$FL$21</definedName>
    <definedName name="A125255082A_Latest">Data1!$FL$21</definedName>
    <definedName name="A125255438C">Data3!$DN$1:$DN$10,Data3!$DN$11:$DN$21</definedName>
    <definedName name="A125255438C_Data">Data3!$DN$11:$DN$21</definedName>
    <definedName name="A125255438C_Latest">Data3!$DN$21</definedName>
    <definedName name="A125255442V">Data3!$AB$1:$AB$10,Data3!$AB$11:$AB$21</definedName>
    <definedName name="A125255442V_Data">Data3!$AB$11:$AB$21</definedName>
    <definedName name="A125255442V_Latest">Data3!$AB$21</definedName>
    <definedName name="A125255446C">Data3!$BU$1:$BU$10,Data3!$BU$11:$BU$21</definedName>
    <definedName name="A125255446C_Data">Data3!$BU$11:$BU$21</definedName>
    <definedName name="A125255446C_Latest">Data3!$BU$21</definedName>
    <definedName name="A125255450V">Data3!$CJ$1:$CJ$10,Data3!$CJ$11:$CJ$21</definedName>
    <definedName name="A125255450V_Data">Data3!$CJ$11:$CJ$21</definedName>
    <definedName name="A125255450V_Latest">Data3!$CJ$21</definedName>
    <definedName name="A125255454C">Data3!$CY$1:$CY$10,Data3!$CY$11:$CY$21</definedName>
    <definedName name="A125255454C_Data">Data3!$CY$11:$CY$21</definedName>
    <definedName name="A125255454C_Latest">Data3!$CY$21</definedName>
    <definedName name="A125255458L">Data3!$ER$1:$ER$10,Data3!$ER$11:$ER$21</definedName>
    <definedName name="A125255458L_Data">Data3!$ER$11:$ER$21</definedName>
    <definedName name="A125255458L_Latest">Data3!$ER$21</definedName>
    <definedName name="A125255462C">Data3!$M$1:$M$10,Data3!$M$11:$M$21</definedName>
    <definedName name="A125255462C_Data">Data3!$M$11:$M$21</definedName>
    <definedName name="A125255462C_Latest">Data3!$M$21</definedName>
    <definedName name="A125255466L">Data3!$AQ$1:$AQ$10,Data3!$AQ$11:$AQ$21</definedName>
    <definedName name="A125255466L_Data">Data3!$AQ$11:$AQ$21</definedName>
    <definedName name="A125255466L_Latest">Data3!$AQ$21</definedName>
    <definedName name="A125255470C">Data3!$BF$1:$BF$10,Data3!$BF$11:$BF$21</definedName>
    <definedName name="A125255470C_Data">Data3!$BF$11:$BF$21</definedName>
    <definedName name="A125255470C_Latest">Data3!$BF$21</definedName>
    <definedName name="A125255474L">Data3!$EC$1:$EC$10,Data3!$EC$11:$EC$21</definedName>
    <definedName name="A125255474L_Data">Data3!$EC$11:$EC$21</definedName>
    <definedName name="A125255474L_Latest">Data3!$EC$21</definedName>
    <definedName name="A125255478W">Data2!$IN$1:$IN$10,Data2!$IN$11:$IN$21</definedName>
    <definedName name="A125255478W_Data">Data2!$IN$11:$IN$21</definedName>
    <definedName name="A125255478W_Latest">Data2!$IN$21</definedName>
    <definedName name="A125255834F">Data4!$AG$1:$AG$10,Data4!$AG$11:$AG$21</definedName>
    <definedName name="A125255834F_Data">Data4!$AG$11:$AG$21</definedName>
    <definedName name="A125255834F_Latest">Data4!$AG$21</definedName>
    <definedName name="A125255838R">Data3!$GK$1:$GK$10,Data3!$GK$11:$GK$21</definedName>
    <definedName name="A125255838R_Data">Data3!$GK$11:$GK$21</definedName>
    <definedName name="A125255838R_Latest">Data3!$GK$21</definedName>
    <definedName name="A125255842F">Data3!$ID$1:$ID$10,Data3!$ID$11:$ID$21</definedName>
    <definedName name="A125255842F_Data">Data3!$ID$11:$ID$21</definedName>
    <definedName name="A125255842F_Latest">Data3!$ID$21</definedName>
    <definedName name="A125255846R">Data4!$C$1:$C$10,Data4!$C$11:$C$21</definedName>
    <definedName name="A125255846R_Data">Data4!$C$11:$C$21</definedName>
    <definedName name="A125255846R_Latest">Data4!$C$21</definedName>
    <definedName name="A125255850F">Data4!$R$1:$R$10,Data4!$R$11:$R$21</definedName>
    <definedName name="A125255850F_Data">Data4!$R$11:$R$21</definedName>
    <definedName name="A125255850F_Latest">Data4!$R$21</definedName>
    <definedName name="A125255854R">Data4!$BK$1:$BK$10,Data4!$BK$11:$BK$21</definedName>
    <definedName name="A125255854R_Data">Data4!$BK$11:$BK$21</definedName>
    <definedName name="A125255854R_Latest">Data4!$BK$21</definedName>
    <definedName name="A125255858X">Data3!$FV$1:$FV$10,Data3!$FV$11:$FV$21</definedName>
    <definedName name="A125255858X_Data">Data3!$FV$11:$FV$21</definedName>
    <definedName name="A125255858X_Latest">Data3!$FV$21</definedName>
    <definedName name="A125255862R">Data3!$GZ$1:$GZ$10,Data3!$GZ$11:$GZ$21</definedName>
    <definedName name="A125255862R_Data">Data3!$GZ$11:$GZ$21</definedName>
    <definedName name="A125255862R_Latest">Data3!$GZ$21</definedName>
    <definedName name="A125255866X">Data3!$HO$1:$HO$10,Data3!$HO$11:$HO$21</definedName>
    <definedName name="A125255866X_Data">Data3!$HO$11:$HO$21</definedName>
    <definedName name="A125255866X_Latest">Data3!$HO$21</definedName>
    <definedName name="A125255870R">Data4!$AV$1:$AV$10,Data4!$AV$11:$AV$21</definedName>
    <definedName name="A125255870R_Data">Data4!$AV$11:$AV$21</definedName>
    <definedName name="A125255870R_Latest">Data4!$AV$21</definedName>
    <definedName name="A125255874X">Data3!$FG$1:$FG$10,Data3!$FG$11:$FG$21</definedName>
    <definedName name="A125255874X_Data">Data3!$FG$11:$FG$21</definedName>
    <definedName name="A125255874X_Latest">Data3!$FG$21</definedName>
    <definedName name="A125256230K">Data1!$DY$1:$DY$10,Data1!$DY$11:$DY$21</definedName>
    <definedName name="A125256230K_Data">Data1!$DY$11:$DY$21</definedName>
    <definedName name="A125256230K_Latest">Data1!$DY$21</definedName>
    <definedName name="A125256234V">Data1!$AM$1:$AM$10,Data1!$AM$11:$AM$21</definedName>
    <definedName name="A125256234V_Data">Data1!$AM$11:$AM$21</definedName>
    <definedName name="A125256234V_Latest">Data1!$AM$21</definedName>
    <definedName name="A125256238C">Data1!$CF$1:$CF$10,Data1!$CF$11:$CF$21</definedName>
    <definedName name="A125256238C_Data">Data1!$CF$11:$CF$21</definedName>
    <definedName name="A125256238C_Latest">Data1!$CF$21</definedName>
    <definedName name="A125256242V">Data1!$CU$1:$CU$10,Data1!$CU$11:$CU$21</definedName>
    <definedName name="A125256242V_Data">Data1!$CU$11:$CU$21</definedName>
    <definedName name="A125256242V_Latest">Data1!$CU$21</definedName>
    <definedName name="A125256246C">Data1!$DJ$1:$DJ$10,Data1!$DJ$11:$DJ$21</definedName>
    <definedName name="A125256246C_Data">Data1!$DJ$11:$DJ$21</definedName>
    <definedName name="A125256246C_Latest">Data1!$DJ$21</definedName>
    <definedName name="A125256250V">Data1!$FC$1:$FC$10,Data1!$FC$11:$FC$21</definedName>
    <definedName name="A125256250V_Data">Data1!$FC$11:$FC$21</definedName>
    <definedName name="A125256250V_Latest">Data1!$FC$21</definedName>
    <definedName name="A125256254C">Data1!$X$1:$X$10,Data1!$X$11:$X$21</definedName>
    <definedName name="A125256254C_Data">Data1!$X$11:$X$21</definedName>
    <definedName name="A125256254C_Latest">Data1!$X$21</definedName>
    <definedName name="A125256258L">Data1!$BB$1:$BB$10,Data1!$BB$11:$BB$21</definedName>
    <definedName name="A125256258L_Data">Data1!$BB$11:$BB$21</definedName>
    <definedName name="A125256258L_Latest">Data1!$BB$21</definedName>
    <definedName name="A125256262C">Data1!$BQ$1:$BQ$10,Data1!$BQ$11:$BQ$21</definedName>
    <definedName name="A125256262C_Data">Data1!$BQ$11:$BQ$21</definedName>
    <definedName name="A125256262C_Latest">Data1!$BQ$21</definedName>
    <definedName name="A125256266L">Data1!$EN$1:$EN$10,Data1!$EN$11:$EN$21</definedName>
    <definedName name="A125256266L_Data">Data1!$EN$11:$EN$21</definedName>
    <definedName name="A125256266L_Latest">Data1!$EN$21</definedName>
    <definedName name="A125256270C">Data1!$I$1:$I$10,Data1!$I$11:$I$21</definedName>
    <definedName name="A125256270C_Data">Data1!$I$11:$I$21</definedName>
    <definedName name="A125256270C_Latest">Data1!$I$21</definedName>
    <definedName name="A125256274L">Data10!$X$1:$X$10,Data10!$X$11:$X$21</definedName>
    <definedName name="A125256274L_Data">Data10!$X$11:$X$21</definedName>
    <definedName name="A125256274L_Latest">Data10!$X$21</definedName>
    <definedName name="A125256278W">Data9!$GB$1:$GB$10,Data9!$GB$11:$GB$21</definedName>
    <definedName name="A125256278W_Data">Data9!$GB$11:$GB$21</definedName>
    <definedName name="A125256278W_Latest">Data9!$GB$21</definedName>
    <definedName name="A125256282L">Data9!$HU$1:$HU$10,Data9!$HU$11:$HU$21</definedName>
    <definedName name="A125256282L_Data">Data9!$HU$11:$HU$21</definedName>
    <definedName name="A125256282L_Latest">Data9!$HU$21</definedName>
    <definedName name="A125256286W">Data9!$IJ$1:$IJ$10,Data9!$IJ$11:$IJ$21</definedName>
    <definedName name="A125256286W_Data">Data9!$IJ$11:$IJ$21</definedName>
    <definedName name="A125256286W_Latest">Data9!$IJ$21</definedName>
    <definedName name="A125256290L">Data10!$I$1:$I$10,Data10!$I$11:$I$21</definedName>
    <definedName name="A125256290L_Data">Data10!$I$11:$I$21</definedName>
    <definedName name="A125256290L_Latest">Data10!$I$21</definedName>
    <definedName name="A125256294W">Data10!$BB$1:$BB$10,Data10!$BB$11:$BB$21</definedName>
    <definedName name="A125256294W_Data">Data10!$BB$11:$BB$21</definedName>
    <definedName name="A125256294W_Latest">Data10!$BB$21</definedName>
    <definedName name="A125256298F">Data9!$FM$1:$FM$10,Data9!$FM$11:$FM$21</definedName>
    <definedName name="A125256298F_Data">Data9!$FM$11:$FM$21</definedName>
    <definedName name="A125256298F_Latest">Data9!$FM$21</definedName>
    <definedName name="A125256302K">Data9!$GQ$1:$GQ$10,Data9!$GQ$11:$GQ$21</definedName>
    <definedName name="A125256302K_Data">Data9!$GQ$11:$GQ$21</definedName>
    <definedName name="A125256302K_Latest">Data9!$GQ$21</definedName>
    <definedName name="A125256306V">Data9!$HF$1:$HF$10,Data9!$HF$11:$HF$21</definedName>
    <definedName name="A125256306V_Data">Data9!$HF$11:$HF$21</definedName>
    <definedName name="A125256306V_Latest">Data9!$HF$21</definedName>
    <definedName name="A125256310K">Data10!$AM$1:$AM$10,Data10!$AM$11:$AM$21</definedName>
    <definedName name="A125256310K_Data">Data10!$AM$11:$AM$21</definedName>
    <definedName name="A125256310K_Latest">Data10!$AM$21</definedName>
    <definedName name="A125256314V">Data9!$EX$1:$EX$10,Data9!$EX$11:$EX$21</definedName>
    <definedName name="A125256314V_Data">Data9!$EX$11:$EX$21</definedName>
    <definedName name="A125256314V_Latest">Data9!$EX$21</definedName>
    <definedName name="A125256318C">Data6!$AH$1:$AH$10,Data6!$AH$11:$AH$21</definedName>
    <definedName name="A125256318C_Data">Data6!$AH$11:$AH$21</definedName>
    <definedName name="A125256318C_Latest">Data6!$AH$21</definedName>
    <definedName name="A125256322V">Data5!$GL$1:$GL$10,Data5!$GL$11:$GL$21</definedName>
    <definedName name="A125256322V_Data">Data5!$GL$11:$GL$21</definedName>
    <definedName name="A125256322V_Latest">Data5!$GL$21</definedName>
    <definedName name="A125256326C">Data5!$IE$1:$IE$10,Data5!$IE$11:$IE$21</definedName>
    <definedName name="A125256326C_Data">Data5!$IE$11:$IE$21</definedName>
    <definedName name="A125256326C_Latest">Data5!$IE$21</definedName>
    <definedName name="A125256330V">Data6!$D$1:$D$10,Data6!$D$11:$D$21</definedName>
    <definedName name="A125256330V_Data">Data6!$D$11:$D$21</definedName>
    <definedName name="A125256330V_Latest">Data6!$D$21</definedName>
    <definedName name="A125256334C">Data6!$S$1:$S$10,Data6!$S$11:$S$21</definedName>
    <definedName name="A125256334C_Data">Data6!$S$11:$S$21</definedName>
    <definedName name="A125256334C_Latest">Data6!$S$21</definedName>
    <definedName name="A125256338L">Data6!$BL$1:$BL$10,Data6!$BL$11:$BL$21</definedName>
    <definedName name="A125256338L_Data">Data6!$BL$11:$BL$21</definedName>
    <definedName name="A125256338L_Latest">Data6!$BL$21</definedName>
    <definedName name="A125256342C">Data5!$FW$1:$FW$10,Data5!$FW$11:$FW$21</definedName>
    <definedName name="A125256342C_Data">Data5!$FW$11:$FW$21</definedName>
    <definedName name="A125256342C_Latest">Data5!$FW$21</definedName>
    <definedName name="A125256346L">Data5!$HA$1:$HA$10,Data5!$HA$11:$HA$21</definedName>
    <definedName name="A125256346L_Data">Data5!$HA$11:$HA$21</definedName>
    <definedName name="A125256346L_Latest">Data5!$HA$21</definedName>
    <definedName name="A125256350C">Data5!$HP$1:$HP$10,Data5!$HP$11:$HP$21</definedName>
    <definedName name="A125256350C_Data">Data5!$HP$11:$HP$21</definedName>
    <definedName name="A125256350C_Latest">Data5!$HP$21</definedName>
    <definedName name="A125256354L">Data6!$AW$1:$AW$10,Data6!$AW$11:$AW$21</definedName>
    <definedName name="A125256354L_Data">Data6!$AW$11:$AW$21</definedName>
    <definedName name="A125256354L_Latest">Data6!$AW$21</definedName>
    <definedName name="A125256358W">Data5!$FH$1:$FH$10,Data5!$FH$11:$FH$21</definedName>
    <definedName name="A125256358W_Data">Data5!$FH$11:$FH$21</definedName>
    <definedName name="A125256358W_Latest">Data5!$FH$21</definedName>
    <definedName name="A125256362L">Data8!$AC$1:$AC$10,Data8!$AC$11:$AC$21</definedName>
    <definedName name="A125256362L_Data">Data8!$AC$11:$AC$21</definedName>
    <definedName name="A125256362L_Latest">Data8!$AC$21</definedName>
    <definedName name="A125256366W">Data7!$GG$1:$GG$10,Data7!$GG$11:$GG$21</definedName>
    <definedName name="A125256366W_Data">Data7!$GG$11:$GG$21</definedName>
    <definedName name="A125256366W_Latest">Data7!$GG$21</definedName>
    <definedName name="A125256370L">Data7!$HZ$1:$HZ$10,Data7!$HZ$11:$HZ$21</definedName>
    <definedName name="A125256370L_Data">Data7!$HZ$11:$HZ$21</definedName>
    <definedName name="A125256370L_Latest">Data7!$HZ$21</definedName>
    <definedName name="A125256374W">Data7!$IO$1:$IO$10,Data7!$IO$11:$IO$21</definedName>
    <definedName name="A125256374W_Data">Data7!$IO$11:$IO$21</definedName>
    <definedName name="A125256374W_Latest">Data7!$IO$21</definedName>
    <definedName name="A125256378F">Data8!$N$1:$N$10,Data8!$N$11:$N$21</definedName>
    <definedName name="A125256378F_Data">Data8!$N$11:$N$21</definedName>
    <definedName name="A125256378F_Latest">Data8!$N$21</definedName>
    <definedName name="A125256382W">Data8!$BG$1:$BG$10,Data8!$BG$11:$BG$21</definedName>
    <definedName name="A125256382W_Data">Data8!$BG$11:$BG$21</definedName>
    <definedName name="A125256382W_Latest">Data8!$BG$21</definedName>
    <definedName name="A125256386F">Data7!$FR$1:$FR$10,Data7!$FR$11:$FR$21</definedName>
    <definedName name="A125256386F_Data">Data7!$FR$11:$FR$21</definedName>
    <definedName name="A125256386F_Latest">Data7!$FR$21</definedName>
    <definedName name="A125256390W">Data7!$GV$1:$GV$10,Data7!$GV$11:$GV$21</definedName>
    <definedName name="A125256390W_Data">Data7!$GV$11:$GV$21</definedName>
    <definedName name="A125256390W_Latest">Data7!$GV$21</definedName>
    <definedName name="A125256394F">Data7!$HK$1:$HK$10,Data7!$HK$11:$HK$21</definedName>
    <definedName name="A125256394F_Data">Data7!$HK$11:$HK$21</definedName>
    <definedName name="A125256394F_Latest">Data7!$HK$21</definedName>
    <definedName name="A125256398R">Data8!$AR$1:$AR$10,Data8!$AR$11:$AR$21</definedName>
    <definedName name="A125256398R_Data">Data8!$AR$11:$AR$21</definedName>
    <definedName name="A125256398R_Latest">Data8!$AR$21</definedName>
    <definedName name="A125256402V">Data7!$FC$1:$FC$10,Data7!$FC$11:$FC$21</definedName>
    <definedName name="A125256402V_Data">Data7!$FC$11:$FC$21</definedName>
    <definedName name="A125256402V_Latest">Data7!$FC$21</definedName>
    <definedName name="A125256406C">Data8!$GL$1:$GL$10,Data8!$GL$11:$GL$21</definedName>
    <definedName name="A125256406C_Data">Data8!$GL$11:$GL$21</definedName>
    <definedName name="A125256406C_Latest">Data8!$GL$21</definedName>
    <definedName name="A125256410V">Data8!$CZ$1:$CZ$10,Data8!$CZ$11:$CZ$21</definedName>
    <definedName name="A125256410V_Data">Data8!$CZ$11:$CZ$21</definedName>
    <definedName name="A125256410V_Latest">Data8!$CZ$21</definedName>
    <definedName name="A125256414C">Data8!$ES$1:$ES$10,Data8!$ES$11:$ES$21</definedName>
    <definedName name="A125256414C_Data">Data8!$ES$11:$ES$21</definedName>
    <definedName name="A125256414C_Latest">Data8!$ES$21</definedName>
    <definedName name="A125256418L">Data8!$FH$1:$FH$10,Data8!$FH$11:$FH$21</definedName>
    <definedName name="A125256418L_Data">Data8!$FH$11:$FH$21</definedName>
    <definedName name="A125256418L_Latest">Data8!$FH$21</definedName>
    <definedName name="A125256422C">Data8!$FW$1:$FW$10,Data8!$FW$11:$FW$21</definedName>
    <definedName name="A125256422C_Data">Data8!$FW$11:$FW$21</definedName>
    <definedName name="A125256422C_Latest">Data8!$FW$21</definedName>
    <definedName name="A125256426L">Data8!$HP$1:$HP$10,Data8!$HP$11:$HP$21</definedName>
    <definedName name="A125256426L_Data">Data8!$HP$11:$HP$21</definedName>
    <definedName name="A125256426L_Latest">Data8!$HP$21</definedName>
    <definedName name="A125256430C">Data8!$CK$1:$CK$10,Data8!$CK$11:$CK$21</definedName>
    <definedName name="A125256430C_Data">Data8!$CK$11:$CK$21</definedName>
    <definedName name="A125256430C_Latest">Data8!$CK$21</definedName>
    <definedName name="A125256434L">Data8!$DO$1:$DO$10,Data8!$DO$11:$DO$21</definedName>
    <definedName name="A125256434L_Data">Data8!$DO$11:$DO$21</definedName>
    <definedName name="A125256434L_Latest">Data8!$DO$21</definedName>
    <definedName name="A125256438W">Data8!$ED$1:$ED$10,Data8!$ED$11:$ED$21</definedName>
    <definedName name="A125256438W_Data">Data8!$ED$11:$ED$21</definedName>
    <definedName name="A125256438W_Latest">Data8!$ED$21</definedName>
    <definedName name="A125256442L">Data8!$HA$1:$HA$10,Data8!$HA$11:$HA$21</definedName>
    <definedName name="A125256442L_Data">Data8!$HA$11:$HA$21</definedName>
    <definedName name="A125256442L_Latest">Data8!$HA$21</definedName>
    <definedName name="A125256446W">Data8!$BV$1:$BV$10,Data8!$BV$11:$BV$21</definedName>
    <definedName name="A125256446W_Data">Data8!$BV$11:$BV$21</definedName>
    <definedName name="A125256446W_Latest">Data8!$BV$21</definedName>
    <definedName name="A125256450L">Data9!$DE$1:$DE$10,Data9!$DE$11:$DE$21</definedName>
    <definedName name="A125256450L_Data">Data9!$DE$11:$DE$21</definedName>
    <definedName name="A125256450L_Latest">Data9!$DE$21</definedName>
    <definedName name="A125256454W">Data9!$S$1:$S$10,Data9!$S$11:$S$21</definedName>
    <definedName name="A125256454W_Data">Data9!$S$11:$S$21</definedName>
    <definedName name="A125256454W_Latest">Data9!$S$21</definedName>
    <definedName name="A125256458F">Data9!$BL$1:$BL$10,Data9!$BL$11:$BL$21</definedName>
    <definedName name="A125256458F_Data">Data9!$BL$11:$BL$21</definedName>
    <definedName name="A125256458F_Latest">Data9!$BL$21</definedName>
    <definedName name="A125256462W">Data9!$CA$1:$CA$10,Data9!$CA$11:$CA$21</definedName>
    <definedName name="A125256462W_Data">Data9!$CA$11:$CA$21</definedName>
    <definedName name="A125256462W_Latest">Data9!$CA$21</definedName>
    <definedName name="A125256466F">Data9!$CP$1:$CP$10,Data9!$CP$11:$CP$21</definedName>
    <definedName name="A125256466F_Data">Data9!$CP$11:$CP$21</definedName>
    <definedName name="A125256466F_Latest">Data9!$CP$21</definedName>
    <definedName name="A125256470W">Data9!$EI$1:$EI$10,Data9!$EI$11:$EI$21</definedName>
    <definedName name="A125256470W_Data">Data9!$EI$11:$EI$21</definedName>
    <definedName name="A125256470W_Latest">Data9!$EI$21</definedName>
    <definedName name="A125256474F">Data9!$D$1:$D$10,Data9!$D$11:$D$21</definedName>
    <definedName name="A125256474F_Data">Data9!$D$11:$D$21</definedName>
    <definedName name="A125256474F_Latest">Data9!$D$21</definedName>
    <definedName name="A125256478R">Data9!$AH$1:$AH$10,Data9!$AH$11:$AH$21</definedName>
    <definedName name="A125256478R_Data">Data9!$AH$11:$AH$21</definedName>
    <definedName name="A125256478R_Latest">Data9!$AH$21</definedName>
    <definedName name="A125256482F">Data9!$AW$1:$AW$10,Data9!$AW$11:$AW$21</definedName>
    <definedName name="A125256482F_Data">Data9!$AW$11:$AW$21</definedName>
    <definedName name="A125256482F_Latest">Data9!$AW$21</definedName>
    <definedName name="A125256486R">Data9!$DT$1:$DT$10,Data9!$DT$11:$DT$21</definedName>
    <definedName name="A125256486R_Data">Data9!$DT$11:$DT$21</definedName>
    <definedName name="A125256486R_Latest">Data9!$DT$21</definedName>
    <definedName name="A125256490F">Data8!$IE$1:$IE$10,Data8!$IE$11:$IE$21</definedName>
    <definedName name="A125256490F_Data">Data8!$IE$11:$IE$21</definedName>
    <definedName name="A125256490F_Latest">Data8!$IE$21</definedName>
    <definedName name="A125256494R">Data5!$DO$1:$DO$10,Data5!$DO$11:$DO$21</definedName>
    <definedName name="A125256494R_Data">Data5!$DO$11:$DO$21</definedName>
    <definedName name="A125256494R_Latest">Data5!$DO$21</definedName>
    <definedName name="A125256498X">Data5!$AC$1:$AC$10,Data5!$AC$11:$AC$21</definedName>
    <definedName name="A125256498X_Data">Data5!$AC$11:$AC$21</definedName>
    <definedName name="A125256498X_Latest">Data5!$AC$21</definedName>
    <definedName name="A125256502C">Data5!$BV$1:$BV$10,Data5!$BV$11:$BV$21</definedName>
    <definedName name="A125256502C_Data">Data5!$BV$11:$BV$21</definedName>
    <definedName name="A125256502C_Latest">Data5!$BV$21</definedName>
    <definedName name="A125256506L">Data5!$CK$1:$CK$10,Data5!$CK$11:$CK$21</definedName>
    <definedName name="A125256506L_Data">Data5!$CK$11:$CK$21</definedName>
    <definedName name="A125256506L_Latest">Data5!$CK$21</definedName>
    <definedName name="A125256510C">Data5!$CZ$1:$CZ$10,Data5!$CZ$11:$CZ$21</definedName>
    <definedName name="A125256510C_Data">Data5!$CZ$11:$CZ$21</definedName>
    <definedName name="A125256510C_Latest">Data5!$CZ$21</definedName>
    <definedName name="A125256514L">Data5!$ES$1:$ES$10,Data5!$ES$11:$ES$21</definedName>
    <definedName name="A125256514L_Data">Data5!$ES$11:$ES$21</definedName>
    <definedName name="A125256514L_Latest">Data5!$ES$21</definedName>
    <definedName name="A125256518W">Data5!$N$1:$N$10,Data5!$N$11:$N$21</definedName>
    <definedName name="A125256518W_Data">Data5!$N$11:$N$21</definedName>
    <definedName name="A125256518W_Latest">Data5!$N$21</definedName>
    <definedName name="A125256522L">Data5!$AR$1:$AR$10,Data5!$AR$11:$AR$21</definedName>
    <definedName name="A125256522L_Data">Data5!$AR$11:$AR$21</definedName>
    <definedName name="A125256522L_Latest">Data5!$AR$21</definedName>
    <definedName name="A125256526W">Data5!$BG$1:$BG$10,Data5!$BG$11:$BG$21</definedName>
    <definedName name="A125256526W_Data">Data5!$BG$11:$BG$21</definedName>
    <definedName name="A125256526W_Latest">Data5!$BG$21</definedName>
    <definedName name="A125256530L">Data5!$ED$1:$ED$10,Data5!$ED$11:$ED$21</definedName>
    <definedName name="A125256530L_Data">Data5!$ED$11:$ED$21</definedName>
    <definedName name="A125256530L_Latest">Data5!$ED$21</definedName>
    <definedName name="A125256534W">Data4!$IO$1:$IO$10,Data4!$IO$11:$IO$21</definedName>
    <definedName name="A125256534W_Data">Data4!$IO$11:$IO$21</definedName>
    <definedName name="A125256534W_Latest">Data4!$IO$21</definedName>
    <definedName name="A125256538F">Data6!$GQ$1:$GQ$10,Data6!$GQ$11:$GQ$21</definedName>
    <definedName name="A125256538F_Data">Data6!$GQ$11:$GQ$21</definedName>
    <definedName name="A125256538F_Latest">Data6!$GQ$21</definedName>
    <definedName name="A125256542W">Data6!$DE$1:$DE$10,Data6!$DE$11:$DE$21</definedName>
    <definedName name="A125256542W_Data">Data6!$DE$11:$DE$21</definedName>
    <definedName name="A125256542W_Latest">Data6!$DE$21</definedName>
    <definedName name="A125256546F">Data6!$EX$1:$EX$10,Data6!$EX$11:$EX$21</definedName>
    <definedName name="A125256546F_Data">Data6!$EX$11:$EX$21</definedName>
    <definedName name="A125256546F_Latest">Data6!$EX$21</definedName>
    <definedName name="A125256550W">Data6!$FM$1:$FM$10,Data6!$FM$11:$FM$21</definedName>
    <definedName name="A125256550W_Data">Data6!$FM$11:$FM$21</definedName>
    <definedName name="A125256550W_Latest">Data6!$FM$21</definedName>
    <definedName name="A125256554F">Data6!$GB$1:$GB$10,Data6!$GB$11:$GB$21</definedName>
    <definedName name="A125256554F_Data">Data6!$GB$11:$GB$21</definedName>
    <definedName name="A125256554F_Latest">Data6!$GB$21</definedName>
    <definedName name="A125256558R">Data6!$HU$1:$HU$10,Data6!$HU$11:$HU$21</definedName>
    <definedName name="A125256558R_Data">Data6!$HU$11:$HU$21</definedName>
    <definedName name="A125256558R_Latest">Data6!$HU$21</definedName>
    <definedName name="A125256562F">Data6!$CP$1:$CP$10,Data6!$CP$11:$CP$21</definedName>
    <definedName name="A125256562F_Data">Data6!$CP$11:$CP$21</definedName>
    <definedName name="A125256562F_Latest">Data6!$CP$21</definedName>
    <definedName name="A125256566R">Data6!$DT$1:$DT$10,Data6!$DT$11:$DT$21</definedName>
    <definedName name="A125256566R_Data">Data6!$DT$11:$DT$21</definedName>
    <definedName name="A125256566R_Latest">Data6!$DT$21</definedName>
    <definedName name="A125256570F">Data6!$EI$1:$EI$10,Data6!$EI$11:$EI$21</definedName>
    <definedName name="A125256570F_Data">Data6!$EI$11:$EI$21</definedName>
    <definedName name="A125256570F_Latest">Data6!$EI$21</definedName>
    <definedName name="A125256574R">Data6!$HF$1:$HF$10,Data6!$HF$11:$HF$21</definedName>
    <definedName name="A125256574R_Data">Data6!$HF$11:$HF$21</definedName>
    <definedName name="A125256574R_Latest">Data6!$HF$21</definedName>
    <definedName name="A125256578X">Data6!$CA$1:$CA$10,Data6!$CA$11:$CA$21</definedName>
    <definedName name="A125256578X_Data">Data6!$CA$11:$CA$21</definedName>
    <definedName name="A125256578X_Latest">Data6!$CA$21</definedName>
    <definedName name="A125256582R">Data7!$DJ$1:$DJ$10,Data7!$DJ$11:$DJ$21</definedName>
    <definedName name="A125256582R_Data">Data7!$DJ$11:$DJ$21</definedName>
    <definedName name="A125256582R_Latest">Data7!$DJ$21</definedName>
    <definedName name="A125256586X">Data7!$X$1:$X$10,Data7!$X$11:$X$21</definedName>
    <definedName name="A125256586X_Data">Data7!$X$11:$X$21</definedName>
    <definedName name="A125256586X_Latest">Data7!$X$21</definedName>
    <definedName name="A125256590R">Data7!$BQ$1:$BQ$10,Data7!$BQ$11:$BQ$21</definedName>
    <definedName name="A125256590R_Data">Data7!$BQ$11:$BQ$21</definedName>
    <definedName name="A125256590R_Latest">Data7!$BQ$21</definedName>
    <definedName name="A125256594X">Data7!$CF$1:$CF$10,Data7!$CF$11:$CF$21</definedName>
    <definedName name="A125256594X_Data">Data7!$CF$11:$CF$21</definedName>
    <definedName name="A125256594X_Latest">Data7!$CF$21</definedName>
    <definedName name="A125256598J">Data7!$CU$1:$CU$10,Data7!$CU$11:$CU$21</definedName>
    <definedName name="A125256598J_Data">Data7!$CU$11:$CU$21</definedName>
    <definedName name="A125256598J_Latest">Data7!$CU$21</definedName>
    <definedName name="A125256602L">Data7!$EN$1:$EN$10,Data7!$EN$11:$EN$21</definedName>
    <definedName name="A125256602L_Data">Data7!$EN$11:$EN$21</definedName>
    <definedName name="A125256602L_Latest">Data7!$EN$21</definedName>
    <definedName name="A125256606W">Data7!$I$1:$I$10,Data7!$I$11:$I$21</definedName>
    <definedName name="A125256606W_Data">Data7!$I$11:$I$21</definedName>
    <definedName name="A125256606W_Latest">Data7!$I$21</definedName>
    <definedName name="A125256610L">Data7!$AM$1:$AM$10,Data7!$AM$11:$AM$21</definedName>
    <definedName name="A125256610L_Data">Data7!$AM$11:$AM$21</definedName>
    <definedName name="A125256610L_Latest">Data7!$AM$21</definedName>
    <definedName name="A125256614W">Data7!$BB$1:$BB$10,Data7!$BB$11:$BB$21</definedName>
    <definedName name="A125256614W_Data">Data7!$BB$11:$BB$21</definedName>
    <definedName name="A125256614W_Latest">Data7!$BB$21</definedName>
    <definedName name="A125256618F">Data7!$DY$1:$DY$10,Data7!$DY$11:$DY$21</definedName>
    <definedName name="A125256618F_Data">Data7!$DY$11:$DY$21</definedName>
    <definedName name="A125256618F_Latest">Data7!$DY$21</definedName>
    <definedName name="A125256622W">Data6!$IJ$1:$IJ$10,Data6!$IJ$11:$IJ$21</definedName>
    <definedName name="A125256622W_Data">Data6!$IJ$11:$IJ$21</definedName>
    <definedName name="A125256622W_Latest">Data6!$IJ$21</definedName>
    <definedName name="A125256626F">Data2!$HA$1:$HA$10,Data2!$HA$11:$HA$21</definedName>
    <definedName name="A125256626F_Data">Data2!$HA$11:$HA$21</definedName>
    <definedName name="A125256626F_Latest">Data2!$HA$21</definedName>
    <definedName name="A125256630W">Data2!$DO$1:$DO$10,Data2!$DO$11:$DO$21</definedName>
    <definedName name="A125256630W_Data">Data2!$DO$11:$DO$21</definedName>
    <definedName name="A125256630W_Latest">Data2!$DO$21</definedName>
    <definedName name="A125256634F">Data2!$FH$1:$FH$10,Data2!$FH$11:$FH$21</definedName>
    <definedName name="A125256634F_Data">Data2!$FH$11:$FH$21</definedName>
    <definedName name="A125256634F_Latest">Data2!$FH$21</definedName>
    <definedName name="A125256638R">Data2!$FW$1:$FW$10,Data2!$FW$11:$FW$21</definedName>
    <definedName name="A125256638R_Data">Data2!$FW$11:$FW$21</definedName>
    <definedName name="A125256638R_Latest">Data2!$FW$21</definedName>
    <definedName name="A125256642F">Data2!$GL$1:$GL$10,Data2!$GL$11:$GL$21</definedName>
    <definedName name="A125256642F_Data">Data2!$GL$11:$GL$21</definedName>
    <definedName name="A125256642F_Latest">Data2!$GL$21</definedName>
    <definedName name="A125256646R">Data2!$IE$1:$IE$10,Data2!$IE$11:$IE$21</definedName>
    <definedName name="A125256646R_Data">Data2!$IE$11:$IE$21</definedName>
    <definedName name="A125256646R_Latest">Data2!$IE$21</definedName>
    <definedName name="A125256650F">Data2!$CZ$1:$CZ$10,Data2!$CZ$11:$CZ$21</definedName>
    <definedName name="A125256650F_Data">Data2!$CZ$11:$CZ$21</definedName>
    <definedName name="A125256650F_Latest">Data2!$CZ$21</definedName>
    <definedName name="A125256654R">Data2!$ED$1:$ED$10,Data2!$ED$11:$ED$21</definedName>
    <definedName name="A125256654R_Data">Data2!$ED$11:$ED$21</definedName>
    <definedName name="A125256654R_Latest">Data2!$ED$21</definedName>
    <definedName name="A125256658X">Data2!$ES$1:$ES$10,Data2!$ES$11:$ES$21</definedName>
    <definedName name="A125256658X_Data">Data2!$ES$11:$ES$21</definedName>
    <definedName name="A125256658X_Latest">Data2!$ES$21</definedName>
    <definedName name="A125256662R">Data2!$HP$1:$HP$10,Data2!$HP$11:$HP$21</definedName>
    <definedName name="A125256662R_Data">Data2!$HP$11:$HP$21</definedName>
    <definedName name="A125256662R_Latest">Data2!$HP$21</definedName>
    <definedName name="A125256666X">Data2!$CK$1:$CK$10,Data2!$CK$11:$CK$21</definedName>
    <definedName name="A125256666X_Data">Data2!$CK$11:$CK$21</definedName>
    <definedName name="A125256666X_Latest">Data2!$CK$21</definedName>
    <definedName name="A125257022K">Data4!$GV$1:$GV$10,Data4!$GV$11:$GV$21</definedName>
    <definedName name="A125257022K_Data">Data4!$GV$11:$GV$21</definedName>
    <definedName name="A125257022K_Latest">Data4!$GV$21</definedName>
    <definedName name="A125257026V">Data4!$DJ$1:$DJ$10,Data4!$DJ$11:$DJ$21</definedName>
    <definedName name="A125257026V_Data">Data4!$DJ$11:$DJ$21</definedName>
    <definedName name="A125257026V_Latest">Data4!$DJ$21</definedName>
    <definedName name="A125257030K">Data4!$FC$1:$FC$10,Data4!$FC$11:$FC$21</definedName>
    <definedName name="A125257030K_Data">Data4!$FC$11:$FC$21</definedName>
    <definedName name="A125257030K_Latest">Data4!$FC$21</definedName>
    <definedName name="A125257034V">Data4!$FR$1:$FR$10,Data4!$FR$11:$FR$21</definedName>
    <definedName name="A125257034V_Data">Data4!$FR$11:$FR$21</definedName>
    <definedName name="A125257034V_Latest">Data4!$FR$21</definedName>
    <definedName name="A125257038C">Data4!$GG$1:$GG$10,Data4!$GG$11:$GG$21</definedName>
    <definedName name="A125257038C_Data">Data4!$GG$11:$GG$21</definedName>
    <definedName name="A125257038C_Latest">Data4!$GG$21</definedName>
    <definedName name="A125257042V">Data4!$HZ$1:$HZ$10,Data4!$HZ$11:$HZ$21</definedName>
    <definedName name="A125257042V_Data">Data4!$HZ$11:$HZ$21</definedName>
    <definedName name="A125257042V_Latest">Data4!$HZ$21</definedName>
    <definedName name="A125257046C">Data4!$CU$1:$CU$10,Data4!$CU$11:$CU$21</definedName>
    <definedName name="A125257046C_Data">Data4!$CU$11:$CU$21</definedName>
    <definedName name="A125257046C_Latest">Data4!$CU$21</definedName>
    <definedName name="A125257050V">Data4!$DY$1:$DY$10,Data4!$DY$11:$DY$21</definedName>
    <definedName name="A125257050V_Data">Data4!$DY$11:$DY$21</definedName>
    <definedName name="A125257050V_Latest">Data4!$DY$21</definedName>
    <definedName name="A125257054C">Data4!$EN$1:$EN$10,Data4!$EN$11:$EN$21</definedName>
    <definedName name="A125257054C_Data">Data4!$EN$11:$EN$21</definedName>
    <definedName name="A125257054C_Latest">Data4!$EN$21</definedName>
    <definedName name="A125257058L">Data4!$HK$1:$HK$10,Data4!$HK$11:$HK$21</definedName>
    <definedName name="A125257058L_Data">Data4!$HK$11:$HK$21</definedName>
    <definedName name="A125257058L_Latest">Data4!$HK$21</definedName>
    <definedName name="A125257062C">Data4!$CF$1:$CF$10,Data4!$CF$11:$CF$21</definedName>
    <definedName name="A125257062C_Data">Data4!$CF$11:$CF$21</definedName>
    <definedName name="A125257062C_Latest">Data4!$CF$21</definedName>
    <definedName name="A125257418F">Data2!$AR$1:$AR$10,Data2!$AR$11:$AR$21</definedName>
    <definedName name="A125257418F_Data">Data2!$AR$11:$AR$21</definedName>
    <definedName name="A125257418F_Latest">Data2!$AR$21</definedName>
    <definedName name="A125257422W">Data1!$GV$1:$GV$10,Data1!$GV$11:$GV$21</definedName>
    <definedName name="A125257422W_Data">Data1!$GV$11:$GV$21</definedName>
    <definedName name="A125257422W_Latest">Data1!$GV$21</definedName>
    <definedName name="A125257426F">Data1!$IO$1:$IO$10,Data1!$IO$11:$IO$21</definedName>
    <definedName name="A125257426F_Data">Data1!$IO$11:$IO$21</definedName>
    <definedName name="A125257426F_Latest">Data1!$IO$21</definedName>
    <definedName name="A125257430W">Data2!$N$1:$N$10,Data2!$N$11:$N$21</definedName>
    <definedName name="A125257430W_Data">Data2!$N$11:$N$21</definedName>
    <definedName name="A125257430W_Latest">Data2!$N$21</definedName>
    <definedName name="A125257434F">Data2!$AC$1:$AC$10,Data2!$AC$11:$AC$21</definedName>
    <definedName name="A125257434F_Data">Data2!$AC$11:$AC$21</definedName>
    <definedName name="A125257434F_Latest">Data2!$AC$21</definedName>
    <definedName name="A125257438R">Data2!$BV$1:$BV$10,Data2!$BV$11:$BV$21</definedName>
    <definedName name="A125257438R_Data">Data2!$BV$11:$BV$21</definedName>
    <definedName name="A125257438R_Latest">Data2!$BV$21</definedName>
    <definedName name="A125257442F">Data1!$GG$1:$GG$10,Data1!$GG$11:$GG$21</definedName>
    <definedName name="A125257442F_Data">Data1!$GG$11:$GG$21</definedName>
    <definedName name="A125257442F_Latest">Data1!$GG$21</definedName>
    <definedName name="A125257446R">Data1!$HK$1:$HK$10,Data1!$HK$11:$HK$21</definedName>
    <definedName name="A125257446R_Data">Data1!$HK$11:$HK$21</definedName>
    <definedName name="A125257446R_Latest">Data1!$HK$21</definedName>
    <definedName name="A125257450F">Data1!$HZ$1:$HZ$10,Data1!$HZ$11:$HZ$21</definedName>
    <definedName name="A125257450F_Data">Data1!$HZ$11:$HZ$21</definedName>
    <definedName name="A125257450F_Latest">Data1!$HZ$21</definedName>
    <definedName name="A125257454R">Data2!$BG$1:$BG$10,Data2!$BG$11:$BG$21</definedName>
    <definedName name="A125257454R_Data">Data2!$BG$11:$BG$21</definedName>
    <definedName name="A125257454R_Latest">Data2!$BG$21</definedName>
    <definedName name="A125257458X">Data1!$FR$1:$FR$10,Data1!$FR$11:$FR$21</definedName>
    <definedName name="A125257458X_Data">Data1!$FR$11:$FR$21</definedName>
    <definedName name="A125257458X_Latest">Data1!$FR$21</definedName>
    <definedName name="A125257814J">Data3!$DT$1:$DT$10,Data3!$DT$11:$DT$21</definedName>
    <definedName name="A125257814J_Data">Data3!$DT$11:$DT$21</definedName>
    <definedName name="A125257814J_Latest">Data3!$DT$21</definedName>
    <definedName name="A125257818T">Data3!$AH$1:$AH$10,Data3!$AH$11:$AH$21</definedName>
    <definedName name="A125257818T_Data">Data3!$AH$11:$AH$21</definedName>
    <definedName name="A125257818T_Latest">Data3!$AH$21</definedName>
    <definedName name="A125257822J">Data3!$CA$1:$CA$10,Data3!$CA$11:$CA$21</definedName>
    <definedName name="A125257822J_Data">Data3!$CA$11:$CA$21</definedName>
    <definedName name="A125257822J_Latest">Data3!$CA$21</definedName>
    <definedName name="A125257826T">Data3!$CP$1:$CP$10,Data3!$CP$11:$CP$21</definedName>
    <definedName name="A125257826T_Data">Data3!$CP$11:$CP$21</definedName>
    <definedName name="A125257826T_Latest">Data3!$CP$21</definedName>
    <definedName name="A125257830J">Data3!$DE$1:$DE$10,Data3!$DE$11:$DE$21</definedName>
    <definedName name="A125257830J_Data">Data3!$DE$11:$DE$21</definedName>
    <definedName name="A125257830J_Latest">Data3!$DE$21</definedName>
    <definedName name="A125257834T">Data3!$EX$1:$EX$10,Data3!$EX$11:$EX$21</definedName>
    <definedName name="A125257834T_Data">Data3!$EX$11:$EX$21</definedName>
    <definedName name="A125257834T_Latest">Data3!$EX$21</definedName>
    <definedName name="A125257838A">Data3!$S$1:$S$10,Data3!$S$11:$S$21</definedName>
    <definedName name="A125257838A_Data">Data3!$S$11:$S$21</definedName>
    <definedName name="A125257838A_Latest">Data3!$S$21</definedName>
    <definedName name="A125257842T">Data3!$AW$1:$AW$10,Data3!$AW$11:$AW$21</definedName>
    <definedName name="A125257842T_Data">Data3!$AW$11:$AW$21</definedName>
    <definedName name="A125257842T_Latest">Data3!$AW$21</definedName>
    <definedName name="A125257846A">Data3!$BL$1:$BL$10,Data3!$BL$11:$BL$21</definedName>
    <definedName name="A125257846A_Data">Data3!$BL$11:$BL$21</definedName>
    <definedName name="A125257846A_Latest">Data3!$BL$21</definedName>
    <definedName name="A125257850T">Data3!$EI$1:$EI$10,Data3!$EI$11:$EI$21</definedName>
    <definedName name="A125257850T_Data">Data3!$EI$11:$EI$21</definedName>
    <definedName name="A125257850T_Latest">Data3!$EI$21</definedName>
    <definedName name="A125257854A">Data3!$D$1:$D$10,Data3!$D$11:$D$21</definedName>
    <definedName name="A125257854A_Data">Data3!$D$11:$D$21</definedName>
    <definedName name="A125257854A_Latest">Data3!$D$21</definedName>
    <definedName name="A125258210L">Data4!$AM$1:$AM$10,Data4!$AM$11:$AM$21</definedName>
    <definedName name="A125258210L_Data">Data4!$AM$11:$AM$21</definedName>
    <definedName name="A125258210L_Latest">Data4!$AM$21</definedName>
    <definedName name="A125258214W">Data3!$GQ$1:$GQ$10,Data3!$GQ$11:$GQ$21</definedName>
    <definedName name="A125258214W_Data">Data3!$GQ$11:$GQ$21</definedName>
    <definedName name="A125258214W_Latest">Data3!$GQ$21</definedName>
    <definedName name="A125258218F">Data3!$IJ$1:$IJ$10,Data3!$IJ$11:$IJ$21</definedName>
    <definedName name="A125258218F_Data">Data3!$IJ$11:$IJ$21</definedName>
    <definedName name="A125258218F_Latest">Data3!$IJ$21</definedName>
    <definedName name="A125258222W">Data4!$I$1:$I$10,Data4!$I$11:$I$21</definedName>
    <definedName name="A125258222W_Data">Data4!$I$11:$I$21</definedName>
    <definedName name="A125258222W_Latest">Data4!$I$21</definedName>
    <definedName name="A125258226F">Data4!$X$1:$X$10,Data4!$X$11:$X$21</definedName>
    <definedName name="A125258226F_Data">Data4!$X$11:$X$21</definedName>
    <definedName name="A125258226F_Latest">Data4!$X$21</definedName>
    <definedName name="A125258230W">Data4!$BQ$1:$BQ$10,Data4!$BQ$11:$BQ$21</definedName>
    <definedName name="A125258230W_Data">Data4!$BQ$11:$BQ$21</definedName>
    <definedName name="A125258230W_Latest">Data4!$BQ$21</definedName>
    <definedName name="A125258234F">Data3!$GB$1:$GB$10,Data3!$GB$11:$GB$21</definedName>
    <definedName name="A125258234F_Data">Data3!$GB$11:$GB$21</definedName>
    <definedName name="A125258234F_Latest">Data3!$GB$21</definedName>
    <definedName name="A125258238R">Data3!$HF$1:$HF$10,Data3!$HF$11:$HF$21</definedName>
    <definedName name="A125258238R_Data">Data3!$HF$11:$HF$21</definedName>
    <definedName name="A125258238R_Latest">Data3!$HF$21</definedName>
    <definedName name="A125258242F">Data3!$HU$1:$HU$10,Data3!$HU$11:$HU$21</definedName>
    <definedName name="A125258242F_Data">Data3!$HU$11:$HU$21</definedName>
    <definedName name="A125258242F_Latest">Data3!$HU$21</definedName>
    <definedName name="A125258246R">Data4!$BB$1:$BB$10,Data4!$BB$11:$BB$21</definedName>
    <definedName name="A125258246R_Data">Data4!$BB$11:$BB$21</definedName>
    <definedName name="A125258246R_Latest">Data4!$BB$21</definedName>
    <definedName name="A125258250F">Data3!$FM$1:$FM$10,Data3!$FM$11:$FM$21</definedName>
    <definedName name="A125258250F_Data">Data3!$FM$11:$FM$21</definedName>
    <definedName name="A125258250F_Latest">Data3!$FM$21</definedName>
    <definedName name="A125258606J">Data1!$DV$1:$DV$10,Data1!$DV$11:$DV$21</definedName>
    <definedName name="A125258606J_Data">Data1!$DV$11:$DV$21</definedName>
    <definedName name="A125258606J_Latest">Data1!$DV$21</definedName>
    <definedName name="A125258610X">Data1!$AJ$1:$AJ$10,Data1!$AJ$11:$AJ$21</definedName>
    <definedName name="A125258610X_Data">Data1!$AJ$11:$AJ$21</definedName>
    <definedName name="A125258610X_Latest">Data1!$AJ$21</definedName>
    <definedName name="A125258614J">Data1!$CC$1:$CC$10,Data1!$CC$11:$CC$21</definedName>
    <definedName name="A125258614J_Data">Data1!$CC$11:$CC$21</definedName>
    <definedName name="A125258614J_Latest">Data1!$CC$21</definedName>
    <definedName name="A125258618T">Data1!$CR$1:$CR$10,Data1!$CR$11:$CR$21</definedName>
    <definedName name="A125258618T_Data">Data1!$CR$11:$CR$21</definedName>
    <definedName name="A125258618T_Latest">Data1!$CR$21</definedName>
    <definedName name="A125258622J">Data1!$DG$1:$DG$10,Data1!$DG$11:$DG$21</definedName>
    <definedName name="A125258622J_Data">Data1!$DG$11:$DG$21</definedName>
    <definedName name="A125258622J_Latest">Data1!$DG$21</definedName>
    <definedName name="A125258626T">Data1!$EZ$1:$EZ$10,Data1!$EZ$11:$EZ$21</definedName>
    <definedName name="A125258626T_Data">Data1!$EZ$11:$EZ$21</definedName>
    <definedName name="A125258626T_Latest">Data1!$EZ$21</definedName>
    <definedName name="A125258630J">Data1!$U$1:$U$10,Data1!$U$11:$U$21</definedName>
    <definedName name="A125258630J_Data">Data1!$U$11:$U$21</definedName>
    <definedName name="A125258630J_Latest">Data1!$U$21</definedName>
    <definedName name="A125258634T">Data1!$AY$1:$AY$10,Data1!$AY$11:$AY$21</definedName>
    <definedName name="A125258634T_Data">Data1!$AY$11:$AY$21</definedName>
    <definedName name="A125258634T_Latest">Data1!$AY$21</definedName>
    <definedName name="A125258638A">Data1!$BN$1:$BN$10,Data1!$BN$11:$BN$21</definedName>
    <definedName name="A125258638A_Data">Data1!$BN$11:$BN$21</definedName>
    <definedName name="A125258638A_Latest">Data1!$BN$21</definedName>
    <definedName name="A125258642T">Data1!$EK$1:$EK$10,Data1!$EK$11:$EK$21</definedName>
    <definedName name="A125258642T_Data">Data1!$EK$11:$EK$21</definedName>
    <definedName name="A125258642T_Latest">Data1!$EK$21</definedName>
    <definedName name="A125258646A">Data1!$F$1:$F$10,Data1!$F$11:$F$21</definedName>
    <definedName name="A125258646A_Data">Data1!$F$11:$F$21</definedName>
    <definedName name="A125258646A_Latest">Data1!$F$21</definedName>
    <definedName name="A125258650T">Data10!$U$1:$U$10,Data10!$U$11:$U$21</definedName>
    <definedName name="A125258650T_Data">Data10!$U$11:$U$21</definedName>
    <definedName name="A125258650T_Latest">Data10!$U$21</definedName>
    <definedName name="A125258654A">Data9!$FY$1:$FY$10,Data9!$FY$11:$FY$21</definedName>
    <definedName name="A125258654A_Data">Data9!$FY$11:$FY$21</definedName>
    <definedName name="A125258654A_Latest">Data9!$FY$21</definedName>
    <definedName name="A125258658K">Data9!$HR$1:$HR$10,Data9!$HR$11:$HR$21</definedName>
    <definedName name="A125258658K_Data">Data9!$HR$11:$HR$21</definedName>
    <definedName name="A125258658K_Latest">Data9!$HR$21</definedName>
    <definedName name="A125258662A">Data9!$IG$1:$IG$10,Data9!$IG$11:$IG$21</definedName>
    <definedName name="A125258662A_Data">Data9!$IG$11:$IG$21</definedName>
    <definedName name="A125258662A_Latest">Data9!$IG$21</definedName>
    <definedName name="A125258666K">Data10!$F$1:$F$10,Data10!$F$11:$F$21</definedName>
    <definedName name="A125258666K_Data">Data10!$F$11:$F$21</definedName>
    <definedName name="A125258666K_Latest">Data10!$F$21</definedName>
    <definedName name="A125258670A">Data10!$AY$1:$AY$10,Data10!$AY$11:$AY$21</definedName>
    <definedName name="A125258670A_Data">Data10!$AY$11:$AY$21</definedName>
    <definedName name="A125258670A_Latest">Data10!$AY$21</definedName>
    <definedName name="A125258674K">Data9!$FJ$1:$FJ$10,Data9!$FJ$11:$FJ$21</definedName>
    <definedName name="A125258674K_Data">Data9!$FJ$11:$FJ$21</definedName>
    <definedName name="A125258674K_Latest">Data9!$FJ$21</definedName>
    <definedName name="A125258678V">Data9!$GN$1:$GN$10,Data9!$GN$11:$GN$21</definedName>
    <definedName name="A125258678V_Data">Data9!$GN$11:$GN$21</definedName>
    <definedName name="A125258678V_Latest">Data9!$GN$21</definedName>
    <definedName name="A125258682K">Data9!$HC$1:$HC$10,Data9!$HC$11:$HC$21</definedName>
    <definedName name="A125258682K_Data">Data9!$HC$11:$HC$21</definedName>
    <definedName name="A125258682K_Latest">Data9!$HC$21</definedName>
    <definedName name="A125258686V">Data10!$AJ$1:$AJ$10,Data10!$AJ$11:$AJ$21</definedName>
    <definedName name="A125258686V_Data">Data10!$AJ$11:$AJ$21</definedName>
    <definedName name="A125258686V_Latest">Data10!$AJ$21</definedName>
    <definedName name="A125258690K">Data9!$EU$1:$EU$10,Data9!$EU$11:$EU$21</definedName>
    <definedName name="A125258690K_Data">Data9!$EU$11:$EU$21</definedName>
    <definedName name="A125258690K_Latest">Data9!$EU$21</definedName>
    <definedName name="A125258694V">Data6!$AE$1:$AE$10,Data6!$AE$11:$AE$21</definedName>
    <definedName name="A125258694V_Data">Data6!$AE$11:$AE$21</definedName>
    <definedName name="A125258694V_Latest">Data6!$AE$21</definedName>
    <definedName name="A125258698C">Data5!$GI$1:$GI$10,Data5!$GI$11:$GI$21</definedName>
    <definedName name="A125258698C_Data">Data5!$GI$11:$GI$21</definedName>
    <definedName name="A125258698C_Latest">Data5!$GI$21</definedName>
    <definedName name="A125258702J">Data5!$IB$1:$IB$10,Data5!$IB$11:$IB$21</definedName>
    <definedName name="A125258702J_Data">Data5!$IB$11:$IB$21</definedName>
    <definedName name="A125258702J_Latest">Data5!$IB$21</definedName>
    <definedName name="A125258706T">Data5!$IQ$1:$IQ$10,Data5!$IQ$11:$IQ$21</definedName>
    <definedName name="A125258706T_Data">Data5!$IQ$11:$IQ$21</definedName>
    <definedName name="A125258706T_Latest">Data5!$IQ$21</definedName>
    <definedName name="A125258710J">Data6!$P$1:$P$10,Data6!$P$11:$P$21</definedName>
    <definedName name="A125258710J_Data">Data6!$P$11:$P$21</definedName>
    <definedName name="A125258710J_Latest">Data6!$P$21</definedName>
    <definedName name="A125258714T">Data6!$BI$1:$BI$10,Data6!$BI$11:$BI$21</definedName>
    <definedName name="A125258714T_Data">Data6!$BI$11:$BI$21</definedName>
    <definedName name="A125258714T_Latest">Data6!$BI$21</definedName>
    <definedName name="A125258718A">Data5!$FT$1:$FT$10,Data5!$FT$11:$FT$21</definedName>
    <definedName name="A125258718A_Data">Data5!$FT$11:$FT$21</definedName>
    <definedName name="A125258718A_Latest">Data5!$FT$21</definedName>
    <definedName name="A125258722T">Data5!$GX$1:$GX$10,Data5!$GX$11:$GX$21</definedName>
    <definedName name="A125258722T_Data">Data5!$GX$11:$GX$21</definedName>
    <definedName name="A125258722T_Latest">Data5!$GX$21</definedName>
    <definedName name="A125258726A">Data5!$HM$1:$HM$10,Data5!$HM$11:$HM$21</definedName>
    <definedName name="A125258726A_Data">Data5!$HM$11:$HM$21</definedName>
    <definedName name="A125258726A_Latest">Data5!$HM$21</definedName>
    <definedName name="A125258730T">Data6!$AT$1:$AT$10,Data6!$AT$11:$AT$21</definedName>
    <definedName name="A125258730T_Data">Data6!$AT$11:$AT$21</definedName>
    <definedName name="A125258730T_Latest">Data6!$AT$21</definedName>
    <definedName name="A125258734A">Data5!$FE$1:$FE$10,Data5!$FE$11:$FE$21</definedName>
    <definedName name="A125258734A_Data">Data5!$FE$11:$FE$21</definedName>
    <definedName name="A125258734A_Latest">Data5!$FE$21</definedName>
    <definedName name="A125258738K">Data8!$Z$1:$Z$10,Data8!$Z$11:$Z$21</definedName>
    <definedName name="A125258738K_Data">Data8!$Z$11:$Z$21</definedName>
    <definedName name="A125258738K_Latest">Data8!$Z$21</definedName>
    <definedName name="A125258742A">Data7!$GD$1:$GD$10,Data7!$GD$11:$GD$21</definedName>
    <definedName name="A125258742A_Data">Data7!$GD$11:$GD$21</definedName>
    <definedName name="A125258742A_Latest">Data7!$GD$21</definedName>
    <definedName name="A125258746K">Data7!$HW$1:$HW$10,Data7!$HW$11:$HW$21</definedName>
    <definedName name="A125258746K_Data">Data7!$HW$11:$HW$21</definedName>
    <definedName name="A125258746K_Latest">Data7!$HW$21</definedName>
    <definedName name="A125258750A">Data7!$IL$1:$IL$10,Data7!$IL$11:$IL$21</definedName>
    <definedName name="A125258750A_Data">Data7!$IL$11:$IL$21</definedName>
    <definedName name="A125258750A_Latest">Data7!$IL$21</definedName>
    <definedName name="A125258754K">Data8!$K$1:$K$10,Data8!$K$11:$K$21</definedName>
    <definedName name="A125258754K_Data">Data8!$K$11:$K$21</definedName>
    <definedName name="A125258754K_Latest">Data8!$K$21</definedName>
    <definedName name="A125258758V">Data8!$BD$1:$BD$10,Data8!$BD$11:$BD$21</definedName>
    <definedName name="A125258758V_Data">Data8!$BD$11:$BD$21</definedName>
    <definedName name="A125258758V_Latest">Data8!$BD$21</definedName>
    <definedName name="A125258762K">Data7!$FO$1:$FO$10,Data7!$FO$11:$FO$21</definedName>
    <definedName name="A125258762K_Data">Data7!$FO$11:$FO$21</definedName>
    <definedName name="A125258762K_Latest">Data7!$FO$21</definedName>
    <definedName name="A125258766V">Data7!$GS$1:$GS$10,Data7!$GS$11:$GS$21</definedName>
    <definedName name="A125258766V_Data">Data7!$GS$11:$GS$21</definedName>
    <definedName name="A125258766V_Latest">Data7!$GS$21</definedName>
    <definedName name="A125258770K">Data7!$HH$1:$HH$10,Data7!$HH$11:$HH$21</definedName>
    <definedName name="A125258770K_Data">Data7!$HH$11:$HH$21</definedName>
    <definedName name="A125258770K_Latest">Data7!$HH$21</definedName>
    <definedName name="A125258774V">Data8!$AO$1:$AO$10,Data8!$AO$11:$AO$21</definedName>
    <definedName name="A125258774V_Data">Data8!$AO$11:$AO$21</definedName>
    <definedName name="A125258774V_Latest">Data8!$AO$21</definedName>
    <definedName name="A125258778C">Data7!$EZ$1:$EZ$10,Data7!$EZ$11:$EZ$21</definedName>
    <definedName name="A125258778C_Data">Data7!$EZ$11:$EZ$21</definedName>
    <definedName name="A125258778C_Latest">Data7!$EZ$21</definedName>
    <definedName name="A125258782V">Data8!$GI$1:$GI$10,Data8!$GI$11:$GI$21</definedName>
    <definedName name="A125258782V_Data">Data8!$GI$11:$GI$21</definedName>
    <definedName name="A125258782V_Latest">Data8!$GI$21</definedName>
    <definedName name="A125258786C">Data8!$CW$1:$CW$10,Data8!$CW$11:$CW$21</definedName>
    <definedName name="A125258786C_Data">Data8!$CW$11:$CW$21</definedName>
    <definedName name="A125258786C_Latest">Data8!$CW$21</definedName>
    <definedName name="A125258790V">Data8!$EP$1:$EP$10,Data8!$EP$11:$EP$21</definedName>
    <definedName name="A125258790V_Data">Data8!$EP$11:$EP$21</definedName>
    <definedName name="A125258790V_Latest">Data8!$EP$21</definedName>
    <definedName name="A125258794C">Data8!$FE$1:$FE$10,Data8!$FE$11:$FE$21</definedName>
    <definedName name="A125258794C_Data">Data8!$FE$11:$FE$21</definedName>
    <definedName name="A125258794C_Latest">Data8!$FE$21</definedName>
    <definedName name="A125258798L">Data8!$FT$1:$FT$10,Data8!$FT$11:$FT$21</definedName>
    <definedName name="A125258798L_Data">Data8!$FT$11:$FT$21</definedName>
    <definedName name="A125258798L_Latest">Data8!$FT$21</definedName>
    <definedName name="A125258802T">Data8!$HM$1:$HM$10,Data8!$HM$11:$HM$21</definedName>
    <definedName name="A125258802T_Data">Data8!$HM$11:$HM$21</definedName>
    <definedName name="A125258802T_Latest">Data8!$HM$21</definedName>
    <definedName name="A125258806A">Data8!$CH$1:$CH$10,Data8!$CH$11:$CH$21</definedName>
    <definedName name="A125258806A_Data">Data8!$CH$11:$CH$21</definedName>
    <definedName name="A125258806A_Latest">Data8!$CH$21</definedName>
    <definedName name="A125258810T">Data8!$DL$1:$DL$10,Data8!$DL$11:$DL$21</definedName>
    <definedName name="A125258810T_Data">Data8!$DL$11:$DL$21</definedName>
    <definedName name="A125258810T_Latest">Data8!$DL$21</definedName>
    <definedName name="A125258814A">Data8!$EA$1:$EA$10,Data8!$EA$11:$EA$21</definedName>
    <definedName name="A125258814A_Data">Data8!$EA$11:$EA$21</definedName>
    <definedName name="A125258814A_Latest">Data8!$EA$21</definedName>
    <definedName name="A125258818K">Data8!$GX$1:$GX$10,Data8!$GX$11:$GX$21</definedName>
    <definedName name="A125258818K_Data">Data8!$GX$11:$GX$21</definedName>
    <definedName name="A125258818K_Latest">Data8!$GX$21</definedName>
    <definedName name="A125258822A">Data8!$BS$1:$BS$10,Data8!$BS$11:$BS$21</definedName>
    <definedName name="A125258822A_Data">Data8!$BS$11:$BS$21</definedName>
    <definedName name="A125258822A_Latest">Data8!$BS$21</definedName>
    <definedName name="A125258826K">Data9!$DB$1:$DB$10,Data9!$DB$11:$DB$21</definedName>
    <definedName name="A125258826K_Data">Data9!$DB$11:$DB$21</definedName>
    <definedName name="A125258826K_Latest">Data9!$DB$21</definedName>
    <definedName name="A125258830A">Data9!$P$1:$P$10,Data9!$P$11:$P$21</definedName>
    <definedName name="A125258830A_Data">Data9!$P$11:$P$21</definedName>
    <definedName name="A125258830A_Latest">Data9!$P$21</definedName>
    <definedName name="A125258834K">Data9!$BI$1:$BI$10,Data9!$BI$11:$BI$21</definedName>
    <definedName name="A125258834K_Data">Data9!$BI$11:$BI$21</definedName>
    <definedName name="A125258834K_Latest">Data9!$BI$21</definedName>
    <definedName name="A125258838V">Data9!$BX$1:$BX$10,Data9!$BX$11:$BX$21</definedName>
    <definedName name="A125258838V_Data">Data9!$BX$11:$BX$21</definedName>
    <definedName name="A125258838V_Latest">Data9!$BX$21</definedName>
    <definedName name="A125258842K">Data9!$CM$1:$CM$10,Data9!$CM$11:$CM$21</definedName>
    <definedName name="A125258842K_Data">Data9!$CM$11:$CM$21</definedName>
    <definedName name="A125258842K_Latest">Data9!$CM$21</definedName>
    <definedName name="A125258846V">Data9!$EF$1:$EF$10,Data9!$EF$11:$EF$21</definedName>
    <definedName name="A125258846V_Data">Data9!$EF$11:$EF$21</definedName>
    <definedName name="A125258846V_Latest">Data9!$EF$21</definedName>
    <definedName name="A125258850K">Data8!$IQ$1:$IQ$10,Data8!$IQ$11:$IQ$21</definedName>
    <definedName name="A125258850K_Data">Data8!$IQ$11:$IQ$21</definedName>
    <definedName name="A125258850K_Latest">Data8!$IQ$21</definedName>
    <definedName name="A125258854V">Data9!$AE$1:$AE$10,Data9!$AE$11:$AE$21</definedName>
    <definedName name="A125258854V_Data">Data9!$AE$11:$AE$21</definedName>
    <definedName name="A125258854V_Latest">Data9!$AE$21</definedName>
    <definedName name="A125258858C">Data9!$AT$1:$AT$10,Data9!$AT$11:$AT$21</definedName>
    <definedName name="A125258858C_Data">Data9!$AT$11:$AT$21</definedName>
    <definedName name="A125258858C_Latest">Data9!$AT$21</definedName>
    <definedName name="A125258862V">Data9!$DQ$1:$DQ$10,Data9!$DQ$11:$DQ$21</definedName>
    <definedName name="A125258862V_Data">Data9!$DQ$11:$DQ$21</definedName>
    <definedName name="A125258862V_Latest">Data9!$DQ$21</definedName>
    <definedName name="A125258866C">Data8!$IB$1:$IB$10,Data8!$IB$11:$IB$21</definedName>
    <definedName name="A125258866C_Data">Data8!$IB$11:$IB$21</definedName>
    <definedName name="A125258866C_Latest">Data8!$IB$21</definedName>
    <definedName name="A125258870V">Data5!$DL$1:$DL$10,Data5!$DL$11:$DL$21</definedName>
    <definedName name="A125258870V_Data">Data5!$DL$11:$DL$21</definedName>
    <definedName name="A125258870V_Latest">Data5!$DL$21</definedName>
    <definedName name="A125258874C">Data5!$Z$1:$Z$10,Data5!$Z$11:$Z$21</definedName>
    <definedName name="A125258874C_Data">Data5!$Z$11:$Z$21</definedName>
    <definedName name="A125258874C_Latest">Data5!$Z$21</definedName>
    <definedName name="A125258878L">Data5!$BS$1:$BS$10,Data5!$BS$11:$BS$21</definedName>
    <definedName name="A125258878L_Data">Data5!$BS$11:$BS$21</definedName>
    <definedName name="A125258878L_Latest">Data5!$BS$21</definedName>
    <definedName name="A125258882C">Data5!$CH$1:$CH$10,Data5!$CH$11:$CH$21</definedName>
    <definedName name="A125258882C_Data">Data5!$CH$11:$CH$21</definedName>
    <definedName name="A125258882C_Latest">Data5!$CH$21</definedName>
    <definedName name="A125258886L">Data5!$CW$1:$CW$10,Data5!$CW$11:$CW$21</definedName>
    <definedName name="A125258886L_Data">Data5!$CW$11:$CW$21</definedName>
    <definedName name="A125258886L_Latest">Data5!$CW$21</definedName>
    <definedName name="A125258890C">Data5!$EP$1:$EP$10,Data5!$EP$11:$EP$21</definedName>
    <definedName name="A125258890C_Data">Data5!$EP$11:$EP$21</definedName>
    <definedName name="A125258890C_Latest">Data5!$EP$21</definedName>
    <definedName name="A125258894L">Data5!$K$1:$K$10,Data5!$K$11:$K$21</definedName>
    <definedName name="A125258894L_Data">Data5!$K$11:$K$21</definedName>
    <definedName name="A125258894L_Latest">Data5!$K$21</definedName>
    <definedName name="A125258898W">Data5!$AO$1:$AO$10,Data5!$AO$11:$AO$21</definedName>
    <definedName name="A125258898W_Data">Data5!$AO$11:$AO$21</definedName>
    <definedName name="A125258898W_Latest">Data5!$AO$21</definedName>
    <definedName name="A125258902A">Data5!$BD$1:$BD$10,Data5!$BD$11:$BD$21</definedName>
    <definedName name="A125258902A_Data">Data5!$BD$11:$BD$21</definedName>
    <definedName name="A125258902A_Latest">Data5!$BD$21</definedName>
    <definedName name="A125258906K">Data5!$EA$1:$EA$10,Data5!$EA$11:$EA$21</definedName>
    <definedName name="A125258906K_Data">Data5!$EA$11:$EA$21</definedName>
    <definedName name="A125258906K_Latest">Data5!$EA$21</definedName>
    <definedName name="A125258910A">Data4!$IL$1:$IL$10,Data4!$IL$11:$IL$21</definedName>
    <definedName name="A125258910A_Data">Data4!$IL$11:$IL$21</definedName>
    <definedName name="A125258910A_Latest">Data4!$IL$21</definedName>
    <definedName name="A125258914K">Data6!$GN$1:$GN$10,Data6!$GN$11:$GN$21</definedName>
    <definedName name="A125258914K_Data">Data6!$GN$11:$GN$21</definedName>
    <definedName name="A125258914K_Latest">Data6!$GN$21</definedName>
    <definedName name="A125258918V">Data6!$DB$1:$DB$10,Data6!$DB$11:$DB$21</definedName>
    <definedName name="A125258918V_Data">Data6!$DB$11:$DB$21</definedName>
    <definedName name="A125258918V_Latest">Data6!$DB$21</definedName>
    <definedName name="A125258922K">Data6!$EU$1:$EU$10,Data6!$EU$11:$EU$21</definedName>
    <definedName name="A125258922K_Data">Data6!$EU$11:$EU$21</definedName>
    <definedName name="A125258922K_Latest">Data6!$EU$21</definedName>
    <definedName name="A125258926V">Data6!$FJ$1:$FJ$10,Data6!$FJ$11:$FJ$21</definedName>
    <definedName name="A125258926V_Data">Data6!$FJ$11:$FJ$21</definedName>
    <definedName name="A125258926V_Latest">Data6!$FJ$21</definedName>
    <definedName name="A125258930K">Data6!$FY$1:$FY$10,Data6!$FY$11:$FY$21</definedName>
    <definedName name="A125258930K_Data">Data6!$FY$11:$FY$21</definedName>
    <definedName name="A125258930K_Latest">Data6!$FY$21</definedName>
    <definedName name="A125258934V">Data6!$HR$1:$HR$10,Data6!$HR$11:$HR$21</definedName>
    <definedName name="A125258934V_Data">Data6!$HR$11:$HR$21</definedName>
    <definedName name="A125258934V_Latest">Data6!$HR$21</definedName>
    <definedName name="A125258938C">Data6!$CM$1:$CM$10,Data6!$CM$11:$CM$21</definedName>
    <definedName name="A125258938C_Data">Data6!$CM$11:$CM$21</definedName>
    <definedName name="A125258938C_Latest">Data6!$CM$21</definedName>
    <definedName name="A125258942V">Data6!$DQ$1:$DQ$10,Data6!$DQ$11:$DQ$21</definedName>
    <definedName name="A125258942V_Data">Data6!$DQ$11:$DQ$21</definedName>
    <definedName name="A125258942V_Latest">Data6!$DQ$21</definedName>
    <definedName name="A125258946C">Data6!$EF$1:$EF$10,Data6!$EF$11:$EF$21</definedName>
    <definedName name="A125258946C_Data">Data6!$EF$11:$EF$21</definedName>
    <definedName name="A125258946C_Latest">Data6!$EF$21</definedName>
    <definedName name="A125258950V">Data6!$HC$1:$HC$10,Data6!$HC$11:$HC$21</definedName>
    <definedName name="A125258950V_Data">Data6!$HC$11:$HC$21</definedName>
    <definedName name="A125258950V_Latest">Data6!$HC$21</definedName>
    <definedName name="A125258954C">Data6!$BX$1:$BX$10,Data6!$BX$11:$BX$21</definedName>
    <definedName name="A125258954C_Data">Data6!$BX$11:$BX$21</definedName>
    <definedName name="A125258954C_Latest">Data6!$BX$21</definedName>
    <definedName name="A125258958L">Data7!$DG$1:$DG$10,Data7!$DG$11:$DG$21</definedName>
    <definedName name="A125258958L_Data">Data7!$DG$11:$DG$21</definedName>
    <definedName name="A125258958L_Latest">Data7!$DG$21</definedName>
    <definedName name="A125258962C">Data7!$U$1:$U$10,Data7!$U$11:$U$21</definedName>
    <definedName name="A125258962C_Data">Data7!$U$11:$U$21</definedName>
    <definedName name="A125258962C_Latest">Data7!$U$21</definedName>
    <definedName name="A125258966L">Data7!$BN$1:$BN$10,Data7!$BN$11:$BN$21</definedName>
    <definedName name="A125258966L_Data">Data7!$BN$11:$BN$21</definedName>
    <definedName name="A125258966L_Latest">Data7!$BN$21</definedName>
    <definedName name="A125258970C">Data7!$CC$1:$CC$10,Data7!$CC$11:$CC$21</definedName>
    <definedName name="A125258970C_Data">Data7!$CC$11:$CC$21</definedName>
    <definedName name="A125258970C_Latest">Data7!$CC$21</definedName>
    <definedName name="A125258974L">Data7!$CR$1:$CR$10,Data7!$CR$11:$CR$21</definedName>
    <definedName name="A125258974L_Data">Data7!$CR$11:$CR$21</definedName>
    <definedName name="A125258974L_Latest">Data7!$CR$21</definedName>
    <definedName name="A125258978W">Data7!$EK$1:$EK$10,Data7!$EK$11:$EK$21</definedName>
    <definedName name="A125258978W_Data">Data7!$EK$11:$EK$21</definedName>
    <definedName name="A125258978W_Latest">Data7!$EK$21</definedName>
    <definedName name="A125258982L">Data7!$F$1:$F$10,Data7!$F$11:$F$21</definedName>
    <definedName name="A125258982L_Data">Data7!$F$11:$F$21</definedName>
    <definedName name="A125258982L_Latest">Data7!$F$21</definedName>
    <definedName name="A125258986W">Data7!$AJ$1:$AJ$10,Data7!$AJ$11:$AJ$21</definedName>
    <definedName name="A125258986W_Data">Data7!$AJ$11:$AJ$21</definedName>
    <definedName name="A125258986W_Latest">Data7!$AJ$21</definedName>
    <definedName name="A125258990L">Data7!$AY$1:$AY$10,Data7!$AY$11:$AY$21</definedName>
    <definedName name="A125258990L_Data">Data7!$AY$11:$AY$21</definedName>
    <definedName name="A125258990L_Latest">Data7!$AY$21</definedName>
    <definedName name="A125258994W">Data7!$DV$1:$DV$10,Data7!$DV$11:$DV$21</definedName>
    <definedName name="A125258994W_Data">Data7!$DV$11:$DV$21</definedName>
    <definedName name="A125258994W_Latest">Data7!$DV$21</definedName>
    <definedName name="A125258998F">Data6!$IG$1:$IG$10,Data6!$IG$11:$IG$21</definedName>
    <definedName name="A125258998F_Data">Data6!$IG$11:$IG$21</definedName>
    <definedName name="A125258998F_Latest">Data6!$IG$21</definedName>
    <definedName name="A125259002L">Data2!$GX$1:$GX$10,Data2!$GX$11:$GX$21</definedName>
    <definedName name="A125259002L_Data">Data2!$GX$11:$GX$21</definedName>
    <definedName name="A125259002L_Latest">Data2!$GX$21</definedName>
    <definedName name="A125259006W">Data2!$DL$1:$DL$10,Data2!$DL$11:$DL$21</definedName>
    <definedName name="A125259006W_Data">Data2!$DL$11:$DL$21</definedName>
    <definedName name="A125259006W_Latest">Data2!$DL$21</definedName>
    <definedName name="A125259010L">Data2!$FE$1:$FE$10,Data2!$FE$11:$FE$21</definedName>
    <definedName name="A125259010L_Data">Data2!$FE$11:$FE$21</definedName>
    <definedName name="A125259010L_Latest">Data2!$FE$21</definedName>
    <definedName name="A125259014W">Data2!$FT$1:$FT$10,Data2!$FT$11:$FT$21</definedName>
    <definedName name="A125259014W_Data">Data2!$FT$11:$FT$21</definedName>
    <definedName name="A125259014W_Latest">Data2!$FT$21</definedName>
    <definedName name="A125259018F">Data2!$GI$1:$GI$10,Data2!$GI$11:$GI$21</definedName>
    <definedName name="A125259018F_Data">Data2!$GI$11:$GI$21</definedName>
    <definedName name="A125259018F_Latest">Data2!$GI$21</definedName>
    <definedName name="A125259022W">Data2!$IB$1:$IB$10,Data2!$IB$11:$IB$21</definedName>
    <definedName name="A125259022W_Data">Data2!$IB$11:$IB$21</definedName>
    <definedName name="A125259022W_Latest">Data2!$IB$21</definedName>
    <definedName name="A125259026F">Data2!$CW$1:$CW$10,Data2!$CW$11:$CW$21</definedName>
    <definedName name="A125259026F_Data">Data2!$CW$11:$CW$21</definedName>
    <definedName name="A125259026F_Latest">Data2!$CW$21</definedName>
    <definedName name="A125259030W">Data2!$EA$1:$EA$10,Data2!$EA$11:$EA$21</definedName>
    <definedName name="A125259030W_Data">Data2!$EA$11:$EA$21</definedName>
    <definedName name="A125259030W_Latest">Data2!$EA$21</definedName>
    <definedName name="A125259034F">Data2!$EP$1:$EP$10,Data2!$EP$11:$EP$21</definedName>
    <definedName name="A125259034F_Data">Data2!$EP$11:$EP$21</definedName>
    <definedName name="A125259034F_Latest">Data2!$EP$21</definedName>
    <definedName name="A125259038R">Data2!$HM$1:$HM$10,Data2!$HM$11:$HM$21</definedName>
    <definedName name="A125259038R_Data">Data2!$HM$11:$HM$21</definedName>
    <definedName name="A125259038R_Latest">Data2!$HM$21</definedName>
    <definedName name="A125259042F">Data2!$CH$1:$CH$10,Data2!$CH$11:$CH$21</definedName>
    <definedName name="A125259042F_Data">Data2!$CH$11:$CH$21</definedName>
    <definedName name="A125259042F_Latest">Data2!$CH$21</definedName>
    <definedName name="A125259398V">Data4!$GS$1:$GS$10,Data4!$GS$11:$GS$21</definedName>
    <definedName name="A125259398V_Data">Data4!$GS$11:$GS$21</definedName>
    <definedName name="A125259398V_Latest">Data4!$GS$21</definedName>
    <definedName name="A125259402X">Data4!$DG$1:$DG$10,Data4!$DG$11:$DG$21</definedName>
    <definedName name="A125259402X_Data">Data4!$DG$11:$DG$21</definedName>
    <definedName name="A125259402X_Latest">Data4!$DG$21</definedName>
    <definedName name="A125259406J">Data4!$EZ$1:$EZ$10,Data4!$EZ$11:$EZ$21</definedName>
    <definedName name="A125259406J_Data">Data4!$EZ$11:$EZ$21</definedName>
    <definedName name="A125259406J_Latest">Data4!$EZ$21</definedName>
    <definedName name="A125259410X">Data4!$FO$1:$FO$10,Data4!$FO$11:$FO$21</definedName>
    <definedName name="A125259410X_Data">Data4!$FO$11:$FO$21</definedName>
    <definedName name="A125259410X_Latest">Data4!$FO$21</definedName>
    <definedName name="A125259414J">Data4!$GD$1:$GD$10,Data4!$GD$11:$GD$21</definedName>
    <definedName name="A125259414J_Data">Data4!$GD$11:$GD$21</definedName>
    <definedName name="A125259414J_Latest">Data4!$GD$21</definedName>
    <definedName name="A125259418T">Data4!$HW$1:$HW$10,Data4!$HW$11:$HW$21</definedName>
    <definedName name="A125259418T_Data">Data4!$HW$11:$HW$21</definedName>
    <definedName name="A125259418T_Latest">Data4!$HW$21</definedName>
    <definedName name="A125259422J">Data4!$CR$1:$CR$10,Data4!$CR$11:$CR$21</definedName>
    <definedName name="A125259422J_Data">Data4!$CR$11:$CR$21</definedName>
    <definedName name="A125259422J_Latest">Data4!$CR$21</definedName>
    <definedName name="A125259426T">Data4!$DV$1:$DV$10,Data4!$DV$11:$DV$21</definedName>
    <definedName name="A125259426T_Data">Data4!$DV$11:$DV$21</definedName>
    <definedName name="A125259426T_Latest">Data4!$DV$21</definedName>
    <definedName name="A125259430J">Data4!$EK$1:$EK$10,Data4!$EK$11:$EK$21</definedName>
    <definedName name="A125259430J_Data">Data4!$EK$11:$EK$21</definedName>
    <definedName name="A125259430J_Latest">Data4!$EK$21</definedName>
    <definedName name="A125259434T">Data4!$HH$1:$HH$10,Data4!$HH$11:$HH$21</definedName>
    <definedName name="A125259434T_Data">Data4!$HH$11:$HH$21</definedName>
    <definedName name="A125259434T_Latest">Data4!$HH$21</definedName>
    <definedName name="A125259438A">Data4!$CC$1:$CC$10,Data4!$CC$11:$CC$21</definedName>
    <definedName name="A125259438A_Data">Data4!$CC$11:$CC$21</definedName>
    <definedName name="A125259438A_Latest">Data4!$CC$21</definedName>
    <definedName name="A125259794W">Data2!$AO$1:$AO$10,Data2!$AO$11:$AO$21</definedName>
    <definedName name="A125259794W_Data">Data2!$AO$11:$AO$21</definedName>
    <definedName name="A125259794W_Latest">Data2!$AO$21</definedName>
    <definedName name="A125259798F">Data1!$GS$1:$GS$10,Data1!$GS$11:$GS$21</definedName>
    <definedName name="A125259798F_Data">Data1!$GS$11:$GS$21</definedName>
    <definedName name="A125259798F_Latest">Data1!$GS$21</definedName>
    <definedName name="A125259802K">Data1!$IL$1:$IL$10,Data1!$IL$11:$IL$21</definedName>
    <definedName name="A125259802K_Data">Data1!$IL$11:$IL$21</definedName>
    <definedName name="A125259802K_Latest">Data1!$IL$21</definedName>
    <definedName name="A125259806V">Data2!$K$1:$K$10,Data2!$K$11:$K$21</definedName>
    <definedName name="A125259806V_Data">Data2!$K$11:$K$21</definedName>
    <definedName name="A125259806V_Latest">Data2!$K$21</definedName>
    <definedName name="A125259810K">Data2!$Z$1:$Z$10,Data2!$Z$11:$Z$21</definedName>
    <definedName name="A125259810K_Data">Data2!$Z$11:$Z$21</definedName>
    <definedName name="A125259810K_Latest">Data2!$Z$21</definedName>
    <definedName name="A125259814V">Data2!$BS$1:$BS$10,Data2!$BS$11:$BS$21</definedName>
    <definedName name="A125259814V_Data">Data2!$BS$11:$BS$21</definedName>
    <definedName name="A125259814V_Latest">Data2!$BS$21</definedName>
    <definedName name="A125259818C">Data1!$GD$1:$GD$10,Data1!$GD$11:$GD$21</definedName>
    <definedName name="A125259818C_Data">Data1!$GD$11:$GD$21</definedName>
    <definedName name="A125259818C_Latest">Data1!$GD$21</definedName>
    <definedName name="A125259822V">Data1!$HH$1:$HH$10,Data1!$HH$11:$HH$21</definedName>
    <definedName name="A125259822V_Data">Data1!$HH$11:$HH$21</definedName>
    <definedName name="A125259822V_Latest">Data1!$HH$21</definedName>
    <definedName name="A125259826C">Data1!$HW$1:$HW$10,Data1!$HW$11:$HW$21</definedName>
    <definedName name="A125259826C_Data">Data1!$HW$11:$HW$21</definedName>
    <definedName name="A125259826C_Latest">Data1!$HW$21</definedName>
    <definedName name="A125259830V">Data2!$BD$1:$BD$10,Data2!$BD$11:$BD$21</definedName>
    <definedName name="A125259830V_Data">Data2!$BD$11:$BD$21</definedName>
    <definedName name="A125259830V_Latest">Data2!$BD$21</definedName>
    <definedName name="A125259834C">Data1!$FO$1:$FO$10,Data1!$FO$11:$FO$21</definedName>
    <definedName name="A125259834C_Data">Data1!$FO$11:$FO$21</definedName>
    <definedName name="A125259834C_Latest">Data1!$FO$21</definedName>
    <definedName name="A125260190F">Data3!$DQ$1:$DQ$10,Data3!$DQ$11:$DQ$21</definedName>
    <definedName name="A125260190F_Data">Data3!$DQ$11:$DQ$21</definedName>
    <definedName name="A125260190F_Latest">Data3!$DQ$21</definedName>
    <definedName name="A125260194R">Data3!$AE$1:$AE$10,Data3!$AE$11:$AE$21</definedName>
    <definedName name="A125260194R_Data">Data3!$AE$11:$AE$21</definedName>
    <definedName name="A125260194R_Latest">Data3!$AE$21</definedName>
    <definedName name="A125260198X">Data3!$BX$1:$BX$10,Data3!$BX$11:$BX$21</definedName>
    <definedName name="A125260198X_Data">Data3!$BX$11:$BX$21</definedName>
    <definedName name="A125260198X_Latest">Data3!$BX$21</definedName>
    <definedName name="A125260202C">Data3!$CM$1:$CM$10,Data3!$CM$11:$CM$21</definedName>
    <definedName name="A125260202C_Data">Data3!$CM$11:$CM$21</definedName>
    <definedName name="A125260202C_Latest">Data3!$CM$21</definedName>
    <definedName name="A125260206L">Data3!$DB$1:$DB$10,Data3!$DB$11:$DB$21</definedName>
    <definedName name="A125260206L_Data">Data3!$DB$11:$DB$21</definedName>
    <definedName name="A125260206L_Latest">Data3!$DB$21</definedName>
    <definedName name="A125260210C">Data3!$EU$1:$EU$10,Data3!$EU$11:$EU$21</definedName>
    <definedName name="A125260210C_Data">Data3!$EU$11:$EU$21</definedName>
    <definedName name="A125260210C_Latest">Data3!$EU$21</definedName>
    <definedName name="A125260214L">Data3!$P$1:$P$10,Data3!$P$11:$P$21</definedName>
    <definedName name="A125260214L_Data">Data3!$P$11:$P$21</definedName>
    <definedName name="A125260214L_Latest">Data3!$P$21</definedName>
    <definedName name="A125260218W">Data3!$AT$1:$AT$10,Data3!$AT$11:$AT$21</definedName>
    <definedName name="A125260218W_Data">Data3!$AT$11:$AT$21</definedName>
    <definedName name="A125260218W_Latest">Data3!$AT$21</definedName>
    <definedName name="A125260222L">Data3!$BI$1:$BI$10,Data3!$BI$11:$BI$21</definedName>
    <definedName name="A125260222L_Data">Data3!$BI$11:$BI$21</definedName>
    <definedName name="A125260222L_Latest">Data3!$BI$21</definedName>
    <definedName name="A125260226W">Data3!$EF$1:$EF$10,Data3!$EF$11:$EF$21</definedName>
    <definedName name="A125260226W_Data">Data3!$EF$11:$EF$21</definedName>
    <definedName name="A125260226W_Latest">Data3!$EF$21</definedName>
    <definedName name="A125260230L">Data2!$IQ$1:$IQ$10,Data2!$IQ$11:$IQ$21</definedName>
    <definedName name="A125260230L_Data">Data2!$IQ$11:$IQ$21</definedName>
    <definedName name="A125260230L_Latest">Data2!$IQ$21</definedName>
    <definedName name="A125260586A">Data4!$AJ$1:$AJ$10,Data4!$AJ$11:$AJ$21</definedName>
    <definedName name="A125260586A_Data">Data4!$AJ$11:$AJ$21</definedName>
    <definedName name="A125260586A_Latest">Data4!$AJ$21</definedName>
    <definedName name="A125260590T">Data3!$GN$1:$GN$10,Data3!$GN$11:$GN$21</definedName>
    <definedName name="A125260590T_Data">Data3!$GN$11:$GN$21</definedName>
    <definedName name="A125260590T_Latest">Data3!$GN$21</definedName>
    <definedName name="A125260594A">Data3!$IG$1:$IG$10,Data3!$IG$11:$IG$21</definedName>
    <definedName name="A125260594A_Data">Data3!$IG$11:$IG$21</definedName>
    <definedName name="A125260594A_Latest">Data3!$IG$21</definedName>
    <definedName name="A125260598K">Data4!$F$1:$F$10,Data4!$F$11:$F$21</definedName>
    <definedName name="A125260598K_Data">Data4!$F$11:$F$21</definedName>
    <definedName name="A125260598K_Latest">Data4!$F$21</definedName>
    <definedName name="A125260602R">Data4!$U$1:$U$10,Data4!$U$11:$U$21</definedName>
    <definedName name="A125260602R_Data">Data4!$U$11:$U$21</definedName>
    <definedName name="A125260602R_Latest">Data4!$U$21</definedName>
    <definedName name="A125260606X">Data4!$BN$1:$BN$10,Data4!$BN$11:$BN$21</definedName>
    <definedName name="A125260606X_Data">Data4!$BN$11:$BN$21</definedName>
    <definedName name="A125260606X_Latest">Data4!$BN$21</definedName>
    <definedName name="A125260610R">Data3!$FY$1:$FY$10,Data3!$FY$11:$FY$21</definedName>
    <definedName name="A125260610R_Data">Data3!$FY$11:$FY$21</definedName>
    <definedName name="A125260610R_Latest">Data3!$FY$21</definedName>
    <definedName name="A125260614X">Data3!$HC$1:$HC$10,Data3!$HC$11:$HC$21</definedName>
    <definedName name="A125260614X_Data">Data3!$HC$11:$HC$21</definedName>
    <definedName name="A125260614X_Latest">Data3!$HC$21</definedName>
    <definedName name="A125260618J">Data3!$HR$1:$HR$10,Data3!$HR$11:$HR$21</definedName>
    <definedName name="A125260618J_Data">Data3!$HR$11:$HR$21</definedName>
    <definedName name="A125260618J_Latest">Data3!$HR$21</definedName>
    <definedName name="A125260622X">Data4!$AY$1:$AY$10,Data4!$AY$11:$AY$21</definedName>
    <definedName name="A125260622X_Data">Data4!$AY$11:$AY$21</definedName>
    <definedName name="A125260622X_Latest">Data4!$AY$21</definedName>
    <definedName name="A125260626J">Data3!$FJ$1:$FJ$10,Data3!$FJ$11:$FJ$21</definedName>
    <definedName name="A125260626J_Data">Data3!$FJ$11:$FJ$21</definedName>
    <definedName name="A125260626J_Latest">Data3!$FJ$21</definedName>
    <definedName name="A125260982C">Data1!$EE$1:$EE$10,Data1!$EE$11:$EE$21</definedName>
    <definedName name="A125260982C_Data">Data1!$EE$11:$EE$21</definedName>
    <definedName name="A125260982C_Latest">Data1!$EE$21</definedName>
    <definedName name="A125260986L">Data1!$AS$1:$AS$10,Data1!$AS$11:$AS$21</definedName>
    <definedName name="A125260986L_Data">Data1!$AS$11:$AS$21</definedName>
    <definedName name="A125260986L_Latest">Data1!$AS$21</definedName>
    <definedName name="A125260990C">Data1!$CL$1:$CL$10,Data1!$CL$11:$CL$21</definedName>
    <definedName name="A125260990C_Data">Data1!$CL$11:$CL$21</definedName>
    <definedName name="A125260990C_Latest">Data1!$CL$21</definedName>
    <definedName name="A125260994L">Data1!$DA$1:$DA$10,Data1!$DA$11:$DA$21</definedName>
    <definedName name="A125260994L_Data">Data1!$DA$11:$DA$21</definedName>
    <definedName name="A125260994L_Latest">Data1!$DA$21</definedName>
    <definedName name="A125260998W">Data1!$DP$1:$DP$10,Data1!$DP$11:$DP$21</definedName>
    <definedName name="A125260998W_Data">Data1!$DP$11:$DP$21</definedName>
    <definedName name="A125260998W_Latest">Data1!$DP$21</definedName>
    <definedName name="A125261002C">Data1!$FI$1:$FI$10,Data1!$FI$11:$FI$21</definedName>
    <definedName name="A125261002C_Data">Data1!$FI$11:$FI$21</definedName>
    <definedName name="A125261002C_Latest">Data1!$FI$21</definedName>
    <definedName name="A125261006L">Data1!$AD$1:$AD$10,Data1!$AD$11:$AD$21</definedName>
    <definedName name="A125261006L_Data">Data1!$AD$11:$AD$21</definedName>
    <definedName name="A125261006L_Latest">Data1!$AD$21</definedName>
    <definedName name="A125261010C">Data1!$BH$1:$BH$10,Data1!$BH$11:$BH$21</definedName>
    <definedName name="A125261010C_Data">Data1!$BH$11:$BH$21</definedName>
    <definedName name="A125261010C_Latest">Data1!$BH$21</definedName>
    <definedName name="A125261014L">Data1!$BW$1:$BW$10,Data1!$BW$11:$BW$21</definedName>
    <definedName name="A125261014L_Data">Data1!$BW$11:$BW$21</definedName>
    <definedName name="A125261014L_Latest">Data1!$BW$21</definedName>
    <definedName name="A125261018W">Data1!$ET$1:$ET$10,Data1!$ET$11:$ET$21</definedName>
    <definedName name="A125261018W_Data">Data1!$ET$11:$ET$21</definedName>
    <definedName name="A125261018W_Latest">Data1!$ET$21</definedName>
    <definedName name="A125261022L">Data1!$O$1:$O$10,Data1!$O$11:$O$21</definedName>
    <definedName name="A125261022L_Data">Data1!$O$11:$O$21</definedName>
    <definedName name="A125261022L_Latest">Data1!$O$21</definedName>
    <definedName name="A125261026W">Data10!$AD$1:$AD$10,Data10!$AD$11:$AD$21</definedName>
    <definedName name="A125261026W_Data">Data10!$AD$11:$AD$21</definedName>
    <definedName name="A125261026W_Latest">Data10!$AD$21</definedName>
    <definedName name="A125261030L">Data9!$GH$1:$GH$10,Data9!$GH$11:$GH$21</definedName>
    <definedName name="A125261030L_Data">Data9!$GH$11:$GH$21</definedName>
    <definedName name="A125261030L_Latest">Data9!$GH$21</definedName>
    <definedName name="A125261034W">Data9!$IA$1:$IA$10,Data9!$IA$11:$IA$21</definedName>
    <definedName name="A125261034W_Data">Data9!$IA$11:$IA$21</definedName>
    <definedName name="A125261034W_Latest">Data9!$IA$21</definedName>
    <definedName name="A125261038F">Data9!$IP$1:$IP$10,Data9!$IP$11:$IP$21</definedName>
    <definedName name="A125261038F_Data">Data9!$IP$11:$IP$21</definedName>
    <definedName name="A125261038F_Latest">Data9!$IP$21</definedName>
    <definedName name="A125261042W">Data10!$O$1:$O$10,Data10!$O$11:$O$21</definedName>
    <definedName name="A125261042W_Data">Data10!$O$11:$O$21</definedName>
    <definedName name="A125261042W_Latest">Data10!$O$21</definedName>
    <definedName name="A125261046F">Data10!$BH$1:$BH$10,Data10!$BH$11:$BH$21</definedName>
    <definedName name="A125261046F_Data">Data10!$BH$11:$BH$21</definedName>
    <definedName name="A125261046F_Latest">Data10!$BH$21</definedName>
    <definedName name="A125261050W">Data9!$FS$1:$FS$10,Data9!$FS$11:$FS$21</definedName>
    <definedName name="A125261050W_Data">Data9!$FS$11:$FS$21</definedName>
    <definedName name="A125261050W_Latest">Data9!$FS$21</definedName>
    <definedName name="A125261054F">Data9!$GW$1:$GW$10,Data9!$GW$11:$GW$21</definedName>
    <definedName name="A125261054F_Data">Data9!$GW$11:$GW$21</definedName>
    <definedName name="A125261054F_Latest">Data9!$GW$21</definedName>
    <definedName name="A125261058R">Data9!$HL$1:$HL$10,Data9!$HL$11:$HL$21</definedName>
    <definedName name="A125261058R_Data">Data9!$HL$11:$HL$21</definedName>
    <definedName name="A125261058R_Latest">Data9!$HL$21</definedName>
    <definedName name="A125261062F">Data10!$AS$1:$AS$10,Data10!$AS$11:$AS$21</definedName>
    <definedName name="A125261062F_Data">Data10!$AS$11:$AS$21</definedName>
    <definedName name="A125261062F_Latest">Data10!$AS$21</definedName>
    <definedName name="A125261066R">Data9!$FD$1:$FD$10,Data9!$FD$11:$FD$21</definedName>
    <definedName name="A125261066R_Data">Data9!$FD$11:$FD$21</definedName>
    <definedName name="A125261066R_Latest">Data9!$FD$21</definedName>
    <definedName name="A125261070F">Data6!$AN$1:$AN$10,Data6!$AN$11:$AN$21</definedName>
    <definedName name="A125261070F_Data">Data6!$AN$11:$AN$21</definedName>
    <definedName name="A125261070F_Latest">Data6!$AN$21</definedName>
    <definedName name="A125261074R">Data5!$GR$1:$GR$10,Data5!$GR$11:$GR$21</definedName>
    <definedName name="A125261074R_Data">Data5!$GR$11:$GR$21</definedName>
    <definedName name="A125261074R_Latest">Data5!$GR$21</definedName>
    <definedName name="A125261078X">Data5!$IK$1:$IK$10,Data5!$IK$11:$IK$21</definedName>
    <definedName name="A125261078X_Data">Data5!$IK$11:$IK$21</definedName>
    <definedName name="A125261078X_Latest">Data5!$IK$21</definedName>
    <definedName name="A125261082R">Data6!$J$1:$J$10,Data6!$J$11:$J$21</definedName>
    <definedName name="A125261082R_Data">Data6!$J$11:$J$21</definedName>
    <definedName name="A125261082R_Latest">Data6!$J$21</definedName>
    <definedName name="A125261086X">Data6!$Y$1:$Y$10,Data6!$Y$11:$Y$21</definedName>
    <definedName name="A125261086X_Data">Data6!$Y$11:$Y$21</definedName>
    <definedName name="A125261086X_Latest">Data6!$Y$21</definedName>
    <definedName name="A125261090R">Data6!$BR$1:$BR$10,Data6!$BR$11:$BR$21</definedName>
    <definedName name="A125261090R_Data">Data6!$BR$11:$BR$21</definedName>
    <definedName name="A125261090R_Latest">Data6!$BR$21</definedName>
    <definedName name="A125261094X">Data5!$GC$1:$GC$10,Data5!$GC$11:$GC$21</definedName>
    <definedName name="A125261094X_Data">Data5!$GC$11:$GC$21</definedName>
    <definedName name="A125261094X_Latest">Data5!$GC$21</definedName>
    <definedName name="A125261098J">Data5!$HG$1:$HG$10,Data5!$HG$11:$HG$21</definedName>
    <definedName name="A125261098J_Data">Data5!$HG$11:$HG$21</definedName>
    <definedName name="A125261098J_Latest">Data5!$HG$21</definedName>
    <definedName name="A125261102L">Data5!$HV$1:$HV$10,Data5!$HV$11:$HV$21</definedName>
    <definedName name="A125261102L_Data">Data5!$HV$11:$HV$21</definedName>
    <definedName name="A125261102L_Latest">Data5!$HV$21</definedName>
    <definedName name="A125261106W">Data6!$BC$1:$BC$10,Data6!$BC$11:$BC$21</definedName>
    <definedName name="A125261106W_Data">Data6!$BC$11:$BC$21</definedName>
    <definedName name="A125261106W_Latest">Data6!$BC$21</definedName>
    <definedName name="A125261110L">Data5!$FN$1:$FN$10,Data5!$FN$11:$FN$21</definedName>
    <definedName name="A125261110L_Data">Data5!$FN$11:$FN$21</definedName>
    <definedName name="A125261110L_Latest">Data5!$FN$21</definedName>
    <definedName name="A125261114W">Data8!$AI$1:$AI$10,Data8!$AI$11:$AI$21</definedName>
    <definedName name="A125261114W_Data">Data8!$AI$11:$AI$21</definedName>
    <definedName name="A125261114W_Latest">Data8!$AI$21</definedName>
    <definedName name="A125261118F">Data7!$GM$1:$GM$10,Data7!$GM$11:$GM$21</definedName>
    <definedName name="A125261118F_Data">Data7!$GM$11:$GM$21</definedName>
    <definedName name="A125261118F_Latest">Data7!$GM$21</definedName>
    <definedName name="A125261122W">Data7!$IF$1:$IF$10,Data7!$IF$11:$IF$21</definedName>
    <definedName name="A125261122W_Data">Data7!$IF$11:$IF$21</definedName>
    <definedName name="A125261122W_Latest">Data7!$IF$21</definedName>
    <definedName name="A125261126F">Data8!$E$1:$E$10,Data8!$E$11:$E$21</definedName>
    <definedName name="A125261126F_Data">Data8!$E$11:$E$21</definedName>
    <definedName name="A125261126F_Latest">Data8!$E$21</definedName>
    <definedName name="A125261130W">Data8!$T$1:$T$10,Data8!$T$11:$T$21</definedName>
    <definedName name="A125261130W_Data">Data8!$T$11:$T$21</definedName>
    <definedName name="A125261130W_Latest">Data8!$T$21</definedName>
    <definedName name="A125261134F">Data8!$BM$1:$BM$10,Data8!$BM$11:$BM$21</definedName>
    <definedName name="A125261134F_Data">Data8!$BM$11:$BM$21</definedName>
    <definedName name="A125261134F_Latest">Data8!$BM$21</definedName>
    <definedName name="A125261138R">Data7!$FX$1:$FX$10,Data7!$FX$11:$FX$21</definedName>
    <definedName name="A125261138R_Data">Data7!$FX$11:$FX$21</definedName>
    <definedName name="A125261138R_Latest">Data7!$FX$21</definedName>
    <definedName name="A125261142F">Data7!$HB$1:$HB$10,Data7!$HB$11:$HB$21</definedName>
    <definedName name="A125261142F_Data">Data7!$HB$11:$HB$21</definedName>
    <definedName name="A125261142F_Latest">Data7!$HB$21</definedName>
    <definedName name="A125261146R">Data7!$HQ$1:$HQ$10,Data7!$HQ$11:$HQ$21</definedName>
    <definedName name="A125261146R_Data">Data7!$HQ$11:$HQ$21</definedName>
    <definedName name="A125261146R_Latest">Data7!$HQ$21</definedName>
    <definedName name="A125261150F">Data8!$AX$1:$AX$10,Data8!$AX$11:$AX$21</definedName>
    <definedName name="A125261150F_Data">Data8!$AX$11:$AX$21</definedName>
    <definedName name="A125261150F_Latest">Data8!$AX$21</definedName>
    <definedName name="A125261154R">Data7!$FI$1:$FI$10,Data7!$FI$11:$FI$21</definedName>
    <definedName name="A125261154R_Data">Data7!$FI$11:$FI$21</definedName>
    <definedName name="A125261154R_Latest">Data7!$FI$21</definedName>
    <definedName name="A125261158X">Data8!$GR$1:$GR$10,Data8!$GR$11:$GR$21</definedName>
    <definedName name="A125261158X_Data">Data8!$GR$11:$GR$21</definedName>
    <definedName name="A125261158X_Latest">Data8!$GR$21</definedName>
    <definedName name="A125261162R">Data8!$DF$1:$DF$10,Data8!$DF$11:$DF$21</definedName>
    <definedName name="A125261162R_Data">Data8!$DF$11:$DF$21</definedName>
    <definedName name="A125261162R_Latest">Data8!$DF$21</definedName>
    <definedName name="A125261166X">Data8!$EY$1:$EY$10,Data8!$EY$11:$EY$21</definedName>
    <definedName name="A125261166X_Data">Data8!$EY$11:$EY$21</definedName>
    <definedName name="A125261166X_Latest">Data8!$EY$21</definedName>
    <definedName name="A125261170R">Data8!$FN$1:$FN$10,Data8!$FN$11:$FN$21</definedName>
    <definedName name="A125261170R_Data">Data8!$FN$11:$FN$21</definedName>
    <definedName name="A125261170R_Latest">Data8!$FN$21</definedName>
    <definedName name="A125261174X">Data8!$GC$1:$GC$10,Data8!$GC$11:$GC$21</definedName>
    <definedName name="A125261174X_Data">Data8!$GC$11:$GC$21</definedName>
    <definedName name="A125261174X_Latest">Data8!$GC$21</definedName>
    <definedName name="A125261178J">Data8!$HV$1:$HV$10,Data8!$HV$11:$HV$21</definedName>
    <definedName name="A125261178J_Data">Data8!$HV$11:$HV$21</definedName>
    <definedName name="A125261178J_Latest">Data8!$HV$21</definedName>
    <definedName name="A125261182X">Data8!$CQ$1:$CQ$10,Data8!$CQ$11:$CQ$21</definedName>
    <definedName name="A125261182X_Data">Data8!$CQ$11:$CQ$21</definedName>
    <definedName name="A125261182X_Latest">Data8!$CQ$21</definedName>
    <definedName name="A125261186J">Data8!$DU$1:$DU$10,Data8!$DU$11:$DU$21</definedName>
    <definedName name="A125261186J_Data">Data8!$DU$11:$DU$21</definedName>
    <definedName name="A125261186J_Latest">Data8!$DU$21</definedName>
    <definedName name="A125261190X">Data8!$EJ$1:$EJ$10,Data8!$EJ$11:$EJ$21</definedName>
    <definedName name="A125261190X_Data">Data8!$EJ$11:$EJ$21</definedName>
    <definedName name="A125261190X_Latest">Data8!$EJ$21</definedName>
    <definedName name="A125261194J">Data8!$HG$1:$HG$10,Data8!$HG$11:$HG$21</definedName>
    <definedName name="A125261194J_Data">Data8!$HG$11:$HG$21</definedName>
    <definedName name="A125261194J_Latest">Data8!$HG$21</definedName>
    <definedName name="A125261198T">Data8!$CB$1:$CB$10,Data8!$CB$11:$CB$21</definedName>
    <definedName name="A125261198T_Data">Data8!$CB$11:$CB$21</definedName>
    <definedName name="A125261198T_Latest">Data8!$CB$21</definedName>
    <definedName name="A125261202W">Data9!$DK$1:$DK$10,Data9!$DK$11:$DK$21</definedName>
    <definedName name="A125261202W_Data">Data9!$DK$11:$DK$21</definedName>
    <definedName name="A125261202W_Latest">Data9!$DK$21</definedName>
    <definedName name="A125261206F">Data9!$Y$1:$Y$10,Data9!$Y$11:$Y$21</definedName>
    <definedName name="A125261206F_Data">Data9!$Y$11:$Y$21</definedName>
    <definedName name="A125261206F_Latest">Data9!$Y$21</definedName>
    <definedName name="A125261210W">Data9!$BR$1:$BR$10,Data9!$BR$11:$BR$21</definedName>
    <definedName name="A125261210W_Data">Data9!$BR$11:$BR$21</definedName>
    <definedName name="A125261210W_Latest">Data9!$BR$21</definedName>
    <definedName name="A125261214F">Data9!$CG$1:$CG$10,Data9!$CG$11:$CG$21</definedName>
    <definedName name="A125261214F_Data">Data9!$CG$11:$CG$21</definedName>
    <definedName name="A125261214F_Latest">Data9!$CG$21</definedName>
    <definedName name="A125261218R">Data9!$CV$1:$CV$10,Data9!$CV$11:$CV$21</definedName>
    <definedName name="A125261218R_Data">Data9!$CV$11:$CV$21</definedName>
    <definedName name="A125261218R_Latest">Data9!$CV$21</definedName>
    <definedName name="A125261222F">Data9!$EO$1:$EO$10,Data9!$EO$11:$EO$21</definedName>
    <definedName name="A125261222F_Data">Data9!$EO$11:$EO$21</definedName>
    <definedName name="A125261222F_Latest">Data9!$EO$21</definedName>
    <definedName name="A125261226R">Data9!$J$1:$J$10,Data9!$J$11:$J$21</definedName>
    <definedName name="A125261226R_Data">Data9!$J$11:$J$21</definedName>
    <definedName name="A125261226R_Latest">Data9!$J$21</definedName>
    <definedName name="A125261230F">Data9!$AN$1:$AN$10,Data9!$AN$11:$AN$21</definedName>
    <definedName name="A125261230F_Data">Data9!$AN$11:$AN$21</definedName>
    <definedName name="A125261230F_Latest">Data9!$AN$21</definedName>
    <definedName name="A125261234R">Data9!$BC$1:$BC$10,Data9!$BC$11:$BC$21</definedName>
    <definedName name="A125261234R_Data">Data9!$BC$11:$BC$21</definedName>
    <definedName name="A125261234R_Latest">Data9!$BC$21</definedName>
    <definedName name="A125261238X">Data9!$DZ$1:$DZ$10,Data9!$DZ$11:$DZ$21</definedName>
    <definedName name="A125261238X_Data">Data9!$DZ$11:$DZ$21</definedName>
    <definedName name="A125261238X_Latest">Data9!$DZ$21</definedName>
    <definedName name="A125261242R">Data8!$IK$1:$IK$10,Data8!$IK$11:$IK$21</definedName>
    <definedName name="A125261242R_Data">Data8!$IK$11:$IK$21</definedName>
    <definedName name="A125261242R_Latest">Data8!$IK$21</definedName>
    <definedName name="A125261246X">Data5!$DU$1:$DU$10,Data5!$DU$11:$DU$21</definedName>
    <definedName name="A125261246X_Data">Data5!$DU$11:$DU$21</definedName>
    <definedName name="A125261246X_Latest">Data5!$DU$21</definedName>
    <definedName name="A125261250R">Data5!$AI$1:$AI$10,Data5!$AI$11:$AI$21</definedName>
    <definedName name="A125261250R_Data">Data5!$AI$11:$AI$21</definedName>
    <definedName name="A125261250R_Latest">Data5!$AI$21</definedName>
    <definedName name="A125261254X">Data5!$CB$1:$CB$10,Data5!$CB$11:$CB$21</definedName>
    <definedName name="A125261254X_Data">Data5!$CB$11:$CB$21</definedName>
    <definedName name="A125261254X_Latest">Data5!$CB$21</definedName>
    <definedName name="A125261258J">Data5!$CQ$1:$CQ$10,Data5!$CQ$11:$CQ$21</definedName>
    <definedName name="A125261258J_Data">Data5!$CQ$11:$CQ$21</definedName>
    <definedName name="A125261258J_Latest">Data5!$CQ$21</definedName>
    <definedName name="A125261262X">Data5!$DF$1:$DF$10,Data5!$DF$11:$DF$21</definedName>
    <definedName name="A125261262X_Data">Data5!$DF$11:$DF$21</definedName>
    <definedName name="A125261262X_Latest">Data5!$DF$21</definedName>
    <definedName name="A125261266J">Data5!$EY$1:$EY$10,Data5!$EY$11:$EY$21</definedName>
    <definedName name="A125261266J_Data">Data5!$EY$11:$EY$21</definedName>
    <definedName name="A125261266J_Latest">Data5!$EY$21</definedName>
    <definedName name="A125261270X">Data5!$T$1:$T$10,Data5!$T$11:$T$21</definedName>
    <definedName name="A125261270X_Data">Data5!$T$11:$T$21</definedName>
    <definedName name="A125261270X_Latest">Data5!$T$21</definedName>
    <definedName name="A125261274J">Data5!$AX$1:$AX$10,Data5!$AX$11:$AX$21</definedName>
    <definedName name="A125261274J_Data">Data5!$AX$11:$AX$21</definedName>
    <definedName name="A125261274J_Latest">Data5!$AX$21</definedName>
    <definedName name="A125261278T">Data5!$BM$1:$BM$10,Data5!$BM$11:$BM$21</definedName>
    <definedName name="A125261278T_Data">Data5!$BM$11:$BM$21</definedName>
    <definedName name="A125261278T_Latest">Data5!$BM$21</definedName>
    <definedName name="A125261282J">Data5!$EJ$1:$EJ$10,Data5!$EJ$11:$EJ$21</definedName>
    <definedName name="A125261282J_Data">Data5!$EJ$11:$EJ$21</definedName>
    <definedName name="A125261282J_Latest">Data5!$EJ$21</definedName>
    <definedName name="A125261286T">Data5!$E$1:$E$10,Data5!$E$11:$E$21</definedName>
    <definedName name="A125261286T_Data">Data5!$E$11:$E$21</definedName>
    <definedName name="A125261286T_Latest">Data5!$E$21</definedName>
    <definedName name="A125261290J">Data6!$GW$1:$GW$10,Data6!$GW$11:$GW$21</definedName>
    <definedName name="A125261290J_Data">Data6!$GW$11:$GW$21</definedName>
    <definedName name="A125261290J_Latest">Data6!$GW$21</definedName>
    <definedName name="A125261294T">Data6!$DK$1:$DK$10,Data6!$DK$11:$DK$21</definedName>
    <definedName name="A125261294T_Data">Data6!$DK$11:$DK$21</definedName>
    <definedName name="A125261294T_Latest">Data6!$DK$21</definedName>
    <definedName name="A125261298A">Data6!$FD$1:$FD$10,Data6!$FD$11:$FD$21</definedName>
    <definedName name="A125261298A_Data">Data6!$FD$11:$FD$21</definedName>
    <definedName name="A125261298A_Latest">Data6!$FD$21</definedName>
    <definedName name="A125261302F">Data6!$FS$1:$FS$10,Data6!$FS$11:$FS$21</definedName>
    <definedName name="A125261302F_Data">Data6!$FS$11:$FS$21</definedName>
    <definedName name="A125261302F_Latest">Data6!$FS$21</definedName>
    <definedName name="A125261306R">Data6!$GH$1:$GH$10,Data6!$GH$11:$GH$21</definedName>
    <definedName name="A125261306R_Data">Data6!$GH$11:$GH$21</definedName>
    <definedName name="A125261306R_Latest">Data6!$GH$21</definedName>
    <definedName name="A125261310F">Data6!$IA$1:$IA$10,Data6!$IA$11:$IA$21</definedName>
    <definedName name="A125261310F_Data">Data6!$IA$11:$IA$21</definedName>
    <definedName name="A125261310F_Latest">Data6!$IA$21</definedName>
    <definedName name="A125261314R">Data6!$CV$1:$CV$10,Data6!$CV$11:$CV$21</definedName>
    <definedName name="A125261314R_Data">Data6!$CV$11:$CV$21</definedName>
    <definedName name="A125261314R_Latest">Data6!$CV$21</definedName>
    <definedName name="A125261318X">Data6!$DZ$1:$DZ$10,Data6!$DZ$11:$DZ$21</definedName>
    <definedName name="A125261318X_Data">Data6!$DZ$11:$DZ$21</definedName>
    <definedName name="A125261318X_Latest">Data6!$DZ$21</definedName>
    <definedName name="A125261322R">Data6!$EO$1:$EO$10,Data6!$EO$11:$EO$21</definedName>
    <definedName name="A125261322R_Data">Data6!$EO$11:$EO$21</definedName>
    <definedName name="A125261322R_Latest">Data6!$EO$21</definedName>
    <definedName name="A125261326X">Data6!$HL$1:$HL$10,Data6!$HL$11:$HL$21</definedName>
    <definedName name="A125261326X_Data">Data6!$HL$11:$HL$21</definedName>
    <definedName name="A125261326X_Latest">Data6!$HL$21</definedName>
    <definedName name="A125261330R">Data6!$CG$1:$CG$10,Data6!$CG$11:$CG$21</definedName>
    <definedName name="A125261330R_Data">Data6!$CG$11:$CG$21</definedName>
    <definedName name="A125261330R_Latest">Data6!$CG$21</definedName>
    <definedName name="A125261334X">Data7!$DP$1:$DP$10,Data7!$DP$11:$DP$21</definedName>
    <definedName name="A125261334X_Data">Data7!$DP$11:$DP$21</definedName>
    <definedName name="A125261334X_Latest">Data7!$DP$21</definedName>
    <definedName name="A125261338J">Data7!$AD$1:$AD$10,Data7!$AD$11:$AD$21</definedName>
    <definedName name="A125261338J_Data">Data7!$AD$11:$AD$21</definedName>
    <definedName name="A125261338J_Latest">Data7!$AD$21</definedName>
    <definedName name="A125261342X">Data7!$BW$1:$BW$10,Data7!$BW$11:$BW$21</definedName>
    <definedName name="A125261342X_Data">Data7!$BW$11:$BW$21</definedName>
    <definedName name="A125261342X_Latest">Data7!$BW$21</definedName>
    <definedName name="A125261346J">Data7!$CL$1:$CL$10,Data7!$CL$11:$CL$21</definedName>
    <definedName name="A125261346J_Data">Data7!$CL$11:$CL$21</definedName>
    <definedName name="A125261346J_Latest">Data7!$CL$21</definedName>
    <definedName name="A125261350X">Data7!$DA$1:$DA$10,Data7!$DA$11:$DA$21</definedName>
    <definedName name="A125261350X_Data">Data7!$DA$11:$DA$21</definedName>
    <definedName name="A125261350X_Latest">Data7!$DA$21</definedName>
    <definedName name="A125261354J">Data7!$ET$1:$ET$10,Data7!$ET$11:$ET$21</definedName>
    <definedName name="A125261354J_Data">Data7!$ET$11:$ET$21</definedName>
    <definedName name="A125261354J_Latest">Data7!$ET$21</definedName>
    <definedName name="A125261358T">Data7!$O$1:$O$10,Data7!$O$11:$O$21</definedName>
    <definedName name="A125261358T_Data">Data7!$O$11:$O$21</definedName>
    <definedName name="A125261358T_Latest">Data7!$O$21</definedName>
    <definedName name="A125261362J">Data7!$AS$1:$AS$10,Data7!$AS$11:$AS$21</definedName>
    <definedName name="A125261362J_Data">Data7!$AS$11:$AS$21</definedName>
    <definedName name="A125261362J_Latest">Data7!$AS$21</definedName>
    <definedName name="A125261366T">Data7!$BH$1:$BH$10,Data7!$BH$11:$BH$21</definedName>
    <definedName name="A125261366T_Data">Data7!$BH$11:$BH$21</definedName>
    <definedName name="A125261366T_Latest">Data7!$BH$21</definedName>
    <definedName name="A125261370J">Data7!$EE$1:$EE$10,Data7!$EE$11:$EE$21</definedName>
    <definedName name="A125261370J_Data">Data7!$EE$11:$EE$21</definedName>
    <definedName name="A125261370J_Latest">Data7!$EE$21</definedName>
    <definedName name="A125261374T">Data6!$IP$1:$IP$10,Data6!$IP$11:$IP$21</definedName>
    <definedName name="A125261374T_Data">Data6!$IP$11:$IP$21</definedName>
    <definedName name="A125261374T_Latest">Data6!$IP$21</definedName>
    <definedName name="A125261378A">Data2!$HG$1:$HG$10,Data2!$HG$11:$HG$21</definedName>
    <definedName name="A125261378A_Data">Data2!$HG$11:$HG$21</definedName>
    <definedName name="A125261378A_Latest">Data2!$HG$21</definedName>
    <definedName name="A125261382T">Data2!$DU$1:$DU$10,Data2!$DU$11:$DU$21</definedName>
    <definedName name="A125261382T_Data">Data2!$DU$11:$DU$21</definedName>
    <definedName name="A125261382T_Latest">Data2!$DU$21</definedName>
    <definedName name="A125261386A">Data2!$FN$1:$FN$10,Data2!$FN$11:$FN$21</definedName>
    <definedName name="A125261386A_Data">Data2!$FN$11:$FN$21</definedName>
    <definedName name="A125261386A_Latest">Data2!$FN$21</definedName>
    <definedName name="A125261390T">Data2!$GC$1:$GC$10,Data2!$GC$11:$GC$21</definedName>
    <definedName name="A125261390T_Data">Data2!$GC$11:$GC$21</definedName>
    <definedName name="A125261390T_Latest">Data2!$GC$21</definedName>
    <definedName name="A125261394A">Data2!$GR$1:$GR$10,Data2!$GR$11:$GR$21</definedName>
    <definedName name="A125261394A_Data">Data2!$GR$11:$GR$21</definedName>
    <definedName name="A125261394A_Latest">Data2!$GR$21</definedName>
    <definedName name="A125261398K">Data2!$IK$1:$IK$10,Data2!$IK$11:$IK$21</definedName>
    <definedName name="A125261398K_Data">Data2!$IK$11:$IK$21</definedName>
    <definedName name="A125261398K_Latest">Data2!$IK$21</definedName>
    <definedName name="A125261402R">Data2!$DF$1:$DF$10,Data2!$DF$11:$DF$21</definedName>
    <definedName name="A125261402R_Data">Data2!$DF$11:$DF$21</definedName>
    <definedName name="A125261402R_Latest">Data2!$DF$21</definedName>
    <definedName name="A125261406X">Data2!$EJ$1:$EJ$10,Data2!$EJ$11:$EJ$21</definedName>
    <definedName name="A125261406X_Data">Data2!$EJ$11:$EJ$21</definedName>
    <definedName name="A125261406X_Latest">Data2!$EJ$21</definedName>
    <definedName name="A125261410R">Data2!$EY$1:$EY$10,Data2!$EY$11:$EY$21</definedName>
    <definedName name="A125261410R_Data">Data2!$EY$11:$EY$21</definedName>
    <definedName name="A125261410R_Latest">Data2!$EY$21</definedName>
    <definedName name="A125261414X">Data2!$HV$1:$HV$10,Data2!$HV$11:$HV$21</definedName>
    <definedName name="A125261414X_Data">Data2!$HV$11:$HV$21</definedName>
    <definedName name="A125261414X_Latest">Data2!$HV$21</definedName>
    <definedName name="A125261418J">Data2!$CQ$1:$CQ$10,Data2!$CQ$11:$CQ$21</definedName>
    <definedName name="A125261418J_Data">Data2!$CQ$11:$CQ$21</definedName>
    <definedName name="A125261418J_Latest">Data2!$CQ$21</definedName>
    <definedName name="A125261774C">Data4!$HB$1:$HB$10,Data4!$HB$11:$HB$21</definedName>
    <definedName name="A125261774C_Data">Data4!$HB$11:$HB$21</definedName>
    <definedName name="A125261774C_Latest">Data4!$HB$21</definedName>
    <definedName name="A125261778L">Data4!$DP$1:$DP$10,Data4!$DP$11:$DP$21</definedName>
    <definedName name="A125261778L_Data">Data4!$DP$11:$DP$21</definedName>
    <definedName name="A125261778L_Latest">Data4!$DP$21</definedName>
    <definedName name="A125261782C">Data4!$FI$1:$FI$10,Data4!$FI$11:$FI$21</definedName>
    <definedName name="A125261782C_Data">Data4!$FI$11:$FI$21</definedName>
    <definedName name="A125261782C_Latest">Data4!$FI$21</definedName>
    <definedName name="A125261786L">Data4!$FX$1:$FX$10,Data4!$FX$11:$FX$21</definedName>
    <definedName name="A125261786L_Data">Data4!$FX$11:$FX$21</definedName>
    <definedName name="A125261786L_Latest">Data4!$FX$21</definedName>
    <definedName name="A125261790C">Data4!$GM$1:$GM$10,Data4!$GM$11:$GM$21</definedName>
    <definedName name="A125261790C_Data">Data4!$GM$11:$GM$21</definedName>
    <definedName name="A125261790C_Latest">Data4!$GM$21</definedName>
    <definedName name="A125261794L">Data4!$IF$1:$IF$10,Data4!$IF$11:$IF$21</definedName>
    <definedName name="A125261794L_Data">Data4!$IF$11:$IF$21</definedName>
    <definedName name="A125261794L_Latest">Data4!$IF$21</definedName>
    <definedName name="A125261798W">Data4!$DA$1:$DA$10,Data4!$DA$11:$DA$21</definedName>
    <definedName name="A125261798W_Data">Data4!$DA$11:$DA$21</definedName>
    <definedName name="A125261798W_Latest">Data4!$DA$21</definedName>
    <definedName name="A125261802A">Data4!$EE$1:$EE$10,Data4!$EE$11:$EE$21</definedName>
    <definedName name="A125261802A_Data">Data4!$EE$11:$EE$21</definedName>
    <definedName name="A125261802A_Latest">Data4!$EE$21</definedName>
    <definedName name="A125261806K">Data4!$ET$1:$ET$10,Data4!$ET$11:$ET$21</definedName>
    <definedName name="A125261806K_Data">Data4!$ET$11:$ET$21</definedName>
    <definedName name="A125261806K_Latest">Data4!$ET$21</definedName>
    <definedName name="A125261810A">Data4!$HQ$1:$HQ$10,Data4!$HQ$11:$HQ$21</definedName>
    <definedName name="A125261810A_Data">Data4!$HQ$11:$HQ$21</definedName>
    <definedName name="A125261810A_Latest">Data4!$HQ$21</definedName>
    <definedName name="A125261814K">Data4!$CL$1:$CL$10,Data4!$CL$11:$CL$21</definedName>
    <definedName name="A125261814K_Data">Data4!$CL$11:$CL$21</definedName>
    <definedName name="A125261814K_Latest">Data4!$CL$21</definedName>
    <definedName name="A125262170J">Data2!$AX$1:$AX$10,Data2!$AX$11:$AX$21</definedName>
    <definedName name="A125262170J_Data">Data2!$AX$11:$AX$21</definedName>
    <definedName name="A125262170J_Latest">Data2!$AX$21</definedName>
    <definedName name="A125262174T">Data1!$HB$1:$HB$10,Data1!$HB$11:$HB$21</definedName>
    <definedName name="A125262174T_Data">Data1!$HB$11:$HB$21</definedName>
    <definedName name="A125262174T_Latest">Data1!$HB$21</definedName>
    <definedName name="A125262178A">Data2!$E$1:$E$10,Data2!$E$11:$E$21</definedName>
    <definedName name="A125262178A_Data">Data2!$E$11:$E$21</definedName>
    <definedName name="A125262178A_Latest">Data2!$E$21</definedName>
    <definedName name="A125262182T">Data2!$T$1:$T$10,Data2!$T$11:$T$21</definedName>
    <definedName name="A125262182T_Data">Data2!$T$11:$T$21</definedName>
    <definedName name="A125262182T_Latest">Data2!$T$21</definedName>
    <definedName name="A125262186A">Data2!$AI$1:$AI$10,Data2!$AI$11:$AI$21</definedName>
    <definedName name="A125262186A_Data">Data2!$AI$11:$AI$21</definedName>
    <definedName name="A125262186A_Latest">Data2!$AI$21</definedName>
    <definedName name="A125262190T">Data2!$CB$1:$CB$10,Data2!$CB$11:$CB$21</definedName>
    <definedName name="A125262190T_Data">Data2!$CB$11:$CB$21</definedName>
    <definedName name="A125262190T_Latest">Data2!$CB$21</definedName>
    <definedName name="A125262194A">Data1!$GM$1:$GM$10,Data1!$GM$11:$GM$21</definedName>
    <definedName name="A125262194A_Data">Data1!$GM$11:$GM$21</definedName>
    <definedName name="A125262194A_Latest">Data1!$GM$21</definedName>
    <definedName name="A125262198K">Data1!$HQ$1:$HQ$10,Data1!$HQ$11:$HQ$21</definedName>
    <definedName name="A125262198K_Data">Data1!$HQ$11:$HQ$21</definedName>
    <definedName name="A125262198K_Latest">Data1!$HQ$21</definedName>
    <definedName name="A125262202R">Data1!$IF$1:$IF$10,Data1!$IF$11:$IF$21</definedName>
    <definedName name="A125262202R_Data">Data1!$IF$11:$IF$21</definedName>
    <definedName name="A125262202R_Latest">Data1!$IF$21</definedName>
    <definedName name="A125262206X">Data2!$BM$1:$BM$10,Data2!$BM$11:$BM$21</definedName>
    <definedName name="A125262206X_Data">Data2!$BM$11:$BM$21</definedName>
    <definedName name="A125262206X_Latest">Data2!$BM$21</definedName>
    <definedName name="A125262210R">Data1!$FX$1:$FX$10,Data1!$FX$11:$FX$21</definedName>
    <definedName name="A125262210R_Data">Data1!$FX$11:$FX$21</definedName>
    <definedName name="A125262210R_Latest">Data1!$FX$21</definedName>
    <definedName name="A125262566C">Data3!$DZ$1:$DZ$10,Data3!$DZ$11:$DZ$21</definedName>
    <definedName name="A125262566C_Data">Data3!$DZ$11:$DZ$21</definedName>
    <definedName name="A125262566C_Latest">Data3!$DZ$21</definedName>
    <definedName name="A125262570V">Data3!$AN$1:$AN$10,Data3!$AN$11:$AN$21</definedName>
    <definedName name="A125262570V_Data">Data3!$AN$11:$AN$21</definedName>
    <definedName name="A125262570V_Latest">Data3!$AN$21</definedName>
    <definedName name="A125262574C">Data3!$CG$1:$CG$10,Data3!$CG$11:$CG$21</definedName>
    <definedName name="A125262574C_Data">Data3!$CG$11:$CG$21</definedName>
    <definedName name="A125262574C_Latest">Data3!$CG$21</definedName>
    <definedName name="A125262578L">Data3!$CV$1:$CV$10,Data3!$CV$11:$CV$21</definedName>
    <definedName name="A125262578L_Data">Data3!$CV$11:$CV$21</definedName>
    <definedName name="A125262578L_Latest">Data3!$CV$21</definedName>
    <definedName name="A125262582C">Data3!$DK$1:$DK$10,Data3!$DK$11:$DK$21</definedName>
    <definedName name="A125262582C_Data">Data3!$DK$11:$DK$21</definedName>
    <definedName name="A125262582C_Latest">Data3!$DK$21</definedName>
    <definedName name="A125262586L">Data3!$FD$1:$FD$10,Data3!$FD$11:$FD$21</definedName>
    <definedName name="A125262586L_Data">Data3!$FD$11:$FD$21</definedName>
    <definedName name="A125262586L_Latest">Data3!$FD$21</definedName>
    <definedName name="A125262590C">Data3!$Y$1:$Y$10,Data3!$Y$11:$Y$21</definedName>
    <definedName name="A125262590C_Data">Data3!$Y$11:$Y$21</definedName>
    <definedName name="A125262590C_Latest">Data3!$Y$21</definedName>
    <definedName name="A125262594L">Data3!$BC$1:$BC$10,Data3!$BC$11:$BC$21</definedName>
    <definedName name="A125262594L_Data">Data3!$BC$11:$BC$21</definedName>
    <definedName name="A125262594L_Latest">Data3!$BC$21</definedName>
    <definedName name="A125262598W">Data3!$BR$1:$BR$10,Data3!$BR$11:$BR$21</definedName>
    <definedName name="A125262598W_Data">Data3!$BR$11:$BR$21</definedName>
    <definedName name="A125262598W_Latest">Data3!$BR$21</definedName>
    <definedName name="A125262602A">Data3!$EO$1:$EO$10,Data3!$EO$11:$EO$21</definedName>
    <definedName name="A125262602A_Data">Data3!$EO$11:$EO$21</definedName>
    <definedName name="A125262602A_Latest">Data3!$EO$21</definedName>
    <definedName name="A125262606K">Data3!$J$1:$J$10,Data3!$J$11:$J$21</definedName>
    <definedName name="A125262606K_Data">Data3!$J$11:$J$21</definedName>
    <definedName name="A125262606K_Latest">Data3!$J$21</definedName>
    <definedName name="A125262962F">Data4!$AS$1:$AS$10,Data4!$AS$11:$AS$21</definedName>
    <definedName name="A125262962F_Data">Data4!$AS$11:$AS$21</definedName>
    <definedName name="A125262962F_Latest">Data4!$AS$21</definedName>
    <definedName name="A125262966R">Data3!$GW$1:$GW$10,Data3!$GW$11:$GW$21</definedName>
    <definedName name="A125262966R_Data">Data3!$GW$11:$GW$21</definedName>
    <definedName name="A125262966R_Latest">Data3!$GW$21</definedName>
    <definedName name="A125262970F">Data3!$IP$1:$IP$10,Data3!$IP$11:$IP$21</definedName>
    <definedName name="A125262970F_Data">Data3!$IP$11:$IP$21</definedName>
    <definedName name="A125262970F_Latest">Data3!$IP$21</definedName>
    <definedName name="A125262974R">Data4!$O$1:$O$10,Data4!$O$11:$O$21</definedName>
    <definedName name="A125262974R_Data">Data4!$O$11:$O$21</definedName>
    <definedName name="A125262974R_Latest">Data4!$O$21</definedName>
    <definedName name="A125262978X">Data4!$AD$1:$AD$10,Data4!$AD$11:$AD$21</definedName>
    <definedName name="A125262978X_Data">Data4!$AD$11:$AD$21</definedName>
    <definedName name="A125262978X_Latest">Data4!$AD$21</definedName>
    <definedName name="A125262982R">Data4!$BW$1:$BW$10,Data4!$BW$11:$BW$21</definedName>
    <definedName name="A125262982R_Data">Data4!$BW$11:$BW$21</definedName>
    <definedName name="A125262982R_Latest">Data4!$BW$21</definedName>
    <definedName name="A125262986X">Data3!$GH$1:$GH$10,Data3!$GH$11:$GH$21</definedName>
    <definedName name="A125262986X_Data">Data3!$GH$11:$GH$21</definedName>
    <definedName name="A125262986X_Latest">Data3!$GH$21</definedName>
    <definedName name="A125262990R">Data3!$HL$1:$HL$10,Data3!$HL$11:$HL$21</definedName>
    <definedName name="A125262990R_Data">Data3!$HL$11:$HL$21</definedName>
    <definedName name="A125262990R_Latest">Data3!$HL$21</definedName>
    <definedName name="A125262994X">Data3!$IA$1:$IA$10,Data3!$IA$11:$IA$21</definedName>
    <definedName name="A125262994X_Data">Data3!$IA$11:$IA$21</definedName>
    <definedName name="A125262994X_Latest">Data3!$IA$21</definedName>
    <definedName name="A125262998J">Data4!$BH$1:$BH$10,Data4!$BH$11:$BH$21</definedName>
    <definedName name="A125262998J_Data">Data4!$BH$11:$BH$21</definedName>
    <definedName name="A125262998J_Latest">Data4!$BH$21</definedName>
    <definedName name="A125263002R">Data3!$FS$1:$FS$10,Data3!$FS$11:$FS$21</definedName>
    <definedName name="A125263002R_Data">Data3!$FS$11:$FS$21</definedName>
    <definedName name="A125263002R_Latest">Data3!$FS$21</definedName>
    <definedName name="Date_Range">Data1!$A$2:$A$10,Data1!$A$11:$A$21</definedName>
    <definedName name="Date_Range_Data">Data1!$A$11:$A$21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28" i="15" l="1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AV98" i="15"/>
  <c r="AU98" i="15"/>
  <c r="AT98" i="15"/>
  <c r="AS98" i="15"/>
  <c r="AR98" i="15"/>
  <c r="AQ98" i="15"/>
  <c r="AP98" i="15"/>
  <c r="AO98" i="15"/>
  <c r="AN98" i="15"/>
  <c r="AM98" i="15"/>
  <c r="AL98" i="15"/>
  <c r="AK98" i="15"/>
  <c r="AJ98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AV86" i="15"/>
  <c r="AU86" i="15"/>
  <c r="AT86" i="15"/>
  <c r="AS86" i="15"/>
  <c r="AR86" i="15"/>
  <c r="AQ86" i="15"/>
  <c r="AP86" i="15"/>
  <c r="AO86" i="15"/>
  <c r="AN86" i="15"/>
  <c r="AM86" i="15"/>
  <c r="AL86" i="15"/>
  <c r="AK86" i="15"/>
  <c r="AJ86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D73" i="15"/>
  <c r="J58" i="15" s="1" a="1"/>
  <c r="J58" i="15" s="1"/>
  <c r="C73" i="15"/>
  <c r="C58" i="15" s="1" a="1"/>
  <c r="C58" i="15" s="1"/>
  <c r="I58" i="15" a="1"/>
  <c r="I58" i="15" s="1"/>
  <c r="D58" i="15" a="1"/>
  <c r="D58" i="15" s="1"/>
  <c r="I57" i="15" a="1"/>
  <c r="I57" i="15" s="1"/>
  <c r="D57" i="15" a="1"/>
  <c r="D57" i="15" s="1"/>
  <c r="I56" i="15" a="1"/>
  <c r="I56" i="15" s="1"/>
  <c r="D56" i="15" a="1"/>
  <c r="D56" i="15" s="1"/>
  <c r="J55" i="15" a="1"/>
  <c r="J55" i="15" s="1"/>
  <c r="I55" i="15" a="1"/>
  <c r="I55" i="15" s="1"/>
  <c r="D55" i="15" a="1"/>
  <c r="D55" i="15" s="1"/>
  <c r="C55" i="15" a="1"/>
  <c r="C55" i="15" s="1"/>
  <c r="J54" i="15" a="1"/>
  <c r="J54" i="15" s="1"/>
  <c r="I54" i="15" a="1"/>
  <c r="I54" i="15" s="1"/>
  <c r="D54" i="15" a="1"/>
  <c r="D54" i="15" s="1"/>
  <c r="C54" i="15" a="1"/>
  <c r="C54" i="15" s="1"/>
  <c r="J52" i="15" a="1"/>
  <c r="J52" i="15" s="1"/>
  <c r="I52" i="15" a="1"/>
  <c r="I52" i="15" s="1"/>
  <c r="D52" i="15" a="1"/>
  <c r="D52" i="15" s="1"/>
  <c r="C52" i="15" a="1"/>
  <c r="C52" i="15" s="1"/>
  <c r="J51" i="15" a="1"/>
  <c r="J51" i="15" s="1"/>
  <c r="I51" i="15" a="1"/>
  <c r="I51" i="15" s="1"/>
  <c r="D51" i="15" a="1"/>
  <c r="D51" i="15" s="1"/>
  <c r="C51" i="15" a="1"/>
  <c r="C51" i="15" s="1"/>
  <c r="J50" i="15" a="1"/>
  <c r="J50" i="15" s="1"/>
  <c r="I50" i="15" a="1"/>
  <c r="I50" i="15" s="1"/>
  <c r="D50" i="15" a="1"/>
  <c r="D50" i="15" s="1"/>
  <c r="C50" i="15" a="1"/>
  <c r="C50" i="15" s="1"/>
  <c r="J49" i="15" a="1"/>
  <c r="J49" i="15" s="1"/>
  <c r="I49" i="15" a="1"/>
  <c r="I49" i="15" s="1"/>
  <c r="D49" i="15" a="1"/>
  <c r="D49" i="15" s="1"/>
  <c r="C49" i="15" a="1"/>
  <c r="C49" i="15" s="1"/>
  <c r="J47" i="15" a="1"/>
  <c r="J47" i="15" s="1"/>
  <c r="I47" i="15" a="1"/>
  <c r="I47" i="15" s="1"/>
  <c r="D47" i="15" a="1"/>
  <c r="D47" i="15" s="1"/>
  <c r="C47" i="15" a="1"/>
  <c r="C47" i="15" s="1"/>
  <c r="J46" i="15" a="1"/>
  <c r="J46" i="15" s="1"/>
  <c r="I46" i="15" a="1"/>
  <c r="I46" i="15" s="1"/>
  <c r="D46" i="15" a="1"/>
  <c r="D46" i="15" s="1"/>
  <c r="C46" i="15" a="1"/>
  <c r="C46" i="15" s="1"/>
  <c r="J43" i="15" a="1"/>
  <c r="J43" i="15" s="1"/>
  <c r="I43" i="15" a="1"/>
  <c r="I43" i="15" s="1"/>
  <c r="D43" i="15" a="1"/>
  <c r="D43" i="15" s="1"/>
  <c r="C43" i="15" a="1"/>
  <c r="C43" i="15" s="1"/>
  <c r="J42" i="15" a="1"/>
  <c r="J42" i="15" s="1"/>
  <c r="I42" i="15" a="1"/>
  <c r="I42" i="15" s="1"/>
  <c r="D42" i="15" a="1"/>
  <c r="D42" i="15" s="1"/>
  <c r="C42" i="15" a="1"/>
  <c r="C42" i="15" s="1"/>
  <c r="J41" i="15" a="1"/>
  <c r="J41" i="15" s="1"/>
  <c r="I41" i="15" a="1"/>
  <c r="I41" i="15" s="1"/>
  <c r="D41" i="15" a="1"/>
  <c r="D41" i="15" s="1"/>
  <c r="C41" i="15" a="1"/>
  <c r="C41" i="15" s="1"/>
  <c r="J40" i="15" a="1"/>
  <c r="J40" i="15" s="1"/>
  <c r="I40" i="15" a="1"/>
  <c r="I40" i="15" s="1"/>
  <c r="D40" i="15" a="1"/>
  <c r="D40" i="15" s="1"/>
  <c r="C40" i="15" a="1"/>
  <c r="C40" i="15" s="1"/>
  <c r="J39" i="15" a="1"/>
  <c r="J39" i="15" s="1"/>
  <c r="I39" i="15" a="1"/>
  <c r="I39" i="15" s="1"/>
  <c r="D39" i="15" a="1"/>
  <c r="D39" i="15" s="1"/>
  <c r="C39" i="15" a="1"/>
  <c r="C39" i="15" s="1"/>
  <c r="J37" i="15" a="1"/>
  <c r="J37" i="15" s="1"/>
  <c r="I37" i="15" a="1"/>
  <c r="I37" i="15" s="1"/>
  <c r="D37" i="15" a="1"/>
  <c r="D37" i="15" s="1"/>
  <c r="C37" i="15"/>
  <c r="C37" i="15" a="1"/>
  <c r="J36" i="15" a="1"/>
  <c r="J36" i="15" s="1"/>
  <c r="I36" i="15" a="1"/>
  <c r="I36" i="15" s="1"/>
  <c r="D36" i="15" a="1"/>
  <c r="D36" i="15" s="1"/>
  <c r="C36" i="15" a="1"/>
  <c r="C36" i="15" s="1"/>
  <c r="J35" i="15" a="1"/>
  <c r="J35" i="15" s="1"/>
  <c r="I35" i="15" a="1"/>
  <c r="I35" i="15" s="1"/>
  <c r="D35" i="15" a="1"/>
  <c r="D35" i="15" s="1"/>
  <c r="C35" i="15" a="1"/>
  <c r="C35" i="15" s="1"/>
  <c r="J34" i="15" a="1"/>
  <c r="J34" i="15" s="1"/>
  <c r="I34" i="15" a="1"/>
  <c r="I34" i="15" s="1"/>
  <c r="D34" i="15" a="1"/>
  <c r="D34" i="15" s="1"/>
  <c r="C34" i="15" a="1"/>
  <c r="C34" i="15" s="1"/>
  <c r="J32" i="15" a="1"/>
  <c r="J32" i="15" s="1"/>
  <c r="I32" i="15" a="1"/>
  <c r="I32" i="15" s="1"/>
  <c r="D32" i="15" a="1"/>
  <c r="D32" i="15" s="1"/>
  <c r="C32" i="15" a="1"/>
  <c r="C32" i="15" s="1"/>
  <c r="J31" i="15" a="1"/>
  <c r="J31" i="15" s="1"/>
  <c r="I31" i="15" a="1"/>
  <c r="I31" i="15" s="1"/>
  <c r="D31" i="15" a="1"/>
  <c r="D31" i="15" s="1"/>
  <c r="C31" i="15" a="1"/>
  <c r="C31" i="15" s="1"/>
  <c r="J28" i="15" a="1"/>
  <c r="J28" i="15" s="1"/>
  <c r="I28" i="15" a="1"/>
  <c r="I28" i="15" s="1"/>
  <c r="D28" i="15" a="1"/>
  <c r="D28" i="15" s="1"/>
  <c r="C28" i="15" a="1"/>
  <c r="C28" i="15" s="1"/>
  <c r="J27" i="15" a="1"/>
  <c r="J27" i="15" s="1"/>
  <c r="I27" i="15" a="1"/>
  <c r="I27" i="15" s="1"/>
  <c r="D27" i="15" a="1"/>
  <c r="D27" i="15" s="1"/>
  <c r="C27" i="15" a="1"/>
  <c r="C27" i="15" s="1"/>
  <c r="J26" i="15" a="1"/>
  <c r="J26" i="15" s="1"/>
  <c r="I26" i="15" a="1"/>
  <c r="I26" i="15" s="1"/>
  <c r="D26" i="15" a="1"/>
  <c r="D26" i="15" s="1"/>
  <c r="C26" i="15" a="1"/>
  <c r="C26" i="15" s="1"/>
  <c r="J25" i="15" a="1"/>
  <c r="J25" i="15" s="1"/>
  <c r="I25" i="15" a="1"/>
  <c r="I25" i="15" s="1"/>
  <c r="D25" i="15" a="1"/>
  <c r="D25" i="15" s="1"/>
  <c r="C25" i="15" a="1"/>
  <c r="C25" i="15" s="1"/>
  <c r="J24" i="15" a="1"/>
  <c r="J24" i="15" s="1"/>
  <c r="I24" i="15" a="1"/>
  <c r="I24" i="15" s="1"/>
  <c r="D24" i="15" a="1"/>
  <c r="D24" i="15" s="1"/>
  <c r="C24" i="15" a="1"/>
  <c r="C24" i="15" s="1"/>
  <c r="J22" i="15" a="1"/>
  <c r="J22" i="15" s="1"/>
  <c r="I22" i="15" a="1"/>
  <c r="I22" i="15" s="1"/>
  <c r="D22" i="15" a="1"/>
  <c r="D22" i="15" s="1"/>
  <c r="C22" i="15" a="1"/>
  <c r="C22" i="15" s="1"/>
  <c r="J21" i="15" a="1"/>
  <c r="J21" i="15" s="1"/>
  <c r="I21" i="15" a="1"/>
  <c r="I21" i="15" s="1"/>
  <c r="D21" i="15" a="1"/>
  <c r="D21" i="15" s="1"/>
  <c r="C21" i="15" a="1"/>
  <c r="C21" i="15" s="1"/>
  <c r="J20" i="15" a="1"/>
  <c r="J20" i="15" s="1"/>
  <c r="I20" i="15" a="1"/>
  <c r="I20" i="15" s="1"/>
  <c r="D20" i="15" a="1"/>
  <c r="D20" i="15" s="1"/>
  <c r="C20" i="15" a="1"/>
  <c r="C20" i="15" s="1"/>
  <c r="J19" i="15" a="1"/>
  <c r="J19" i="15" s="1"/>
  <c r="I19" i="15" a="1"/>
  <c r="I19" i="15" s="1"/>
  <c r="D19" i="15" a="1"/>
  <c r="D19" i="15" s="1"/>
  <c r="C19" i="15" a="1"/>
  <c r="C19" i="15" s="1"/>
  <c r="J17" i="15" a="1"/>
  <c r="J17" i="15" s="1"/>
  <c r="I17" i="15" a="1"/>
  <c r="I17" i="15" s="1"/>
  <c r="D17" i="15" a="1"/>
  <c r="D17" i="15" s="1"/>
  <c r="C17" i="15" a="1"/>
  <c r="C17" i="15" s="1"/>
  <c r="J16" i="15" a="1"/>
  <c r="J16" i="15" s="1"/>
  <c r="I16" i="15" a="1"/>
  <c r="I16" i="15" s="1"/>
  <c r="D16" i="15" a="1"/>
  <c r="D16" i="15" s="1"/>
  <c r="C16" i="15" a="1"/>
  <c r="C16" i="15" s="1"/>
  <c r="A8" i="15"/>
  <c r="B7" i="15"/>
  <c r="B6" i="15"/>
  <c r="B5" i="15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57" i="14" s="1" a="1"/>
  <c r="C57" i="14" s="1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55" i="14" s="1" a="1"/>
  <c r="C55" i="14" s="1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C52" i="14" s="1" a="1"/>
  <c r="C52" i="14" s="1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50" i="14" s="1" a="1"/>
  <c r="C50" i="14" s="1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C47" i="14" s="1" a="1"/>
  <c r="C47" i="14" s="1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43" i="14" s="1" a="1"/>
  <c r="C43" i="14" s="1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C39" i="14" s="1" a="1"/>
  <c r="C39" i="14" s="1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36" i="14" s="1" a="1"/>
  <c r="C36" i="14" s="1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C34" i="14" s="1" a="1"/>
  <c r="C34" i="14" s="1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31" i="14" s="1" a="1"/>
  <c r="C31" i="14" s="1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D98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D97" i="14"/>
  <c r="C27" i="14" s="1" a="1"/>
  <c r="C27" i="14" s="1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25" i="14" s="1" a="1"/>
  <c r="C25" i="14" s="1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D94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D22" i="14" s="1" a="1"/>
  <c r="D22" i="14" s="1"/>
  <c r="D92" i="14"/>
  <c r="C22" i="14" s="1" a="1"/>
  <c r="C22" i="14" s="1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D90" i="14"/>
  <c r="C20" i="14" s="1" a="1"/>
  <c r="C20" i="14" s="1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D89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D87" i="14"/>
  <c r="C17" i="14" s="1" a="1"/>
  <c r="C17" i="14" s="1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C16" i="14" s="1" a="1"/>
  <c r="C16" i="14" s="1"/>
  <c r="C70" i="14"/>
  <c r="D70" i="14" s="1"/>
  <c r="C58" i="14" a="1"/>
  <c r="C58" i="14" s="1"/>
  <c r="C56" i="14" a="1"/>
  <c r="C56" i="14" s="1"/>
  <c r="C54" i="14" a="1"/>
  <c r="C54" i="14" s="1"/>
  <c r="C51" i="14" a="1"/>
  <c r="C51" i="14" s="1"/>
  <c r="I50" i="14" a="1"/>
  <c r="I50" i="14" s="1"/>
  <c r="J49" i="14" a="1"/>
  <c r="J49" i="14" s="1"/>
  <c r="I49" i="14" a="1"/>
  <c r="I49" i="14" s="1"/>
  <c r="C49" i="14"/>
  <c r="C49" i="14" a="1"/>
  <c r="I47" i="14" a="1"/>
  <c r="I47" i="14" s="1"/>
  <c r="I46" i="14" a="1"/>
  <c r="I46" i="14" s="1"/>
  <c r="C46" i="14"/>
  <c r="C46" i="14" a="1"/>
  <c r="I43" i="14" a="1"/>
  <c r="I43" i="14" s="1"/>
  <c r="J42" i="14" a="1"/>
  <c r="J42" i="14" s="1"/>
  <c r="I42" i="14" a="1"/>
  <c r="I42" i="14" s="1"/>
  <c r="C42" i="14"/>
  <c r="C42" i="14" a="1"/>
  <c r="I41" i="14" a="1"/>
  <c r="I41" i="14" s="1"/>
  <c r="C41" i="14" a="1"/>
  <c r="C41" i="14" s="1"/>
  <c r="I40" i="14" a="1"/>
  <c r="I40" i="14" s="1"/>
  <c r="C40" i="14" a="1"/>
  <c r="C40" i="14" s="1"/>
  <c r="I39" i="14" a="1"/>
  <c r="I39" i="14" s="1"/>
  <c r="D39" i="14" a="1"/>
  <c r="D39" i="14" s="1"/>
  <c r="J37" i="14" a="1"/>
  <c r="J37" i="14" s="1"/>
  <c r="I37" i="14" a="1"/>
  <c r="I37" i="14" s="1"/>
  <c r="D37" i="14" a="1"/>
  <c r="D37" i="14" s="1"/>
  <c r="C37" i="14" a="1"/>
  <c r="C37" i="14" s="1"/>
  <c r="J36" i="14" a="1"/>
  <c r="J36" i="14" s="1"/>
  <c r="I36" i="14" a="1"/>
  <c r="I36" i="14" s="1"/>
  <c r="D36" i="14" a="1"/>
  <c r="D36" i="14" s="1"/>
  <c r="J35" i="14" a="1"/>
  <c r="J35" i="14" s="1"/>
  <c r="I35" i="14" a="1"/>
  <c r="I35" i="14" s="1"/>
  <c r="D35" i="14" a="1"/>
  <c r="D35" i="14" s="1"/>
  <c r="C35" i="14" a="1"/>
  <c r="C35" i="14" s="1"/>
  <c r="J34" i="14" a="1"/>
  <c r="J34" i="14" s="1"/>
  <c r="I34" i="14" a="1"/>
  <c r="I34" i="14" s="1"/>
  <c r="D34" i="14" a="1"/>
  <c r="D34" i="14" s="1"/>
  <c r="J32" i="14" a="1"/>
  <c r="J32" i="14" s="1"/>
  <c r="I32" i="14" a="1"/>
  <c r="I32" i="14" s="1"/>
  <c r="D32" i="14" a="1"/>
  <c r="D32" i="14" s="1"/>
  <c r="C32" i="14" a="1"/>
  <c r="C32" i="14" s="1"/>
  <c r="J31" i="14"/>
  <c r="J31" i="14" a="1"/>
  <c r="I31" i="14" a="1"/>
  <c r="I31" i="14" s="1"/>
  <c r="D31" i="14" a="1"/>
  <c r="D31" i="14" s="1"/>
  <c r="J28" i="14"/>
  <c r="J28" i="14" a="1"/>
  <c r="I28" i="14" a="1"/>
  <c r="I28" i="14" s="1"/>
  <c r="D28" i="14" a="1"/>
  <c r="D28" i="14" s="1"/>
  <c r="C28" i="14"/>
  <c r="C28" i="14" a="1"/>
  <c r="J27" i="14" a="1"/>
  <c r="J27" i="14" s="1"/>
  <c r="I27" i="14" a="1"/>
  <c r="I27" i="14" s="1"/>
  <c r="D27" i="14" a="1"/>
  <c r="D27" i="14" s="1"/>
  <c r="J26" i="14" a="1"/>
  <c r="J26" i="14" s="1"/>
  <c r="I26" i="14"/>
  <c r="I26" i="14" a="1"/>
  <c r="D26" i="14"/>
  <c r="D26" i="14" a="1"/>
  <c r="C26" i="14" a="1"/>
  <c r="C26" i="14" s="1"/>
  <c r="J25" i="14" a="1"/>
  <c r="J25" i="14" s="1"/>
  <c r="I25" i="14"/>
  <c r="I25" i="14" a="1"/>
  <c r="D25" i="14" a="1"/>
  <c r="D25" i="14" s="1"/>
  <c r="J24" i="14" a="1"/>
  <c r="J24" i="14" s="1"/>
  <c r="I24" i="14"/>
  <c r="I24" i="14" a="1"/>
  <c r="D24" i="14" a="1"/>
  <c r="D24" i="14" s="1"/>
  <c r="C24" i="14" a="1"/>
  <c r="C24" i="14" s="1"/>
  <c r="J22" i="14" a="1"/>
  <c r="J22" i="14" s="1"/>
  <c r="I22" i="14"/>
  <c r="I22" i="14" a="1"/>
  <c r="J21" i="14" a="1"/>
  <c r="J21" i="14" s="1"/>
  <c r="I21" i="14"/>
  <c r="I21" i="14" a="1"/>
  <c r="D21" i="14" a="1"/>
  <c r="D21" i="14" s="1"/>
  <c r="C21" i="14" a="1"/>
  <c r="C21" i="14" s="1"/>
  <c r="J20" i="14" a="1"/>
  <c r="J20" i="14" s="1"/>
  <c r="I20" i="14"/>
  <c r="I20" i="14" a="1"/>
  <c r="D20" i="14"/>
  <c r="D20" i="14" a="1"/>
  <c r="J19" i="14" a="1"/>
  <c r="J19" i="14" s="1"/>
  <c r="I19" i="14"/>
  <c r="I19" i="14" a="1"/>
  <c r="D19" i="14"/>
  <c r="D19" i="14" a="1"/>
  <c r="C19" i="14" a="1"/>
  <c r="C19" i="14" s="1"/>
  <c r="J17" i="14" a="1"/>
  <c r="J17" i="14" s="1"/>
  <c r="I17" i="14"/>
  <c r="I17" i="14" a="1"/>
  <c r="D17" i="14" a="1"/>
  <c r="D17" i="14" s="1"/>
  <c r="J16" i="14" a="1"/>
  <c r="J16" i="14" s="1"/>
  <c r="I16" i="14"/>
  <c r="I16" i="14" a="1"/>
  <c r="D16" i="14"/>
  <c r="D16" i="14" a="1"/>
  <c r="A8" i="14"/>
  <c r="B7" i="14"/>
  <c r="B6" i="14"/>
  <c r="B5" i="14"/>
  <c r="B27" i="13"/>
  <c r="A61" i="15" s="1"/>
  <c r="A61" i="14" l="1"/>
  <c r="E73" i="15"/>
  <c r="C56" i="15" a="1"/>
  <c r="C56" i="15" s="1"/>
  <c r="J56" i="15" a="1"/>
  <c r="J56" i="15" s="1"/>
  <c r="C57" i="15" a="1"/>
  <c r="C57" i="15" s="1"/>
  <c r="J57" i="15" a="1"/>
  <c r="J57" i="15" s="1"/>
  <c r="E70" i="14"/>
  <c r="D58" i="14" a="1"/>
  <c r="D58" i="14" s="1"/>
  <c r="D57" i="14" a="1"/>
  <c r="D57" i="14" s="1"/>
  <c r="D56" i="14" a="1"/>
  <c r="D56" i="14" s="1"/>
  <c r="D55" i="14" a="1"/>
  <c r="D55" i="14" s="1"/>
  <c r="D54" i="14" a="1"/>
  <c r="D54" i="14" s="1"/>
  <c r="D52" i="14" a="1"/>
  <c r="D52" i="14" s="1"/>
  <c r="D51" i="14" a="1"/>
  <c r="D51" i="14" s="1"/>
  <c r="J58" i="14" a="1"/>
  <c r="J58" i="14" s="1"/>
  <c r="J56" i="14" a="1"/>
  <c r="J56" i="14" s="1"/>
  <c r="J54" i="14" a="1"/>
  <c r="J54" i="14" s="1"/>
  <c r="J51" i="14" a="1"/>
  <c r="J51" i="14" s="1"/>
  <c r="J50" i="14" a="1"/>
  <c r="J50" i="14" s="1"/>
  <c r="D46" i="14" a="1"/>
  <c r="D46" i="14" s="1"/>
  <c r="J43" i="14" a="1"/>
  <c r="J43" i="14" s="1"/>
  <c r="D40" i="14" a="1"/>
  <c r="D40" i="14" s="1"/>
  <c r="J39" i="14" a="1"/>
  <c r="J39" i="14" s="1"/>
  <c r="D47" i="14" a="1"/>
  <c r="D47" i="14" s="1"/>
  <c r="J46" i="14" a="1"/>
  <c r="J46" i="14" s="1"/>
  <c r="D41" i="14" a="1"/>
  <c r="D41" i="14" s="1"/>
  <c r="J40" i="14" a="1"/>
  <c r="J40" i="14" s="1"/>
  <c r="J57" i="14" a="1"/>
  <c r="J57" i="14" s="1"/>
  <c r="J55" i="14" a="1"/>
  <c r="J55" i="14" s="1"/>
  <c r="J52" i="14" a="1"/>
  <c r="J52" i="14" s="1"/>
  <c r="D49" i="14" a="1"/>
  <c r="D49" i="14" s="1"/>
  <c r="J47" i="14" a="1"/>
  <c r="J47" i="14" s="1"/>
  <c r="D42" i="14" a="1"/>
  <c r="D42" i="14" s="1"/>
  <c r="J41" i="14" a="1"/>
  <c r="J41" i="14" s="1"/>
  <c r="D43" i="14" a="1"/>
  <c r="D43" i="14" s="1"/>
  <c r="D50" i="14" a="1"/>
  <c r="D50" i="14" s="1"/>
  <c r="I51" i="14" a="1"/>
  <c r="I51" i="14" s="1"/>
  <c r="I52" i="14" a="1"/>
  <c r="I52" i="14" s="1"/>
  <c r="I54" i="14" a="1"/>
  <c r="I54" i="14" s="1"/>
  <c r="I55" i="14" a="1"/>
  <c r="I55" i="14" s="1"/>
  <c r="I56" i="14" a="1"/>
  <c r="I56" i="14" s="1"/>
  <c r="I57" i="14" a="1"/>
  <c r="I57" i="14" s="1"/>
  <c r="I58" i="14" a="1"/>
  <c r="I58" i="14" s="1"/>
  <c r="K58" i="15" l="1" a="1"/>
  <c r="K58" i="15" s="1"/>
  <c r="F73" i="15"/>
  <c r="E58" i="15" a="1"/>
  <c r="E58" i="15" s="1"/>
  <c r="E57" i="15" a="1"/>
  <c r="E57" i="15" s="1"/>
  <c r="E56" i="15" a="1"/>
  <c r="E56" i="15" s="1"/>
  <c r="K56" i="15" a="1"/>
  <c r="K56" i="15" s="1"/>
  <c r="E54" i="15" a="1"/>
  <c r="E54" i="15" s="1"/>
  <c r="E51" i="15" a="1"/>
  <c r="E51" i="15" s="1"/>
  <c r="E49" i="15" a="1"/>
  <c r="E49" i="15" s="1"/>
  <c r="E46" i="15" a="1"/>
  <c r="E46" i="15" s="1"/>
  <c r="E42" i="15" a="1"/>
  <c r="E42" i="15" s="1"/>
  <c r="E40" i="15" a="1"/>
  <c r="E40" i="15" s="1"/>
  <c r="E37" i="15" a="1"/>
  <c r="E37" i="15" s="1"/>
  <c r="E36" i="15" a="1"/>
  <c r="E36" i="15" s="1"/>
  <c r="E35" i="15" a="1"/>
  <c r="E35" i="15" s="1"/>
  <c r="K55" i="15" a="1"/>
  <c r="K55" i="15" s="1"/>
  <c r="K52" i="15" a="1"/>
  <c r="K52" i="15" s="1"/>
  <c r="K50" i="15" a="1"/>
  <c r="K50" i="15" s="1"/>
  <c r="K47" i="15" a="1"/>
  <c r="K47" i="15" s="1"/>
  <c r="K43" i="15" a="1"/>
  <c r="K43" i="15" s="1"/>
  <c r="K41" i="15" a="1"/>
  <c r="K41" i="15" s="1"/>
  <c r="K39" i="15" a="1"/>
  <c r="K39" i="15" s="1"/>
  <c r="E55" i="15" a="1"/>
  <c r="E55" i="15" s="1"/>
  <c r="E52" i="15" a="1"/>
  <c r="E52" i="15" s="1"/>
  <c r="E50" i="15" a="1"/>
  <c r="E50" i="15" s="1"/>
  <c r="E47" i="15" a="1"/>
  <c r="E47" i="15" s="1"/>
  <c r="E43" i="15" a="1"/>
  <c r="E43" i="15" s="1"/>
  <c r="E41" i="15" a="1"/>
  <c r="E41" i="15" s="1"/>
  <c r="E39" i="15" a="1"/>
  <c r="E39" i="15" s="1"/>
  <c r="K36" i="15" a="1"/>
  <c r="K36" i="15" s="1"/>
  <c r="K57" i="15" a="1"/>
  <c r="K57" i="15" s="1"/>
  <c r="K54" i="15" a="1"/>
  <c r="K54" i="15" s="1"/>
  <c r="K51" i="15" a="1"/>
  <c r="K51" i="15" s="1"/>
  <c r="K49" i="15" a="1"/>
  <c r="K49" i="15" s="1"/>
  <c r="K46" i="15" a="1"/>
  <c r="K46" i="15" s="1"/>
  <c r="K42" i="15" a="1"/>
  <c r="K42" i="15" s="1"/>
  <c r="K40" i="15" a="1"/>
  <c r="K40" i="15" s="1"/>
  <c r="K37" i="15" a="1"/>
  <c r="K37" i="15" s="1"/>
  <c r="K32" i="15" a="1"/>
  <c r="K32" i="15" s="1"/>
  <c r="K28" i="15" a="1"/>
  <c r="K28" i="15" s="1"/>
  <c r="K26" i="15" a="1"/>
  <c r="K26" i="15" s="1"/>
  <c r="K24" i="15" a="1"/>
  <c r="K24" i="15" s="1"/>
  <c r="K21" i="15" a="1"/>
  <c r="K21" i="15" s="1"/>
  <c r="E32" i="15" a="1"/>
  <c r="E32" i="15" s="1"/>
  <c r="E28" i="15" a="1"/>
  <c r="E28" i="15" s="1"/>
  <c r="E26" i="15" a="1"/>
  <c r="E26" i="15" s="1"/>
  <c r="E24" i="15" a="1"/>
  <c r="E24" i="15" s="1"/>
  <c r="E21" i="15" a="1"/>
  <c r="E21" i="15" s="1"/>
  <c r="E20" i="15" a="1"/>
  <c r="E20" i="15" s="1"/>
  <c r="E19" i="15" a="1"/>
  <c r="E19" i="15" s="1"/>
  <c r="E17" i="15" a="1"/>
  <c r="E17" i="15" s="1"/>
  <c r="E16" i="15" a="1"/>
  <c r="E16" i="15" s="1"/>
  <c r="K35" i="15" a="1"/>
  <c r="K35" i="15" s="1"/>
  <c r="K34" i="15" a="1"/>
  <c r="K34" i="15" s="1"/>
  <c r="K31" i="15" a="1"/>
  <c r="K31" i="15" s="1"/>
  <c r="K27" i="15" a="1"/>
  <c r="K27" i="15" s="1"/>
  <c r="K25" i="15" a="1"/>
  <c r="K25" i="15" s="1"/>
  <c r="K22" i="15" a="1"/>
  <c r="K22" i="15" s="1"/>
  <c r="K20" i="15" a="1"/>
  <c r="K20" i="15" s="1"/>
  <c r="E34" i="15" a="1"/>
  <c r="E34" i="15" s="1"/>
  <c r="E31" i="15" a="1"/>
  <c r="E31" i="15" s="1"/>
  <c r="E27" i="15" a="1"/>
  <c r="E27" i="15" s="1"/>
  <c r="E25" i="15" a="1"/>
  <c r="E25" i="15" s="1"/>
  <c r="E22" i="15" a="1"/>
  <c r="E22" i="15" s="1"/>
  <c r="K19" i="15" a="1"/>
  <c r="K19" i="15" s="1"/>
  <c r="K17" i="15" a="1"/>
  <c r="K17" i="15" s="1"/>
  <c r="K16" i="15" a="1"/>
  <c r="K16" i="15" s="1"/>
  <c r="K58" i="14" a="1"/>
  <c r="K58" i="14" s="1"/>
  <c r="K57" i="14" a="1"/>
  <c r="K57" i="14" s="1"/>
  <c r="K56" i="14" a="1"/>
  <c r="K56" i="14" s="1"/>
  <c r="K55" i="14" a="1"/>
  <c r="K55" i="14" s="1"/>
  <c r="K54" i="14" a="1"/>
  <c r="K54" i="14" s="1"/>
  <c r="K52" i="14" a="1"/>
  <c r="K52" i="14" s="1"/>
  <c r="K51" i="14" a="1"/>
  <c r="K51" i="14" s="1"/>
  <c r="E58" i="14" a="1"/>
  <c r="E58" i="14" s="1"/>
  <c r="E56" i="14" a="1"/>
  <c r="E56" i="14" s="1"/>
  <c r="E54" i="14" a="1"/>
  <c r="E54" i="14" s="1"/>
  <c r="E51" i="14" a="1"/>
  <c r="E51" i="14" s="1"/>
  <c r="K47" i="14" a="1"/>
  <c r="K47" i="14" s="1"/>
  <c r="E47" i="14" a="1"/>
  <c r="E47" i="14" s="1"/>
  <c r="K41" i="14" a="1"/>
  <c r="K41" i="14" s="1"/>
  <c r="E41" i="14" a="1"/>
  <c r="E41" i="14" s="1"/>
  <c r="K49" i="14" a="1"/>
  <c r="K49" i="14" s="1"/>
  <c r="E49" i="14" a="1"/>
  <c r="E49" i="14" s="1"/>
  <c r="K42" i="14" a="1"/>
  <c r="K42" i="14" s="1"/>
  <c r="E42" i="14" a="1"/>
  <c r="E42" i="14" s="1"/>
  <c r="K37" i="14" a="1"/>
  <c r="K37" i="14" s="1"/>
  <c r="E37" i="14" a="1"/>
  <c r="E37" i="14" s="1"/>
  <c r="F70" i="14"/>
  <c r="E57" i="14" a="1"/>
  <c r="E57" i="14" s="1"/>
  <c r="E55" i="14" a="1"/>
  <c r="E55" i="14" s="1"/>
  <c r="E52" i="14" a="1"/>
  <c r="E52" i="14" s="1"/>
  <c r="K50" i="14" a="1"/>
  <c r="K50" i="14" s="1"/>
  <c r="E50" i="14" a="1"/>
  <c r="E50" i="14" s="1"/>
  <c r="K43" i="14" a="1"/>
  <c r="K43" i="14" s="1"/>
  <c r="E43" i="14" a="1"/>
  <c r="E43" i="14" s="1"/>
  <c r="K39" i="14" a="1"/>
  <c r="K39" i="14" s="1"/>
  <c r="E39" i="14" a="1"/>
  <c r="E39" i="14" s="1"/>
  <c r="K40" i="14" a="1"/>
  <c r="K40" i="14" s="1"/>
  <c r="E36" i="14" a="1"/>
  <c r="E36" i="14" s="1"/>
  <c r="E34" i="14" a="1"/>
  <c r="E34" i="14" s="1"/>
  <c r="K26" i="14" a="1"/>
  <c r="K26" i="14" s="1"/>
  <c r="K25" i="14" a="1"/>
  <c r="K25" i="14" s="1"/>
  <c r="K24" i="14" a="1"/>
  <c r="K24" i="14" s="1"/>
  <c r="K22" i="14" a="1"/>
  <c r="K22" i="14" s="1"/>
  <c r="K21" i="14" a="1"/>
  <c r="K21" i="14" s="1"/>
  <c r="K20" i="14" a="1"/>
  <c r="K20" i="14" s="1"/>
  <c r="K19" i="14" a="1"/>
  <c r="K19" i="14" s="1"/>
  <c r="K17" i="14" a="1"/>
  <c r="K17" i="14" s="1"/>
  <c r="K16" i="14" a="1"/>
  <c r="K16" i="14" s="1"/>
  <c r="K46" i="14" a="1"/>
  <c r="K46" i="14" s="1"/>
  <c r="K36" i="14" a="1"/>
  <c r="K36" i="14" s="1"/>
  <c r="K35" i="14" a="1"/>
  <c r="K35" i="14" s="1"/>
  <c r="K32" i="14" a="1"/>
  <c r="K32" i="14" s="1"/>
  <c r="K27" i="14" a="1"/>
  <c r="K27" i="14" s="1"/>
  <c r="E27" i="14" a="1"/>
  <c r="E27" i="14" s="1"/>
  <c r="E40" i="14" a="1"/>
  <c r="E40" i="14" s="1"/>
  <c r="E46" i="14" a="1"/>
  <c r="E46" i="14" s="1"/>
  <c r="E35" i="14" a="1"/>
  <c r="E35" i="14" s="1"/>
  <c r="E32" i="14" a="1"/>
  <c r="E32" i="14" s="1"/>
  <c r="K28" i="14" a="1"/>
  <c r="K28" i="14" s="1"/>
  <c r="E28" i="14" a="1"/>
  <c r="E28" i="14" s="1"/>
  <c r="E26" i="14" a="1"/>
  <c r="E26" i="14" s="1"/>
  <c r="E25" i="14" a="1"/>
  <c r="E25" i="14" s="1"/>
  <c r="E24" i="14" a="1"/>
  <c r="E24" i="14" s="1"/>
  <c r="E22" i="14" a="1"/>
  <c r="E22" i="14" s="1"/>
  <c r="E21" i="14" a="1"/>
  <c r="E21" i="14" s="1"/>
  <c r="E20" i="14" a="1"/>
  <c r="E20" i="14" s="1"/>
  <c r="E19" i="14" a="1"/>
  <c r="E19" i="14" s="1"/>
  <c r="E17" i="14" a="1"/>
  <c r="E17" i="14" s="1"/>
  <c r="E16" i="14" a="1"/>
  <c r="E16" i="14" s="1"/>
  <c r="K34" i="14" a="1"/>
  <c r="K34" i="14" s="1"/>
  <c r="K31" i="14" a="1"/>
  <c r="K31" i="14" s="1"/>
  <c r="E31" i="14" a="1"/>
  <c r="E31" i="14" s="1"/>
  <c r="G73" i="15" l="1"/>
  <c r="L58" i="15" a="1"/>
  <c r="L58" i="15" s="1"/>
  <c r="L57" i="15" a="1"/>
  <c r="L57" i="15" s="1"/>
  <c r="L56" i="15" a="1"/>
  <c r="L56" i="15" s="1"/>
  <c r="L55" i="15" a="1"/>
  <c r="L55" i="15" s="1"/>
  <c r="F58" i="15" a="1"/>
  <c r="F58" i="15" s="1"/>
  <c r="L52" i="15" a="1"/>
  <c r="L52" i="15" s="1"/>
  <c r="L50" i="15" a="1"/>
  <c r="L50" i="15" s="1"/>
  <c r="L47" i="15" a="1"/>
  <c r="L47" i="15" s="1"/>
  <c r="L43" i="15" a="1"/>
  <c r="L43" i="15" s="1"/>
  <c r="L41" i="15" a="1"/>
  <c r="L41" i="15" s="1"/>
  <c r="L39" i="15" a="1"/>
  <c r="L39" i="15" s="1"/>
  <c r="L36" i="15" a="1"/>
  <c r="L36" i="15" s="1"/>
  <c r="L35" i="15" a="1"/>
  <c r="L35" i="15" s="1"/>
  <c r="F57" i="15" a="1"/>
  <c r="F57" i="15" s="1"/>
  <c r="F55" i="15" a="1"/>
  <c r="F55" i="15" s="1"/>
  <c r="F52" i="15" a="1"/>
  <c r="F52" i="15" s="1"/>
  <c r="F50" i="15" a="1"/>
  <c r="F50" i="15" s="1"/>
  <c r="F47" i="15" a="1"/>
  <c r="F47" i="15" s="1"/>
  <c r="F43" i="15" a="1"/>
  <c r="F43" i="15" s="1"/>
  <c r="F41" i="15" a="1"/>
  <c r="F41" i="15" s="1"/>
  <c r="F39" i="15" a="1"/>
  <c r="F39" i="15" s="1"/>
  <c r="F56" i="15" a="1"/>
  <c r="F56" i="15" s="1"/>
  <c r="L54" i="15" a="1"/>
  <c r="L54" i="15" s="1"/>
  <c r="L51" i="15" a="1"/>
  <c r="L51" i="15" s="1"/>
  <c r="L49" i="15" a="1"/>
  <c r="L49" i="15" s="1"/>
  <c r="L46" i="15" a="1"/>
  <c r="L46" i="15" s="1"/>
  <c r="L42" i="15" a="1"/>
  <c r="L42" i="15" s="1"/>
  <c r="L40" i="15" a="1"/>
  <c r="L40" i="15" s="1"/>
  <c r="L37" i="15" a="1"/>
  <c r="L37" i="15" s="1"/>
  <c r="F36" i="15" a="1"/>
  <c r="F36" i="15" s="1"/>
  <c r="F54" i="15" a="1"/>
  <c r="F54" i="15" s="1"/>
  <c r="F51" i="15" a="1"/>
  <c r="F51" i="15" s="1"/>
  <c r="F49" i="15" a="1"/>
  <c r="F49" i="15" s="1"/>
  <c r="F46" i="15" a="1"/>
  <c r="F46" i="15" s="1"/>
  <c r="F42" i="15" a="1"/>
  <c r="F42" i="15" s="1"/>
  <c r="F40" i="15" a="1"/>
  <c r="F40" i="15" s="1"/>
  <c r="F37" i="15" a="1"/>
  <c r="F37" i="15" s="1"/>
  <c r="F32" i="15" a="1"/>
  <c r="F32" i="15" s="1"/>
  <c r="F28" i="15" a="1"/>
  <c r="F28" i="15" s="1"/>
  <c r="F26" i="15" a="1"/>
  <c r="F26" i="15" s="1"/>
  <c r="F24" i="15" a="1"/>
  <c r="F24" i="15" s="1"/>
  <c r="F21" i="15" a="1"/>
  <c r="F21" i="15" s="1"/>
  <c r="F35" i="15" a="1"/>
  <c r="F35" i="15" s="1"/>
  <c r="L34" i="15" a="1"/>
  <c r="L34" i="15" s="1"/>
  <c r="L31" i="15" a="1"/>
  <c r="L31" i="15" s="1"/>
  <c r="L27" i="15" a="1"/>
  <c r="L27" i="15" s="1"/>
  <c r="L25" i="15" a="1"/>
  <c r="L25" i="15" s="1"/>
  <c r="L22" i="15" a="1"/>
  <c r="L22" i="15" s="1"/>
  <c r="L20" i="15" a="1"/>
  <c r="L20" i="15" s="1"/>
  <c r="L19" i="15" a="1"/>
  <c r="L19" i="15" s="1"/>
  <c r="L17" i="15" a="1"/>
  <c r="L17" i="15" s="1"/>
  <c r="L16" i="15" a="1"/>
  <c r="L16" i="15" s="1"/>
  <c r="F34" i="15" a="1"/>
  <c r="F34" i="15" s="1"/>
  <c r="F31" i="15" a="1"/>
  <c r="F31" i="15" s="1"/>
  <c r="F27" i="15" a="1"/>
  <c r="F27" i="15" s="1"/>
  <c r="F25" i="15" a="1"/>
  <c r="F25" i="15" s="1"/>
  <c r="F22" i="15" a="1"/>
  <c r="F22" i="15" s="1"/>
  <c r="L32" i="15" a="1"/>
  <c r="L32" i="15" s="1"/>
  <c r="L28" i="15" a="1"/>
  <c r="L28" i="15" s="1"/>
  <c r="L26" i="15" a="1"/>
  <c r="L26" i="15" s="1"/>
  <c r="L24" i="15" a="1"/>
  <c r="L24" i="15" s="1"/>
  <c r="L21" i="15" a="1"/>
  <c r="L21" i="15" s="1"/>
  <c r="F20" i="15" a="1"/>
  <c r="F20" i="15" s="1"/>
  <c r="F19" i="15" a="1"/>
  <c r="F19" i="15" s="1"/>
  <c r="F17" i="15" a="1"/>
  <c r="F17" i="15" s="1"/>
  <c r="F16" i="15" a="1"/>
  <c r="F16" i="15" s="1"/>
  <c r="F58" i="14" a="1"/>
  <c r="F58" i="14" s="1"/>
  <c r="F57" i="14" a="1"/>
  <c r="F57" i="14" s="1"/>
  <c r="F56" i="14" a="1"/>
  <c r="F56" i="14" s="1"/>
  <c r="F55" i="14" a="1"/>
  <c r="F55" i="14" s="1"/>
  <c r="F54" i="14" a="1"/>
  <c r="F54" i="14" s="1"/>
  <c r="F52" i="14" a="1"/>
  <c r="F52" i="14" s="1"/>
  <c r="F51" i="14" a="1"/>
  <c r="F51" i="14" s="1"/>
  <c r="G70" i="14"/>
  <c r="L57" i="14" a="1"/>
  <c r="L57" i="14" s="1"/>
  <c r="L55" i="14" a="1"/>
  <c r="L55" i="14" s="1"/>
  <c r="L52" i="14" a="1"/>
  <c r="L52" i="14" s="1"/>
  <c r="F50" i="14" a="1"/>
  <c r="F50" i="14" s="1"/>
  <c r="L49" i="14" a="1"/>
  <c r="L49" i="14" s="1"/>
  <c r="F43" i="14" a="1"/>
  <c r="F43" i="14" s="1"/>
  <c r="L42" i="14" a="1"/>
  <c r="L42" i="14" s="1"/>
  <c r="F39" i="14" a="1"/>
  <c r="F39" i="14" s="1"/>
  <c r="L37" i="14" a="1"/>
  <c r="L37" i="14" s="1"/>
  <c r="L50" i="14" a="1"/>
  <c r="L50" i="14" s="1"/>
  <c r="F46" i="14" a="1"/>
  <c r="F46" i="14" s="1"/>
  <c r="L43" i="14" a="1"/>
  <c r="L43" i="14" s="1"/>
  <c r="F40" i="14" a="1"/>
  <c r="F40" i="14" s="1"/>
  <c r="L39" i="14" a="1"/>
  <c r="L39" i="14" s="1"/>
  <c r="L58" i="14" a="1"/>
  <c r="L58" i="14" s="1"/>
  <c r="L56" i="14" a="1"/>
  <c r="L56" i="14" s="1"/>
  <c r="L54" i="14" a="1"/>
  <c r="L54" i="14" s="1"/>
  <c r="L51" i="14" a="1"/>
  <c r="L51" i="14" s="1"/>
  <c r="F47" i="14" a="1"/>
  <c r="F47" i="14" s="1"/>
  <c r="L46" i="14" a="1"/>
  <c r="L46" i="14" s="1"/>
  <c r="F41" i="14" a="1"/>
  <c r="F41" i="14" s="1"/>
  <c r="L40" i="14" a="1"/>
  <c r="L40" i="14" s="1"/>
  <c r="F49" i="14" a="1"/>
  <c r="F49" i="14" s="1"/>
  <c r="L41" i="14" a="1"/>
  <c r="L41" i="14" s="1"/>
  <c r="L35" i="14" a="1"/>
  <c r="L35" i="14" s="1"/>
  <c r="L32" i="14" a="1"/>
  <c r="L32" i="14" s="1"/>
  <c r="F28" i="14" a="1"/>
  <c r="F28" i="14" s="1"/>
  <c r="L27" i="14" a="1"/>
  <c r="L27" i="14" s="1"/>
  <c r="F26" i="14" a="1"/>
  <c r="F26" i="14" s="1"/>
  <c r="F25" i="14" a="1"/>
  <c r="F25" i="14" s="1"/>
  <c r="F24" i="14" a="1"/>
  <c r="F24" i="14" s="1"/>
  <c r="F22" i="14" a="1"/>
  <c r="F22" i="14" s="1"/>
  <c r="F21" i="14" a="1"/>
  <c r="F21" i="14" s="1"/>
  <c r="F20" i="14" a="1"/>
  <c r="F20" i="14" s="1"/>
  <c r="F19" i="14" a="1"/>
  <c r="F19" i="14" s="1"/>
  <c r="F17" i="14" a="1"/>
  <c r="F17" i="14" s="1"/>
  <c r="F16" i="14" a="1"/>
  <c r="F16" i="14" s="1"/>
  <c r="F34" i="14" a="1"/>
  <c r="F34" i="14" s="1"/>
  <c r="F42" i="14" a="1"/>
  <c r="F42" i="14" s="1"/>
  <c r="F35" i="14" a="1"/>
  <c r="F35" i="14" s="1"/>
  <c r="F32" i="14" a="1"/>
  <c r="F32" i="14" s="1"/>
  <c r="F31" i="14" a="1"/>
  <c r="F31" i="14" s="1"/>
  <c r="L28" i="14" a="1"/>
  <c r="L28" i="14" s="1"/>
  <c r="L47" i="14" a="1"/>
  <c r="L47" i="14" s="1"/>
  <c r="F36" i="14" a="1"/>
  <c r="F36" i="14" s="1"/>
  <c r="F27" i="14" a="1"/>
  <c r="F27" i="14" s="1"/>
  <c r="L26" i="14" a="1"/>
  <c r="L26" i="14" s="1"/>
  <c r="F37" i="14" a="1"/>
  <c r="F37" i="14" s="1"/>
  <c r="L36" i="14" a="1"/>
  <c r="L36" i="14" s="1"/>
  <c r="L34" i="14" a="1"/>
  <c r="L34" i="14" s="1"/>
  <c r="L31" i="14" a="1"/>
  <c r="L31" i="14" s="1"/>
  <c r="L25" i="14" a="1"/>
  <c r="L25" i="14" s="1"/>
  <c r="L24" i="14" a="1"/>
  <c r="L24" i="14" s="1"/>
  <c r="L22" i="14" a="1"/>
  <c r="L22" i="14" s="1"/>
  <c r="L21" i="14" a="1"/>
  <c r="L21" i="14" s="1"/>
  <c r="L20" i="14" a="1"/>
  <c r="L20" i="14" s="1"/>
  <c r="L19" i="14" a="1"/>
  <c r="L19" i="14" s="1"/>
  <c r="L17" i="14" a="1"/>
  <c r="L17" i="14" s="1"/>
  <c r="L16" i="14" a="1"/>
  <c r="L16" i="14" s="1"/>
  <c r="M58" i="15" l="1" a="1"/>
  <c r="M58" i="15" s="1"/>
  <c r="G58" i="15" a="1"/>
  <c r="G58" i="15" s="1"/>
  <c r="G57" i="15" a="1"/>
  <c r="G57" i="15" s="1"/>
  <c r="G56" i="15" a="1"/>
  <c r="G56" i="15" s="1"/>
  <c r="M55" i="15" a="1"/>
  <c r="M55" i="15" s="1"/>
  <c r="G55" i="15" a="1"/>
  <c r="G55" i="15" s="1"/>
  <c r="G52" i="15" a="1"/>
  <c r="G52" i="15" s="1"/>
  <c r="G50" i="15" a="1"/>
  <c r="G50" i="15" s="1"/>
  <c r="G47" i="15" a="1"/>
  <c r="G47" i="15" s="1"/>
  <c r="G43" i="15" a="1"/>
  <c r="G43" i="15" s="1"/>
  <c r="G41" i="15" a="1"/>
  <c r="G41" i="15" s="1"/>
  <c r="G39" i="15" a="1"/>
  <c r="G39" i="15" s="1"/>
  <c r="G36" i="15" a="1"/>
  <c r="G36" i="15" s="1"/>
  <c r="G35" i="15" a="1"/>
  <c r="G35" i="15" s="1"/>
  <c r="M54" i="15" a="1"/>
  <c r="M54" i="15" s="1"/>
  <c r="M51" i="15" a="1"/>
  <c r="M51" i="15" s="1"/>
  <c r="M49" i="15" a="1"/>
  <c r="M49" i="15" s="1"/>
  <c r="M46" i="15" a="1"/>
  <c r="M46" i="15" s="1"/>
  <c r="M42" i="15" a="1"/>
  <c r="M42" i="15" s="1"/>
  <c r="M40" i="15" a="1"/>
  <c r="M40" i="15" s="1"/>
  <c r="M37" i="15" a="1"/>
  <c r="M37" i="15" s="1"/>
  <c r="M57" i="15" a="1"/>
  <c r="M57" i="15" s="1"/>
  <c r="G54" i="15" a="1"/>
  <c r="G54" i="15" s="1"/>
  <c r="G51" i="15" a="1"/>
  <c r="G51" i="15" s="1"/>
  <c r="G49" i="15" a="1"/>
  <c r="G49" i="15" s="1"/>
  <c r="G46" i="15" a="1"/>
  <c r="G46" i="15" s="1"/>
  <c r="G42" i="15" a="1"/>
  <c r="G42" i="15" s="1"/>
  <c r="G40" i="15" a="1"/>
  <c r="G40" i="15" s="1"/>
  <c r="G37" i="15" a="1"/>
  <c r="G37" i="15" s="1"/>
  <c r="M36" i="15" a="1"/>
  <c r="M36" i="15" s="1"/>
  <c r="M35" i="15" a="1"/>
  <c r="M35" i="15" s="1"/>
  <c r="M56" i="15" a="1"/>
  <c r="M56" i="15" s="1"/>
  <c r="M52" i="15" a="1"/>
  <c r="M52" i="15" s="1"/>
  <c r="M50" i="15" a="1"/>
  <c r="M50" i="15" s="1"/>
  <c r="M47" i="15" a="1"/>
  <c r="M47" i="15" s="1"/>
  <c r="M43" i="15" a="1"/>
  <c r="M43" i="15" s="1"/>
  <c r="M41" i="15" a="1"/>
  <c r="M41" i="15" s="1"/>
  <c r="M39" i="15" a="1"/>
  <c r="M39" i="15" s="1"/>
  <c r="M34" i="15" a="1"/>
  <c r="M34" i="15" s="1"/>
  <c r="M31" i="15" a="1"/>
  <c r="M31" i="15" s="1"/>
  <c r="M27" i="15" a="1"/>
  <c r="M27" i="15" s="1"/>
  <c r="M25" i="15" a="1"/>
  <c r="M25" i="15" s="1"/>
  <c r="M22" i="15" a="1"/>
  <c r="M22" i="15" s="1"/>
  <c r="M20" i="15" a="1"/>
  <c r="M20" i="15" s="1"/>
  <c r="G34" i="15" a="1"/>
  <c r="G34" i="15" s="1"/>
  <c r="G31" i="15" a="1"/>
  <c r="G31" i="15" s="1"/>
  <c r="G27" i="15" a="1"/>
  <c r="G27" i="15" s="1"/>
  <c r="G25" i="15" a="1"/>
  <c r="G25" i="15" s="1"/>
  <c r="G22" i="15" a="1"/>
  <c r="G22" i="15" s="1"/>
  <c r="G20" i="15" a="1"/>
  <c r="G20" i="15" s="1"/>
  <c r="G19" i="15" a="1"/>
  <c r="G19" i="15" s="1"/>
  <c r="G17" i="15" a="1"/>
  <c r="G17" i="15" s="1"/>
  <c r="G16" i="15" a="1"/>
  <c r="G16" i="15" s="1"/>
  <c r="M32" i="15" a="1"/>
  <c r="M32" i="15" s="1"/>
  <c r="M28" i="15" a="1"/>
  <c r="M28" i="15" s="1"/>
  <c r="M26" i="15" a="1"/>
  <c r="M26" i="15" s="1"/>
  <c r="M24" i="15" a="1"/>
  <c r="M24" i="15" s="1"/>
  <c r="M21" i="15" a="1"/>
  <c r="M21" i="15" s="1"/>
  <c r="G32" i="15" a="1"/>
  <c r="G32" i="15" s="1"/>
  <c r="G28" i="15" a="1"/>
  <c r="G28" i="15" s="1"/>
  <c r="G26" i="15" a="1"/>
  <c r="G26" i="15" s="1"/>
  <c r="G24" i="15" a="1"/>
  <c r="G24" i="15" s="1"/>
  <c r="G21" i="15" a="1"/>
  <c r="G21" i="15" s="1"/>
  <c r="M19" i="15" a="1"/>
  <c r="M19" i="15" s="1"/>
  <c r="M17" i="15" a="1"/>
  <c r="M17" i="15" s="1"/>
  <c r="M16" i="15" a="1"/>
  <c r="M16" i="15" s="1"/>
  <c r="M58" i="14" a="1"/>
  <c r="M58" i="14" s="1"/>
  <c r="M57" i="14" a="1"/>
  <c r="M57" i="14" s="1"/>
  <c r="M56" i="14" a="1"/>
  <c r="M56" i="14" s="1"/>
  <c r="M55" i="14" a="1"/>
  <c r="M55" i="14" s="1"/>
  <c r="M54" i="14" a="1"/>
  <c r="M54" i="14" s="1"/>
  <c r="M52" i="14" a="1"/>
  <c r="M52" i="14" s="1"/>
  <c r="M51" i="14" a="1"/>
  <c r="M51" i="14" s="1"/>
  <c r="G57" i="14" a="1"/>
  <c r="G57" i="14" s="1"/>
  <c r="G55" i="14" a="1"/>
  <c r="G55" i="14" s="1"/>
  <c r="G52" i="14" a="1"/>
  <c r="G52" i="14" s="1"/>
  <c r="M46" i="14" a="1"/>
  <c r="M46" i="14" s="1"/>
  <c r="G46" i="14" a="1"/>
  <c r="G46" i="14" s="1"/>
  <c r="M40" i="14" a="1"/>
  <c r="M40" i="14" s="1"/>
  <c r="G40" i="14" a="1"/>
  <c r="G40" i="14" s="1"/>
  <c r="M47" i="14" a="1"/>
  <c r="M47" i="14" s="1"/>
  <c r="G47" i="14" a="1"/>
  <c r="G47" i="14" s="1"/>
  <c r="M41" i="14" a="1"/>
  <c r="M41" i="14" s="1"/>
  <c r="G41" i="14" a="1"/>
  <c r="G41" i="14" s="1"/>
  <c r="G58" i="14" a="1"/>
  <c r="G58" i="14" s="1"/>
  <c r="G56" i="14" a="1"/>
  <c r="G56" i="14" s="1"/>
  <c r="G54" i="14" a="1"/>
  <c r="G54" i="14" s="1"/>
  <c r="G51" i="14" a="1"/>
  <c r="G51" i="14" s="1"/>
  <c r="M49" i="14" a="1"/>
  <c r="M49" i="14" s="1"/>
  <c r="G49" i="14" a="1"/>
  <c r="G49" i="14" s="1"/>
  <c r="M42" i="14" a="1"/>
  <c r="M42" i="14" s="1"/>
  <c r="G42" i="14" a="1"/>
  <c r="G42" i="14" s="1"/>
  <c r="M37" i="14" a="1"/>
  <c r="M37" i="14" s="1"/>
  <c r="G37" i="14" a="1"/>
  <c r="G37" i="14" s="1"/>
  <c r="M50" i="14" a="1"/>
  <c r="M50" i="14" s="1"/>
  <c r="G43" i="14" a="1"/>
  <c r="G43" i="14" s="1"/>
  <c r="G35" i="14" a="1"/>
  <c r="G35" i="14" s="1"/>
  <c r="G32" i="14" a="1"/>
  <c r="G32" i="14" s="1"/>
  <c r="G31" i="14" a="1"/>
  <c r="G31" i="14" s="1"/>
  <c r="M25" i="14" a="1"/>
  <c r="M25" i="14" s="1"/>
  <c r="M24" i="14" a="1"/>
  <c r="M24" i="14" s="1"/>
  <c r="M22" i="14" a="1"/>
  <c r="M22" i="14" s="1"/>
  <c r="M21" i="14" a="1"/>
  <c r="M21" i="14" s="1"/>
  <c r="M20" i="14" a="1"/>
  <c r="M20" i="14" s="1"/>
  <c r="M19" i="14" a="1"/>
  <c r="M19" i="14" s="1"/>
  <c r="M17" i="14" a="1"/>
  <c r="M17" i="14" s="1"/>
  <c r="M16" i="14" a="1"/>
  <c r="M16" i="14" s="1"/>
  <c r="M35" i="14" a="1"/>
  <c r="M35" i="14" s="1"/>
  <c r="M32" i="14" a="1"/>
  <c r="M32" i="14" s="1"/>
  <c r="M43" i="14" a="1"/>
  <c r="M43" i="14" s="1"/>
  <c r="G39" i="14" a="1"/>
  <c r="G39" i="14" s="1"/>
  <c r="M36" i="14" a="1"/>
  <c r="M36" i="14" s="1"/>
  <c r="M34" i="14" a="1"/>
  <c r="M34" i="14" s="1"/>
  <c r="M31" i="14" a="1"/>
  <c r="M31" i="14" s="1"/>
  <c r="M26" i="14" a="1"/>
  <c r="M26" i="14" s="1"/>
  <c r="M39" i="14" a="1"/>
  <c r="M39" i="14" s="1"/>
  <c r="G36" i="14" a="1"/>
  <c r="G36" i="14" s="1"/>
  <c r="G34" i="14" a="1"/>
  <c r="G34" i="14" s="1"/>
  <c r="M27" i="14" a="1"/>
  <c r="M27" i="14" s="1"/>
  <c r="G27" i="14" a="1"/>
  <c r="G27" i="14" s="1"/>
  <c r="G26" i="14" a="1"/>
  <c r="G26" i="14" s="1"/>
  <c r="G25" i="14" a="1"/>
  <c r="G25" i="14" s="1"/>
  <c r="G24" i="14" a="1"/>
  <c r="G24" i="14" s="1"/>
  <c r="G22" i="14" a="1"/>
  <c r="G22" i="14" s="1"/>
  <c r="G21" i="14" a="1"/>
  <c r="G21" i="14" s="1"/>
  <c r="G20" i="14" a="1"/>
  <c r="G20" i="14" s="1"/>
  <c r="G19" i="14" a="1"/>
  <c r="G19" i="14" s="1"/>
  <c r="G17" i="14" a="1"/>
  <c r="G17" i="14" s="1"/>
  <c r="G16" i="14" a="1"/>
  <c r="G16" i="14" s="1"/>
  <c r="G50" i="14" a="1"/>
  <c r="G50" i="14" s="1"/>
  <c r="M28" i="14" a="1"/>
  <c r="M28" i="14" s="1"/>
  <c r="G28" i="14" a="1"/>
  <c r="G28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9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9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9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9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9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9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9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9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9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9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9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9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9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9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9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9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9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9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9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9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9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9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9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9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9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8" authorId="0" shapeId="0" xr:uid="{00000000-0006-0000-09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9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9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9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9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9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9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9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900-00006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900-00006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6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8" authorId="0" shapeId="0" xr:uid="{00000000-0006-0000-09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9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9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9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7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9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9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8" authorId="0" shapeId="0" xr:uid="{00000000-0006-0000-09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9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9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9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9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9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9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9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9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9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9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900-00008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8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9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9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9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9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9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9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9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9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9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9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900-00009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9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9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9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9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9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A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9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9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A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9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9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9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9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9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9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9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9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9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9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9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9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9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B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900-0000B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C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9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9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9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9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9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9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9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9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9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C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9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9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9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D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9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9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9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9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E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9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9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9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9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9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9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9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9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9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9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9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900-0000F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900-0000F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9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900-0000F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9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900-0000F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900-0000F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9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900-0000F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F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9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0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9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9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0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900-00000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900-00000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900-00000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9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0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0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0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9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09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9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900-00001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900-00001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900-00001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900-00001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900-00001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900-00001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9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900-00001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9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9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900-00001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9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09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9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900-00002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900-00002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900-00002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900-00002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900-00002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900-00002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900-00002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0900-00002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900-00002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900-00002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900-00002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900-00002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9" authorId="0" shapeId="0" xr:uid="{00000000-0006-0000-0900-00002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900-00002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900-00002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900-00002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900-00003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900-00003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900-00003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900-00003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900-00003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900-00003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3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900-00003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900-00003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900-00003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0900-00003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3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900-00003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900-00003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900-00003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900-00003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900-00004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900-00004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900-00004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900-00004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900-00004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900-00004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4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900-00004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900-00004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0900-00004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900-00004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900-00004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900-00004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900-00004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900-00004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900-00004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900-00005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900-00005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900-00005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5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900-00005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900-00005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0900-00005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900-00005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0900-00005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900-00005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900-00005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900-00005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900-00005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900-00005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900-00005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900-00005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900-00006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900-00006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900-00006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900-00006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0900-00006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900-00006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900-00006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900-00006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900-00006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900-00006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6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900-00006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900-00006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6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900-00006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6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900-00007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900-00007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900-00007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900-00007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7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900-00007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900-00007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900-00007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900-00007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900-00007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900-00007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900-00007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900-00007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900-00007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9" authorId="0" shapeId="0" xr:uid="{00000000-0006-0000-0900-00007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900-00007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900-00008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900-00008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900-00008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900-00008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900-00008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0900-00008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900-00008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8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900-00008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900-00008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900-00008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900-00008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900-00008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900-00008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8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900-00008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900-00009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9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900-00009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900-00009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9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900-00009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900-00009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9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9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900-00009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9" authorId="0" shapeId="0" xr:uid="{00000000-0006-0000-0900-00009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900-00009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900-00009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900-00009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900-00009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900-00009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900-0000A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900-0000A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900-0000A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900-0000A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900-0000A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900-0000A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900-0000A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900-0000A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900-0000A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900-0000A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900-0000A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900-0000A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900-0000A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900-0000A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900-0000A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900-0000A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900-0000B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900-0000B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B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900-0000B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900-0000B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900-0000B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900-0000B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900-0000B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900-0000B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900-0000B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900-0000B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900-0000B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900-0000B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900-0000B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900-0000B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900-0000B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900-0000C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900-0000C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900-0000C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900-0000C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0900-0000C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900-0000C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900-0000C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900-0000C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900-0000C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900-0000C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900-0000C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900-0000C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900-0000C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900-0000C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900-0000C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900-0000C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D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900-0000D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900-0000D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900-0000D3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900-0000D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900-0000D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900-0000D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900-0000D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900-0000D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900-0000D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900-0000D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900-0000D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900-0000D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0900-0000D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0900-0000D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900-0000D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900-0000E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900-0000E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900-0000E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E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900-0000E4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900-0000E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900-0000E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900-0000E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900-0000E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900-0000E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900-0000E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900-0000E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900-0000E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900-0000E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0" authorId="0" shapeId="0" xr:uid="{00000000-0006-0000-0900-0000E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0" authorId="0" shapeId="0" xr:uid="{00000000-0006-0000-0900-0000E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900-0000F0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900-0000F1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900-0000F2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900-0000F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900-0000F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900-0000F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900-0000F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900-0000F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900-0000F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900-0000F9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900-0000F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900-0000F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900-0000F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900-0000F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900-0000F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900-0000FF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900-00000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900-00000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900-00000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900-00000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900-00000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900-00000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900-00000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900-00000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900-00000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900-00000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900-00000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900-00000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900-00000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900-00000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900-00000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900-00000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900-00001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900-00001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900-00001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900-00001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900-00001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1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900-00001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900-00001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900-00001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900-00001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0900-00001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900-00001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900-00001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900-00001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900-00001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900-00001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900-00002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900-00002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900-00002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900-00002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900-00002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900-00002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900-00002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900-00002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900-00002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900-00002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900-00002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900-00002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0900-00002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900-00002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900-00002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900-00002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900-00003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900-00003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900-00003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3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900-00003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900-00003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900-00003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900-00003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900-00003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900-00003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900-00003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900-00003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900-00003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900-00003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900-00003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900-00003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900-00004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900-00004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900-00004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900-00004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900-00004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900-00004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900-00004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900-00004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900-00004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900-00004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900-00004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900-00004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900-00004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900-00004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4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900-00004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900-00005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900-00005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900-00005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900-00005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900-00005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900-00005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900-00005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5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5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900-00005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900-00005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900-00005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900-00005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5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900-00005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900-00005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900-00006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900-00006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900-00006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900-00006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900-00006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900-00006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900-00006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900-00006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900-00006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900-00006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900-00006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6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900-00006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900-00006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900-00006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900-00006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900-00007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900-00007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900-00007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900-00007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900-00007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900-00007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900-00007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900-00007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900-00007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900-00007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900-00007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900-00007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900-00007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900-00007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900-00007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900-00007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900-00008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900-00008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900-00008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900-00008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900-00008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900-00008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900-00008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900-00008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900-00008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900-00008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900-00008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900-00008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900-00008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900-00008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900-00008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900-00008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900-00009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900-00009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900-00009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900-00009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900-00009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900-00009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1" authorId="0" shapeId="0" xr:uid="{00000000-0006-0000-0900-00009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900-00009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900-00009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1" authorId="0" shapeId="0" xr:uid="{00000000-0006-0000-0900-00009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900-00009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0900-00009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1" authorId="0" shapeId="0" xr:uid="{00000000-0006-0000-0900-00009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1" authorId="0" shapeId="0" xr:uid="{00000000-0006-0000-0900-00009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900-00009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1" authorId="0" shapeId="0" xr:uid="{00000000-0006-0000-0900-00009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900-0000A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900-0000A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900-0000A2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900-0000A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900-0000A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900-0000A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1" authorId="0" shapeId="0" xr:uid="{00000000-0006-0000-0900-0000A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1" authorId="0" shapeId="0" xr:uid="{00000000-0006-0000-0900-0000A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900-0000A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0900-0000A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21" authorId="0" shapeId="0" xr:uid="{00000000-0006-0000-0900-0000A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900-0000A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900-0000A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0900-0000A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1" authorId="0" shapeId="0" xr:uid="{00000000-0006-0000-0900-0000A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900-0000A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900-0000B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900-0000B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900-0000B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900-0000B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900-0000B4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900-0000B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1" authorId="0" shapeId="0" xr:uid="{00000000-0006-0000-0900-0000B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900-0000B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900-0000B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900-0000B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900-0000B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900-0000B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0900-0000B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900-0000B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900-0000BE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900-0000B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1" authorId="0" shapeId="0" xr:uid="{00000000-0006-0000-0900-0000C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900-0000C1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0900-0000C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1" authorId="0" shapeId="0" xr:uid="{00000000-0006-0000-0900-0000C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900-0000C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0900-0000C5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900-0000C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900-0000C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1" authorId="0" shapeId="0" xr:uid="{00000000-0006-0000-0900-0000C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900-0000C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1" authorId="0" shapeId="0" xr:uid="{00000000-0006-0000-0900-0000C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900-0000C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1" authorId="0" shapeId="0" xr:uid="{00000000-0006-0000-0900-0000C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0900-0000C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1" authorId="0" shapeId="0" xr:uid="{00000000-0006-0000-0900-0000C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900-0000C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0900-0000D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900-0000D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1" authorId="0" shapeId="0" xr:uid="{00000000-0006-0000-0900-0000D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1" authorId="0" shapeId="0" xr:uid="{00000000-0006-0000-0900-0000D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900-0000D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1" authorId="0" shapeId="0" xr:uid="{00000000-0006-0000-0900-0000D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1" authorId="0" shapeId="0" xr:uid="{00000000-0006-0000-0900-0000D6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900-0000D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900-0000D8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1" authorId="0" shapeId="0" xr:uid="{00000000-0006-0000-0900-0000D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900-0000DA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900-0000D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900-0000DC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1" authorId="0" shapeId="0" xr:uid="{00000000-0006-0000-0900-0000D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900-0000D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900-0000DF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1" authorId="0" shapeId="0" xr:uid="{00000000-0006-0000-0900-0000E0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1" authorId="0" shapeId="0" xr:uid="{00000000-0006-0000-0900-0000E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900-0000E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900-0000E3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900-0000E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1" authorId="0" shapeId="0" xr:uid="{00000000-0006-0000-0900-0000E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1" authorId="0" shapeId="0" xr:uid="{00000000-0006-0000-0900-0000E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900-0000E7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900-0000E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900-0000E9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900-0000E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900-0000EB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900-0000E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900-0000ED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1" authorId="0" shapeId="0" xr:uid="{00000000-0006-0000-0900-0000E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900-0000E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900-0000F0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900-0000F1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900-0000F2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900-0000F3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1" authorId="0" shapeId="0" xr:uid="{00000000-0006-0000-0900-0000F4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900-0000F5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1" authorId="0" shapeId="0" xr:uid="{00000000-0006-0000-0900-0000F6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900-0000F7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900-0000F8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900-0000F9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900-0000FA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900-0000FB07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900-0000FC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900-0000FD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900-0000FE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900-0000FF07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1" authorId="0" shapeId="0" xr:uid="{00000000-0006-0000-0900-000000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900-000001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1" authorId="0" shapeId="0" xr:uid="{00000000-0006-0000-0900-000002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1" authorId="0" shapeId="0" xr:uid="{00000000-0006-0000-0900-000003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900-000004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1" authorId="0" shapeId="0" xr:uid="{00000000-0006-0000-0900-000005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900-000006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900-000007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1" authorId="0" shapeId="0" xr:uid="{00000000-0006-0000-0900-000008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900-000009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900-00000A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900-00000B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900-00000C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0900-00000D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900-00000E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900-00000F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900-000010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900-000011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900-000012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900-000013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900-000014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900-000015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900-000016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900-000017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900-000018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900-000019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900-00001A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1" authorId="0" shapeId="0" xr:uid="{00000000-0006-0000-0900-00001B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900-00001C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900-00001D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0900-00001E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900-00001F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900-000020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900-000021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1" authorId="0" shapeId="0" xr:uid="{00000000-0006-0000-0900-000022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0900-000023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900-000024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900-000025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900-000026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900-000027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900-000028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900-000029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900-00002A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900-00002B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900-00002C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900-00002D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900-00002E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900-00002F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900-000030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900-000031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1" authorId="0" shapeId="0" xr:uid="{00000000-0006-0000-0900-000032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1" authorId="0" shapeId="0" xr:uid="{00000000-0006-0000-0900-000033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900-000034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900-000035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900-000036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1" authorId="0" shapeId="0" xr:uid="{00000000-0006-0000-0900-000037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900-000038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900-000039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900-00003A08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900-00003B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1" authorId="0" shapeId="0" xr:uid="{00000000-0006-0000-0900-00003C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1" authorId="0" shapeId="0" xr:uid="{00000000-0006-0000-0900-00003D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1" authorId="0" shapeId="0" xr:uid="{00000000-0006-0000-0900-00003E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1" authorId="0" shapeId="0" xr:uid="{00000000-0006-0000-0900-00003F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0900-00004008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9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9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9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1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1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1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1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1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1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1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1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1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1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1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1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1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1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S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1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1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9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0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0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1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1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1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1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1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1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2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2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1" authorId="0" shapeId="0" xr:uid="{00000000-0006-0000-02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2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2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2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2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2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2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2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1" authorId="0" shapeId="0" xr:uid="{00000000-0006-0000-0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1" authorId="0" shapeId="0" xr:uid="{00000000-0006-0000-0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1" authorId="0" shapeId="0" xr:uid="{00000000-0006-0000-02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1" authorId="0" shapeId="0" xr:uid="{00000000-0006-0000-02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2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2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1" authorId="0" shapeId="0" xr:uid="{00000000-0006-0000-0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2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2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2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2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2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1" authorId="0" shapeId="0" xr:uid="{00000000-0006-0000-02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1" authorId="0" shapeId="0" xr:uid="{00000000-0006-0000-02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1" authorId="0" shapeId="0" xr:uid="{00000000-0006-0000-02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2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2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2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2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2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2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1" authorId="0" shapeId="0" xr:uid="{00000000-0006-0000-0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2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2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2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2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2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1" authorId="0" shapeId="0" xr:uid="{00000000-0006-0000-02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2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1" authorId="0" shapeId="0" xr:uid="{00000000-0006-0000-02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21" authorId="0" shapeId="0" xr:uid="{00000000-0006-0000-0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1" authorId="0" shapeId="0" xr:uid="{00000000-0006-0000-02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2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0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0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0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21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1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1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1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1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1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21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1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1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1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1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1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1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1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1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1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4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4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4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4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4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4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4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4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4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4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4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4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4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4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4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4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4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4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4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4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4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4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4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4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4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4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4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4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4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4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4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4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4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4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4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4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4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4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4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4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4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4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4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4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4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4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4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4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4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4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4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4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4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4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4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4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4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4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4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4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4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4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4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4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4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4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4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4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4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4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4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4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4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4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4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4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4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4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4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4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4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4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4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4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4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4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4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4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4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4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4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4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4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4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4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4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4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4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04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4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4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4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4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4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4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4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4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4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4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4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4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4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8" authorId="0" shapeId="0" xr:uid="{00000000-0006-0000-04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4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4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4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4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4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4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4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4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4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4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4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4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4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4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4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4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4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4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4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4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4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4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4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4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4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4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4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4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4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4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4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4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4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4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4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4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4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4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4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4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4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4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4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4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4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4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4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4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4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4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4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4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4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4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4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4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4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4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4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4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4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9" authorId="0" shapeId="0" xr:uid="{00000000-0006-0000-04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9" authorId="0" shapeId="0" xr:uid="{00000000-0006-0000-04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4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04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04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4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4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4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4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4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4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4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4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4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4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4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4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4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4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4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4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4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9" authorId="0" shapeId="0" xr:uid="{00000000-0006-0000-04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4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4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4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4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4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4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4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4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4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4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4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4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4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4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4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4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4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4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4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4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4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4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04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4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9" authorId="0" shapeId="0" xr:uid="{00000000-0006-0000-04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4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4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04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4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4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4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4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4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4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4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4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4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4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4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4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4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4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4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4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4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4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4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4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4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4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4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4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4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4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4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4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4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4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4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4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4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4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4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4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4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4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4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4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4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4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4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4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4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4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4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4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4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4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4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4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4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4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4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4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4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4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4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4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4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4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4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4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04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4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4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4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4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4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4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4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4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4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4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4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4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4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4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4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4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4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4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4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0" authorId="0" shapeId="0" xr:uid="{00000000-0006-0000-04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4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04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4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4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4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4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4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4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4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4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4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4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4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4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4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4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4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4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4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4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4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4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4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4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4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1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4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4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4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4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400-00001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4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4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400-00002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4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4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4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4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4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4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4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4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4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4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4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4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4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4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4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4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4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4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4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4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4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4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4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4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0" authorId="0" shapeId="0" xr:uid="{00000000-0006-0000-04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4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4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4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4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4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0" authorId="0" shapeId="0" xr:uid="{00000000-0006-0000-04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4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4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4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4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4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4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4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4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400-00004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4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4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400-00004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4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4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4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4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4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4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4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4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4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4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4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4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400-00005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400-00005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400-00005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0" authorId="0" shapeId="0" xr:uid="{00000000-0006-0000-0400-00005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4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400-00005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4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4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400-00006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4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4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4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4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1" authorId="0" shapeId="0" xr:uid="{00000000-0006-0000-04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4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4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4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1" authorId="0" shapeId="0" xr:uid="{00000000-0006-0000-04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4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4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4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400-00006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04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400-00006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4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4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4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4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4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4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4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4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4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4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4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4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1" authorId="0" shapeId="0" xr:uid="{00000000-0006-0000-04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1" authorId="0" shapeId="0" xr:uid="{00000000-0006-0000-04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4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4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4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21" authorId="0" shapeId="0" xr:uid="{00000000-0006-0000-04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04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1" authorId="0" shapeId="0" xr:uid="{00000000-0006-0000-04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1" authorId="0" shapeId="0" xr:uid="{00000000-0006-0000-04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4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1" authorId="0" shapeId="0" xr:uid="{00000000-0006-0000-04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4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4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1" authorId="0" shapeId="0" xr:uid="{00000000-0006-0000-04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1" authorId="0" shapeId="0" xr:uid="{00000000-0006-0000-04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1" authorId="0" shapeId="0" xr:uid="{00000000-0006-0000-04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0400-00008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4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4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4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4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4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1" authorId="0" shapeId="0" xr:uid="{00000000-0006-0000-04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1" authorId="0" shapeId="0" xr:uid="{00000000-0006-0000-04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21" authorId="0" shapeId="0" xr:uid="{00000000-0006-0000-0400-00009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4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4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4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1" authorId="0" shapeId="0" xr:uid="{00000000-0006-0000-04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1" authorId="0" shapeId="0" xr:uid="{00000000-0006-0000-04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400-00009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400-00009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400-00009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4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4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400-00009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4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1" authorId="0" shapeId="0" xr:uid="{00000000-0006-0000-04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4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4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1" authorId="0" shapeId="0" xr:uid="{00000000-0006-0000-04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1" authorId="0" shapeId="0" xr:uid="{00000000-0006-0000-04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1" authorId="0" shapeId="0" xr:uid="{00000000-0006-0000-04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4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4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1" authorId="0" shapeId="0" xr:uid="{00000000-0006-0000-04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4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4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4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0400-0000A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1" authorId="0" shapeId="0" xr:uid="{00000000-0006-0000-04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4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400-0000B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1" authorId="0" shapeId="0" xr:uid="{00000000-0006-0000-04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4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400-0000B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4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1" authorId="0" shapeId="0" xr:uid="{00000000-0006-0000-04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4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4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400-0000B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1" authorId="0" shapeId="0" xr:uid="{00000000-0006-0000-04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04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4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1" authorId="0" shapeId="0" xr:uid="{00000000-0006-0000-04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1" authorId="0" shapeId="0" xr:uid="{00000000-0006-0000-04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4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4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21" authorId="0" shapeId="0" xr:uid="{00000000-0006-0000-0400-0000C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1" authorId="0" shapeId="0" xr:uid="{00000000-0006-0000-04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4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400-0000C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1" authorId="0" shapeId="0" xr:uid="{00000000-0006-0000-04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1" authorId="0" shapeId="0" xr:uid="{00000000-0006-0000-04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1" authorId="0" shapeId="0" xr:uid="{00000000-0006-0000-04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4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4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1" authorId="0" shapeId="0" xr:uid="{00000000-0006-0000-04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1" authorId="0" shapeId="0" xr:uid="{00000000-0006-0000-0400-0000C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1" authorId="0" shapeId="0" xr:uid="{00000000-0006-0000-04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1" authorId="0" shapeId="0" xr:uid="{00000000-0006-0000-04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1" authorId="0" shapeId="0" xr:uid="{00000000-0006-0000-04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1" authorId="0" shapeId="0" xr:uid="{00000000-0006-0000-0400-0000C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400-0000C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21" authorId="0" shapeId="0" xr:uid="{00000000-0006-0000-0400-0000D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1" authorId="0" shapeId="0" xr:uid="{00000000-0006-0000-0400-0000D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4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4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4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4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4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1" authorId="0" shapeId="0" xr:uid="{00000000-0006-0000-04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0400-0000D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400-0000D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4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04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1" authorId="0" shapeId="0" xr:uid="{00000000-0006-0000-04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21" authorId="0" shapeId="0" xr:uid="{00000000-0006-0000-04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400-0000D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4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400-0000E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4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4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400-0000E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4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4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1" authorId="0" shapeId="0" xr:uid="{00000000-0006-0000-04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4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1" authorId="0" shapeId="0" xr:uid="{00000000-0006-0000-04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4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4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4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1" authorId="0" shapeId="0" xr:uid="{00000000-0006-0000-04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1" authorId="0" shapeId="0" xr:uid="{00000000-0006-0000-04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4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4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1" authorId="0" shapeId="0" xr:uid="{00000000-0006-0000-04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04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4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4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4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4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1" authorId="0" shapeId="0" xr:uid="{00000000-0006-0000-04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1" authorId="0" shapeId="0" xr:uid="{00000000-0006-0000-0400-0000F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20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0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0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1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1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1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1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1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1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1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1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1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1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1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1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1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1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1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1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1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1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1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1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1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1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1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1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1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1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1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1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1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1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8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9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9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0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0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20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1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1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1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1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1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1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1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1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1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1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1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1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21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1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1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1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1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21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1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1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1" authorId="0" shapeId="0" xr:uid="{00000000-0006-0000-06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6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1" authorId="0" shapeId="0" xr:uid="{00000000-0006-0000-06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1" authorId="0" shapeId="0" xr:uid="{00000000-0006-0000-06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6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6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6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6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6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1" authorId="0" shapeId="0" xr:uid="{00000000-0006-0000-06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1" authorId="0" shapeId="0" xr:uid="{00000000-0006-0000-0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1" authorId="0" shapeId="0" xr:uid="{00000000-0006-0000-0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1" authorId="0" shapeId="0" xr:uid="{00000000-0006-0000-06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1" authorId="0" shapeId="0" xr:uid="{00000000-0006-0000-06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1" authorId="0" shapeId="0" xr:uid="{00000000-0006-0000-0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1" authorId="0" shapeId="0" xr:uid="{00000000-0006-0000-0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1" authorId="0" shapeId="0" xr:uid="{00000000-0006-0000-0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1" authorId="0" shapeId="0" xr:uid="{00000000-0006-0000-06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1" authorId="0" shapeId="0" xr:uid="{00000000-0006-0000-06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6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6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6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6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6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6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1" authorId="0" shapeId="0" xr:uid="{00000000-0006-0000-06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6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1" authorId="0" shapeId="0" xr:uid="{00000000-0006-0000-06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1" authorId="0" shapeId="0" xr:uid="{00000000-0006-0000-06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6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6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6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1" authorId="0" shapeId="0" xr:uid="{00000000-0006-0000-06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1" authorId="0" shapeId="0" xr:uid="{00000000-0006-0000-0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1" authorId="0" shapeId="0" xr:uid="{00000000-0006-0000-0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1" authorId="0" shapeId="0" xr:uid="{00000000-0006-0000-06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21" authorId="0" shapeId="0" xr:uid="{00000000-0006-0000-0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1" authorId="0" shapeId="0" xr:uid="{00000000-0006-0000-06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1" authorId="0" shapeId="0" xr:uid="{00000000-0006-0000-06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1" authorId="0" shapeId="0" xr:uid="{00000000-0006-0000-06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1" authorId="0" shapeId="0" xr:uid="{00000000-0006-0000-06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6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21" authorId="0" shapeId="0" xr:uid="{00000000-0006-0000-0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1" authorId="0" shapeId="0" xr:uid="{00000000-0006-0000-06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6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06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1" authorId="0" shapeId="0" xr:uid="{00000000-0006-0000-06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6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6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1" authorId="0" shapeId="0" xr:uid="{00000000-0006-0000-06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6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1" authorId="0" shapeId="0" xr:uid="{00000000-0006-0000-06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6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6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0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1" authorId="0" shapeId="0" xr:uid="{00000000-0006-0000-0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06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1" authorId="0" shapeId="0" xr:uid="{00000000-0006-0000-06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6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6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1" authorId="0" shapeId="0" xr:uid="{00000000-0006-0000-06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6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N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9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9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9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0" authorId="0" shapeId="0" xr:uid="{00000000-0006-0000-07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7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7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7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7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0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7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7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7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7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7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7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7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7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7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7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7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7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7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7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7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7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7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7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7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7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7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7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7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7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7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7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1" authorId="0" shapeId="0" xr:uid="{00000000-0006-0000-07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7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1" authorId="0" shapeId="0" xr:uid="{00000000-0006-0000-07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1" authorId="0" shapeId="0" xr:uid="{00000000-0006-0000-0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1" authorId="0" shapeId="0" xr:uid="{00000000-0006-0000-07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1" authorId="0" shapeId="0" xr:uid="{00000000-0006-0000-07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1" authorId="0" shapeId="0" xr:uid="{00000000-0006-0000-07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1" authorId="0" shapeId="0" xr:uid="{00000000-0006-0000-07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1" authorId="0" shapeId="0" xr:uid="{00000000-0006-0000-07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1" authorId="0" shapeId="0" xr:uid="{00000000-0006-0000-07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1" authorId="0" shapeId="0" xr:uid="{00000000-0006-0000-07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1" authorId="0" shapeId="0" xr:uid="{00000000-0006-0000-07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1" authorId="0" shapeId="0" xr:uid="{00000000-0006-0000-07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1" authorId="0" shapeId="0" xr:uid="{00000000-0006-0000-07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1" authorId="0" shapeId="0" xr:uid="{00000000-0006-0000-07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1" authorId="0" shapeId="0" xr:uid="{00000000-0006-0000-07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1" authorId="0" shapeId="0" xr:uid="{00000000-0006-0000-07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7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7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7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7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7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1" authorId="0" shapeId="0" xr:uid="{00000000-0006-0000-07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1" authorId="0" shapeId="0" xr:uid="{00000000-0006-0000-07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7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1" authorId="0" shapeId="0" xr:uid="{00000000-0006-0000-07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7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1" authorId="0" shapeId="0" xr:uid="{00000000-0006-0000-07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7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1" authorId="0" shapeId="0" xr:uid="{00000000-0006-0000-0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1" authorId="0" shapeId="0" xr:uid="{00000000-0006-0000-07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1" authorId="0" shapeId="0" xr:uid="{00000000-0006-0000-07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1" authorId="0" shapeId="0" xr:uid="{00000000-0006-0000-07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1" authorId="0" shapeId="0" xr:uid="{00000000-0006-0000-07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1" authorId="0" shapeId="0" xr:uid="{00000000-0006-0000-07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1" authorId="0" shapeId="0" xr:uid="{00000000-0006-0000-07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1" authorId="0" shapeId="0" xr:uid="{00000000-0006-0000-07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1" authorId="0" shapeId="0" xr:uid="{00000000-0006-0000-07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1" authorId="0" shapeId="0" xr:uid="{00000000-0006-0000-07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1" authorId="0" shapeId="0" xr:uid="{00000000-0006-0000-07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7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1" authorId="0" shapeId="0" xr:uid="{00000000-0006-0000-0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1" authorId="0" shapeId="0" xr:uid="{00000000-0006-0000-07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1" authorId="0" shapeId="0" xr:uid="{00000000-0006-0000-07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1" authorId="0" shapeId="0" xr:uid="{00000000-0006-0000-07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1" authorId="0" shapeId="0" xr:uid="{00000000-0006-0000-07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1" authorId="0" shapeId="0" xr:uid="{00000000-0006-0000-07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1" authorId="0" shapeId="0" xr:uid="{00000000-0006-0000-07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21" authorId="0" shapeId="0" xr:uid="{00000000-0006-0000-07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1" authorId="0" shapeId="0" xr:uid="{00000000-0006-0000-07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1" authorId="0" shapeId="0" xr:uid="{00000000-0006-0000-07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1" authorId="0" shapeId="0" xr:uid="{00000000-0006-0000-07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1" authorId="0" shapeId="0" xr:uid="{00000000-0006-0000-07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7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7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7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7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21" authorId="0" shapeId="0" xr:uid="{00000000-0006-0000-07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1" authorId="0" shapeId="0" xr:uid="{00000000-0006-0000-07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1" authorId="0" shapeId="0" xr:uid="{00000000-0006-0000-07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7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1" authorId="0" shapeId="0" xr:uid="{00000000-0006-0000-07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7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1" authorId="0" shapeId="0" xr:uid="{00000000-0006-0000-07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1" authorId="0" shapeId="0" xr:uid="{00000000-0006-0000-07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1" authorId="0" shapeId="0" xr:uid="{00000000-0006-0000-07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7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1" authorId="0" shapeId="0" xr:uid="{00000000-0006-0000-07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1" authorId="0" shapeId="0" xr:uid="{00000000-0006-0000-07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7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1" authorId="0" shapeId="0" xr:uid="{00000000-0006-0000-07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1" authorId="0" shapeId="0" xr:uid="{00000000-0006-0000-07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7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1" authorId="0" shapeId="0" xr:uid="{00000000-0006-0000-07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7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21" authorId="0" shapeId="0" xr:uid="{00000000-0006-0000-07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1" authorId="0" shapeId="0" xr:uid="{00000000-0006-0000-07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1" authorId="0" shapeId="0" xr:uid="{00000000-0006-0000-07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7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1" authorId="0" shapeId="0" xr:uid="{00000000-0006-0000-07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1" authorId="0" shapeId="0" xr:uid="{00000000-0006-0000-07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1" authorId="0" shapeId="0" xr:uid="{00000000-0006-0000-07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1" authorId="0" shapeId="0" xr:uid="{00000000-0006-0000-07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1" authorId="0" shapeId="0" xr:uid="{00000000-0006-0000-07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1" authorId="0" shapeId="0" xr:uid="{00000000-0006-0000-07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7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7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7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1" authorId="0" shapeId="0" xr:uid="{00000000-0006-0000-07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1" authorId="0" shapeId="0" xr:uid="{00000000-0006-0000-07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1" authorId="0" shapeId="0" xr:uid="{00000000-0006-0000-07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1" authorId="0" shapeId="0" xr:uid="{00000000-0006-0000-07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7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7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7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7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1" authorId="0" shapeId="0" xr:uid="{00000000-0006-0000-07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1" authorId="0" shapeId="0" xr:uid="{00000000-0006-0000-07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1" authorId="0" shapeId="0" xr:uid="{00000000-0006-0000-07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1" authorId="0" shapeId="0" xr:uid="{00000000-0006-0000-07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1" authorId="0" shapeId="0" xr:uid="{00000000-0006-0000-07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1" authorId="0" shapeId="0" xr:uid="{00000000-0006-0000-07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1" authorId="0" shapeId="0" xr:uid="{00000000-0006-0000-07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1" authorId="0" shapeId="0" xr:uid="{00000000-0006-0000-07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1" authorId="0" shapeId="0" xr:uid="{00000000-0006-0000-07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1" authorId="0" shapeId="0" xr:uid="{00000000-0006-0000-07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1" authorId="0" shapeId="0" xr:uid="{00000000-0006-0000-07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7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7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21" authorId="0" shapeId="0" xr:uid="{00000000-0006-0000-07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7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7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1" authorId="0" shapeId="0" xr:uid="{00000000-0006-0000-07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1" authorId="0" shapeId="0" xr:uid="{00000000-0006-0000-07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1" authorId="0" shapeId="0" xr:uid="{00000000-0006-0000-07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7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1" authorId="0" shapeId="0" xr:uid="{00000000-0006-0000-07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1" authorId="0" shapeId="0" xr:uid="{00000000-0006-0000-07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1" authorId="0" shapeId="0" xr:uid="{00000000-0006-0000-07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1" authorId="0" shapeId="0" xr:uid="{00000000-0006-0000-07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1" authorId="0" shapeId="0" xr:uid="{00000000-0006-0000-07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1" authorId="0" shapeId="0" xr:uid="{00000000-0006-0000-07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1" authorId="0" shapeId="0" xr:uid="{00000000-0006-0000-07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1" authorId="0" shapeId="0" xr:uid="{00000000-0006-0000-07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1" authorId="0" shapeId="0" xr:uid="{00000000-0006-0000-07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1" authorId="0" shapeId="0" xr:uid="{00000000-0006-0000-07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1" authorId="0" shapeId="0" xr:uid="{00000000-0006-0000-07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7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1" authorId="0" shapeId="0" xr:uid="{00000000-0006-0000-07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1" authorId="0" shapeId="0" xr:uid="{00000000-0006-0000-07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1" authorId="0" shapeId="0" xr:uid="{00000000-0006-0000-07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1" authorId="0" shapeId="0" xr:uid="{00000000-0006-0000-07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07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1" authorId="0" shapeId="0" xr:uid="{00000000-0006-0000-07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1" authorId="0" shapeId="0" xr:uid="{00000000-0006-0000-07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7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9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9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8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8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8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8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8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8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8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8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8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8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8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8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8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8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8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8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8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08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9" authorId="0" shapeId="0" xr:uid="{00000000-0006-0000-08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8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8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8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8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8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8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8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8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8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8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8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8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8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8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8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8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8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8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8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8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8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8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9" authorId="0" shapeId="0" xr:uid="{00000000-0006-0000-08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08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8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8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8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8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8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8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8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8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8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9" authorId="0" shapeId="0" xr:uid="{00000000-0006-0000-08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8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8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8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8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8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8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8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8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8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08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8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8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8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8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8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8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8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9" authorId="0" shapeId="0" xr:uid="{00000000-0006-0000-08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8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8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8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8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8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8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8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8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9" authorId="0" shapeId="0" xr:uid="{00000000-0006-0000-08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8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8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8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8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8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8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8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8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8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8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8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8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8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8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08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08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8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8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8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8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8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8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8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8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8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8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8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8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8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8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8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8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8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8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8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8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8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8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8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8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8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20" authorId="0" shapeId="0" xr:uid="{00000000-0006-0000-08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8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8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8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8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0" authorId="0" shapeId="0" xr:uid="{00000000-0006-0000-08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8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8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8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8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8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8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8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8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0" authorId="0" shapeId="0" xr:uid="{00000000-0006-0000-08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8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8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08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08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8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8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8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8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8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8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20" authorId="0" shapeId="0" xr:uid="{00000000-0006-0000-08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08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8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8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8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8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8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8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8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8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8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8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8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8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8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8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20" authorId="0" shapeId="0" xr:uid="{00000000-0006-0000-08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8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20" authorId="0" shapeId="0" xr:uid="{00000000-0006-0000-08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8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8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8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8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8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20" authorId="0" shapeId="0" xr:uid="{00000000-0006-0000-08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8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08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8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8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8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8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8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8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8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20" authorId="0" shapeId="0" xr:uid="{00000000-0006-0000-08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20" authorId="0" shapeId="0" xr:uid="{00000000-0006-0000-08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0" authorId="0" shapeId="0" xr:uid="{00000000-0006-0000-08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8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8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8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8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8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8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8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8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8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8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8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0" authorId="0" shapeId="0" xr:uid="{00000000-0006-0000-08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8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8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8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8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8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8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8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8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8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8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8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8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8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8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0" authorId="0" shapeId="0" xr:uid="{00000000-0006-0000-08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8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8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8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8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8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8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8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8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8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8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8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8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8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8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8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8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8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8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8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8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8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8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8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08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8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8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8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8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1" authorId="0" shapeId="0" xr:uid="{00000000-0006-0000-08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1" authorId="0" shapeId="0" xr:uid="{00000000-0006-0000-08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1" authorId="0" shapeId="0" xr:uid="{00000000-0006-0000-08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1" authorId="0" shapeId="0" xr:uid="{00000000-0006-0000-08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1" authorId="0" shapeId="0" xr:uid="{00000000-0006-0000-08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21" authorId="0" shapeId="0" xr:uid="{00000000-0006-0000-08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1" authorId="0" shapeId="0" xr:uid="{00000000-0006-0000-08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1" authorId="0" shapeId="0" xr:uid="{00000000-0006-0000-08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1" authorId="0" shapeId="0" xr:uid="{00000000-0006-0000-08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1" authorId="0" shapeId="0" xr:uid="{00000000-0006-0000-08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1" authorId="0" shapeId="0" xr:uid="{00000000-0006-0000-08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1" authorId="0" shapeId="0" xr:uid="{00000000-0006-0000-08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1" authorId="0" shapeId="0" xr:uid="{00000000-0006-0000-08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1" authorId="0" shapeId="0" xr:uid="{00000000-0006-0000-08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1" authorId="0" shapeId="0" xr:uid="{00000000-0006-0000-08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1" authorId="0" shapeId="0" xr:uid="{00000000-0006-0000-08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1" authorId="0" shapeId="0" xr:uid="{00000000-0006-0000-08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1" authorId="0" shapeId="0" xr:uid="{00000000-0006-0000-08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1" authorId="0" shapeId="0" xr:uid="{00000000-0006-0000-08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21" authorId="0" shapeId="0" xr:uid="{00000000-0006-0000-08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21" authorId="0" shapeId="0" xr:uid="{00000000-0006-0000-08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1" authorId="0" shapeId="0" xr:uid="{00000000-0006-0000-08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1" authorId="0" shapeId="0" xr:uid="{00000000-0006-0000-08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1" authorId="0" shapeId="0" xr:uid="{00000000-0006-0000-08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1" authorId="0" shapeId="0" xr:uid="{00000000-0006-0000-08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1" authorId="0" shapeId="0" xr:uid="{00000000-0006-0000-08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1" authorId="0" shapeId="0" xr:uid="{00000000-0006-0000-0800-00001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1" authorId="0" shapeId="0" xr:uid="{00000000-0006-0000-08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1" authorId="0" shapeId="0" xr:uid="{00000000-0006-0000-08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1" authorId="0" shapeId="0" xr:uid="{00000000-0006-0000-08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21" authorId="0" shapeId="0" xr:uid="{00000000-0006-0000-08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1" authorId="0" shapeId="0" xr:uid="{00000000-0006-0000-08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1" authorId="0" shapeId="0" xr:uid="{00000000-0006-0000-0800-00001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1" authorId="0" shapeId="0" xr:uid="{00000000-0006-0000-08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1" authorId="0" shapeId="0" xr:uid="{00000000-0006-0000-08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1" authorId="0" shapeId="0" xr:uid="{00000000-0006-0000-08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1" authorId="0" shapeId="0" xr:uid="{00000000-0006-0000-08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1" authorId="0" shapeId="0" xr:uid="{00000000-0006-0000-08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1" authorId="0" shapeId="0" xr:uid="{00000000-0006-0000-08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1" authorId="0" shapeId="0" xr:uid="{00000000-0006-0000-08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1" authorId="0" shapeId="0" xr:uid="{00000000-0006-0000-08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1" authorId="0" shapeId="0" xr:uid="{00000000-0006-0000-08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1" authorId="0" shapeId="0" xr:uid="{00000000-0006-0000-08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1" authorId="0" shapeId="0" xr:uid="{00000000-0006-0000-08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1" authorId="0" shapeId="0" xr:uid="{00000000-0006-0000-0800-00002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1" authorId="0" shapeId="0" xr:uid="{00000000-0006-0000-08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1" authorId="0" shapeId="0" xr:uid="{00000000-0006-0000-08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1" authorId="0" shapeId="0" xr:uid="{00000000-0006-0000-08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1" authorId="0" shapeId="0" xr:uid="{00000000-0006-0000-08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1" authorId="0" shapeId="0" xr:uid="{00000000-0006-0000-08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1" authorId="0" shapeId="0" xr:uid="{00000000-0006-0000-0800-00002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1" authorId="0" shapeId="0" xr:uid="{00000000-0006-0000-08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1" authorId="0" shapeId="0" xr:uid="{00000000-0006-0000-08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1" authorId="0" shapeId="0" xr:uid="{00000000-0006-0000-08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1" authorId="0" shapeId="0" xr:uid="{00000000-0006-0000-0800-00003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1" authorId="0" shapeId="0" xr:uid="{00000000-0006-0000-08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1" authorId="0" shapeId="0" xr:uid="{00000000-0006-0000-08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1" authorId="0" shapeId="0" xr:uid="{00000000-0006-0000-08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1" authorId="0" shapeId="0" xr:uid="{00000000-0006-0000-08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1" authorId="0" shapeId="0" xr:uid="{00000000-0006-0000-08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1" authorId="0" shapeId="0" xr:uid="{00000000-0006-0000-0800-00003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1" authorId="0" shapeId="0" xr:uid="{00000000-0006-0000-08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1" authorId="0" shapeId="0" xr:uid="{00000000-0006-0000-08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1" authorId="0" shapeId="0" xr:uid="{00000000-0006-0000-08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1" authorId="0" shapeId="0" xr:uid="{00000000-0006-0000-08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1" authorId="0" shapeId="0" xr:uid="{00000000-0006-0000-08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1" authorId="0" shapeId="0" xr:uid="{00000000-0006-0000-08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1" authorId="0" shapeId="0" xr:uid="{00000000-0006-0000-08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1" authorId="0" shapeId="0" xr:uid="{00000000-0006-0000-08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1" authorId="0" shapeId="0" xr:uid="{00000000-0006-0000-08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1" authorId="0" shapeId="0" xr:uid="{00000000-0006-0000-0800-00004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1" authorId="0" shapeId="0" xr:uid="{00000000-0006-0000-0800-00004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1" authorId="0" shapeId="0" xr:uid="{00000000-0006-0000-08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1" authorId="0" shapeId="0" xr:uid="{00000000-0006-0000-08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1" authorId="0" shapeId="0" xr:uid="{00000000-0006-0000-08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1" authorId="0" shapeId="0" xr:uid="{00000000-0006-0000-0800-00004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1" authorId="0" shapeId="0" xr:uid="{00000000-0006-0000-08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1" authorId="0" shapeId="0" xr:uid="{00000000-0006-0000-0800-00004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1" authorId="0" shapeId="0" xr:uid="{00000000-0006-0000-08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21" authorId="0" shapeId="0" xr:uid="{00000000-0006-0000-08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1" authorId="0" shapeId="0" xr:uid="{00000000-0006-0000-08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1" authorId="0" shapeId="0" xr:uid="{00000000-0006-0000-08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1" authorId="0" shapeId="0" xr:uid="{00000000-0006-0000-08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1" authorId="0" shapeId="0" xr:uid="{00000000-0006-0000-08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1" authorId="0" shapeId="0" xr:uid="{00000000-0006-0000-08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1" authorId="0" shapeId="0" xr:uid="{00000000-0006-0000-0800-00005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1" authorId="0" shapeId="0" xr:uid="{00000000-0006-0000-08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1" authorId="0" shapeId="0" xr:uid="{00000000-0006-0000-08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1" authorId="0" shapeId="0" xr:uid="{00000000-0006-0000-08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1" authorId="0" shapeId="0" xr:uid="{00000000-0006-0000-08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21" authorId="0" shapeId="0" xr:uid="{00000000-0006-0000-08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21" authorId="0" shapeId="0" xr:uid="{00000000-0006-0000-08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1" authorId="0" shapeId="0" xr:uid="{00000000-0006-0000-08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21" authorId="0" shapeId="0" xr:uid="{00000000-0006-0000-08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1" authorId="0" shapeId="0" xr:uid="{00000000-0006-0000-08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1" authorId="0" shapeId="0" xr:uid="{00000000-0006-0000-08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1" authorId="0" shapeId="0" xr:uid="{00000000-0006-0000-08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1" authorId="0" shapeId="0" xr:uid="{00000000-0006-0000-08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1" authorId="0" shapeId="0" xr:uid="{00000000-0006-0000-08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1" authorId="0" shapeId="0" xr:uid="{00000000-0006-0000-0800-00005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1" authorId="0" shapeId="0" xr:uid="{00000000-0006-0000-08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1" authorId="0" shapeId="0" xr:uid="{00000000-0006-0000-0800-00006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1" authorId="0" shapeId="0" xr:uid="{00000000-0006-0000-08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21" authorId="0" shapeId="0" xr:uid="{00000000-0006-0000-0800-00006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1" authorId="0" shapeId="0" xr:uid="{00000000-0006-0000-08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1" authorId="0" shapeId="0" xr:uid="{00000000-0006-0000-08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1" authorId="0" shapeId="0" xr:uid="{00000000-0006-0000-08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1" authorId="0" shapeId="0" xr:uid="{00000000-0006-0000-08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1" authorId="0" shapeId="0" xr:uid="{00000000-0006-0000-08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1" authorId="0" shapeId="0" xr:uid="{00000000-0006-0000-08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1" authorId="0" shapeId="0" xr:uid="{00000000-0006-0000-0800-00006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21" authorId="0" shapeId="0" xr:uid="{00000000-0006-0000-08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1" authorId="0" shapeId="0" xr:uid="{00000000-0006-0000-08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1" authorId="0" shapeId="0" xr:uid="{00000000-0006-0000-08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1" authorId="0" shapeId="0" xr:uid="{00000000-0006-0000-08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1" authorId="0" shapeId="0" xr:uid="{00000000-0006-0000-08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1" authorId="0" shapeId="0" xr:uid="{00000000-0006-0000-0800-00007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1" authorId="0" shapeId="0" xr:uid="{00000000-0006-0000-08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1" authorId="0" shapeId="0" xr:uid="{00000000-0006-0000-08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1" authorId="0" shapeId="0" xr:uid="{00000000-0006-0000-08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1" authorId="0" shapeId="0" xr:uid="{00000000-0006-0000-08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1" authorId="0" shapeId="0" xr:uid="{00000000-0006-0000-08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1" authorId="0" shapeId="0" xr:uid="{00000000-0006-0000-08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1" authorId="0" shapeId="0" xr:uid="{00000000-0006-0000-0800-00007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1" authorId="0" shapeId="0" xr:uid="{00000000-0006-0000-08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1" authorId="0" shapeId="0" xr:uid="{00000000-0006-0000-08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1" authorId="0" shapeId="0" xr:uid="{00000000-0006-0000-08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1" authorId="0" shapeId="0" xr:uid="{00000000-0006-0000-08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1" authorId="0" shapeId="0" xr:uid="{00000000-0006-0000-08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1" authorId="0" shapeId="0" xr:uid="{00000000-0006-0000-08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1" authorId="0" shapeId="0" xr:uid="{00000000-0006-0000-08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1" authorId="0" shapeId="0" xr:uid="{00000000-0006-0000-08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1" authorId="0" shapeId="0" xr:uid="{00000000-0006-0000-08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1" authorId="0" shapeId="0" xr:uid="{00000000-0006-0000-08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1" authorId="0" shapeId="0" xr:uid="{00000000-0006-0000-08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1" authorId="0" shapeId="0" xr:uid="{00000000-0006-0000-08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1" authorId="0" shapeId="0" xr:uid="{00000000-0006-0000-08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1" authorId="0" shapeId="0" xr:uid="{00000000-0006-0000-08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21" authorId="0" shapeId="0" xr:uid="{00000000-0006-0000-08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1" authorId="0" shapeId="0" xr:uid="{00000000-0006-0000-08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1" authorId="0" shapeId="0" xr:uid="{00000000-0006-0000-08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1" authorId="0" shapeId="0" xr:uid="{00000000-0006-0000-08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1" authorId="0" shapeId="0" xr:uid="{00000000-0006-0000-0800-00008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1" authorId="0" shapeId="0" xr:uid="{00000000-0006-0000-0800-00008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1" authorId="0" shapeId="0" xr:uid="{00000000-0006-0000-08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1" authorId="0" shapeId="0" xr:uid="{00000000-0006-0000-08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1" authorId="0" shapeId="0" xr:uid="{00000000-0006-0000-08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1" authorId="0" shapeId="0" xr:uid="{00000000-0006-0000-08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1" authorId="0" shapeId="0" xr:uid="{00000000-0006-0000-08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1" authorId="0" shapeId="0" xr:uid="{00000000-0006-0000-08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<sst xmlns="http://schemas.openxmlformats.org/spreadsheetml/2006/main" count="31014" uniqueCount="4700">
  <si>
    <t>Part-time workers who prefer more hours ;  Persons ;</t>
  </si>
  <si>
    <t>Part-time workers who prefer more hours ;  &gt; Males ;</t>
  </si>
  <si>
    <t>Part-time workers who prefer more hours ;  &gt; Females ;</t>
  </si>
  <si>
    <t>&gt; Available within four weeks ;  Persons ;</t>
  </si>
  <si>
    <t>&gt; Available within four weeks ;  &gt; Males ;</t>
  </si>
  <si>
    <t>&gt; Available within four weeks ;  &gt; Females ;</t>
  </si>
  <si>
    <t>&gt;&gt; Looked for more work last year ;  Persons ;</t>
  </si>
  <si>
    <t>&gt;&gt; Looked for more work last year ;  &gt; Males ;</t>
  </si>
  <si>
    <t>&gt;&gt; Looked for more work last year ;  &gt; Females ;</t>
  </si>
  <si>
    <t>&gt;&gt; Did not look for more work last year ;  Persons ;</t>
  </si>
  <si>
    <t>&gt;&gt; Did not look for more work last year ;  &gt; Males ;</t>
  </si>
  <si>
    <t>&gt;&gt; Did not look for more work last year ;  &gt; Females ;</t>
  </si>
  <si>
    <t>&gt; Not available within four weeks ;  Persons ;</t>
  </si>
  <si>
    <t>&gt; Not available within four weeks ;  &gt; Males ;</t>
  </si>
  <si>
    <t>&gt; Not available within four weeks ;  &gt; Females ;</t>
  </si>
  <si>
    <t>Employees ;  Part-time workers who prefer more hours ;  Persons ;</t>
  </si>
  <si>
    <t>Employees ;  Part-time workers who prefer more hours ;  &gt; Males ;</t>
  </si>
  <si>
    <t>Employees ;  Part-time workers who prefer more hours ;  &gt; Females ;</t>
  </si>
  <si>
    <t>Employees ;  &gt; Available within four weeks ;  Persons ;</t>
  </si>
  <si>
    <t>Employees ;  &gt; Available within four weeks ;  &gt; Males ;</t>
  </si>
  <si>
    <t>Employees ;  &gt; Available within four weeks ;  &gt; Females ;</t>
  </si>
  <si>
    <t>Employees ;  &gt;&gt; Looked for more work last year ;  Persons ;</t>
  </si>
  <si>
    <t>Employees ;  &gt;&gt; Looked for more work last year ;  &gt; Males ;</t>
  </si>
  <si>
    <t>Employees ;  &gt;&gt; Looked for more work last year ;  &gt; Females ;</t>
  </si>
  <si>
    <t>Employees ;  &gt;&gt; Did not look for more work last year ;  Persons ;</t>
  </si>
  <si>
    <t>Employees ;  &gt;&gt; Did not look for more work last year ;  &gt; Males ;</t>
  </si>
  <si>
    <t>Employees ;  &gt;&gt; Did not look for more work last year ;  &gt; Females ;</t>
  </si>
  <si>
    <t>Employees ;  &gt; Not available within four weeks ;  Persons ;</t>
  </si>
  <si>
    <t>Employees ;  &gt; Not available within four weeks ;  &gt; Males ;</t>
  </si>
  <si>
    <t>Employees ;  &gt; Not available within four weeks ;  &gt; Females ;</t>
  </si>
  <si>
    <t>Own account workers ;  Part-time workers who prefer more hours ;  Persons ;</t>
  </si>
  <si>
    <t>Own account workers ;  Part-time workers who prefer more hours ;  &gt; Males ;</t>
  </si>
  <si>
    <t>Own account workers ;  Part-time workers who prefer more hours ;  &gt; Females ;</t>
  </si>
  <si>
    <t>Own account workers ;  &gt; Available within four weeks ;  Persons ;</t>
  </si>
  <si>
    <t>Own account workers ;  &gt; Available within four weeks ;  &gt; Males ;</t>
  </si>
  <si>
    <t>Own account workers ;  &gt; Available within four weeks ;  &gt; Females ;</t>
  </si>
  <si>
    <t>Own account workers ;  &gt;&gt; Looked for more work last year ;  Persons ;</t>
  </si>
  <si>
    <t>Own account workers ;  &gt;&gt; Looked for more work last year ;  &gt; Males ;</t>
  </si>
  <si>
    <t>Own account workers ;  &gt;&gt; Looked for more work last year ;  &gt; Females ;</t>
  </si>
  <si>
    <t>Own account workers ;  &gt;&gt; Did not look for more work last year ;  Persons ;</t>
  </si>
  <si>
    <t>Own account workers ;  &gt;&gt; Did not look for more work last year ;  &gt; Males ;</t>
  </si>
  <si>
    <t>Own account workers ;  &gt;&gt; Did not look for more work last year ;  &gt; Females ;</t>
  </si>
  <si>
    <t>Own account workers ;  &gt; Not available within four weeks ;  Persons ;</t>
  </si>
  <si>
    <t>Own account workers ;  &gt; Not available within four weeks ;  &gt; Males ;</t>
  </si>
  <si>
    <t>Own account workers ;  &gt; Not available within four weeks ;  &gt; Females ;</t>
  </si>
  <si>
    <t>Preferred to work less than 30 hours ;  Part-time workers who prefer more hours ;  Persons ;</t>
  </si>
  <si>
    <t>Preferred to work less than 30 hours ;  Part-time workers who prefer more hours ;  &gt; Males ;</t>
  </si>
  <si>
    <t>Preferred to work less than 30 hours ;  Part-time workers who prefer more hours ;  &gt; Females ;</t>
  </si>
  <si>
    <t>Preferred to work less than 30 hours ;  &gt; Available within four weeks ;  Persons ;</t>
  </si>
  <si>
    <t>Preferred to work less than 30 hours ;  &gt; Available within four weeks ;  &gt; Males ;</t>
  </si>
  <si>
    <t>Preferred to work less than 30 hours ;  &gt; Available within four weeks ;  &gt; Females ;</t>
  </si>
  <si>
    <t>Preferred to work less than 30 hours ;  &gt;&gt; Looked for more work last year ;  Persons ;</t>
  </si>
  <si>
    <t>Preferred to work less than 30 hours ;  &gt;&gt; Looked for more work last year ;  &gt; Males ;</t>
  </si>
  <si>
    <t>Preferred to work less than 30 hours ;  &gt;&gt; Looked for more work last year ;  &gt; Females ;</t>
  </si>
  <si>
    <t>Preferred to work less than 30 hours ;  &gt;&gt; Did not look for more work last year ;  Persons ;</t>
  </si>
  <si>
    <t>Preferred to work less than 30 hours ;  &gt;&gt; Did not look for more work last year ;  &gt; Males ;</t>
  </si>
  <si>
    <t>Preferred to work less than 30 hours ;  &gt;&gt; Did not look for more work last year ;  &gt; Females ;</t>
  </si>
  <si>
    <t>Preferred to work less than 30 hours ;  &gt; Not available within four weeks ;  Persons ;</t>
  </si>
  <si>
    <t>Preferred to work less than 30 hours ;  &gt; Not available within four weeks ;  &gt; Males ;</t>
  </si>
  <si>
    <t>Preferred to work less than 30 hours ;  &gt; Not available within four weeks ;  &gt; Females ;</t>
  </si>
  <si>
    <t>Preferred to work 30 to 34 hours ;  Part-time workers who prefer more hours ;  Persons ;</t>
  </si>
  <si>
    <t>Preferred to work 30 to 34 hours ;  Part-time workers who prefer more hours ;  &gt; Males ;</t>
  </si>
  <si>
    <t>Preferred to work 30 to 34 hours ;  Part-time workers who prefer more hours ;  &gt; Females ;</t>
  </si>
  <si>
    <t>Preferred to work 30 to 34 hours ;  &gt; Available within four weeks ;  Persons ;</t>
  </si>
  <si>
    <t>Preferred to work 30 to 34 hours ;  &gt; Available within four weeks ;  &gt; Males ;</t>
  </si>
  <si>
    <t>Preferred to work 30 to 34 hours ;  &gt; Available within four weeks ;  &gt; Females ;</t>
  </si>
  <si>
    <t>Preferred to work 30 to 34 hours ;  &gt;&gt; Looked for more work last year ;  Persons ;</t>
  </si>
  <si>
    <t>Preferred to work 30 to 34 hours ;  &gt;&gt; Looked for more work last year ;  &gt; Males ;</t>
  </si>
  <si>
    <t>Preferred to work 30 to 34 hours ;  &gt;&gt; Looked for more work last year ;  &gt; Females ;</t>
  </si>
  <si>
    <t>Preferred to work 30 to 34 hours ;  &gt;&gt; Did not look for more work last year ;  Persons ;</t>
  </si>
  <si>
    <t>Preferred to work 30 to 34 hours ;  &gt;&gt; Did not look for more work last year ;  &gt; Males ;</t>
  </si>
  <si>
    <t>Preferred to work 30 to 34 hours ;  &gt;&gt; Did not look for more work last year ;  &gt; Females ;</t>
  </si>
  <si>
    <t>Preferred to work 30 to 34 hours ;  &gt; Not available within four weeks ;  Persons ;</t>
  </si>
  <si>
    <t>Preferred to work 30 to 34 hours ;  &gt; Not available within four weeks ;  &gt; Males ;</t>
  </si>
  <si>
    <t>Preferred to work 30 to 34 hours ;  &gt; Not available within four weeks ;  &gt; Females ;</t>
  </si>
  <si>
    <t>Preferred to work 35 to 39 hours ;  Part-time workers who prefer more hours ;  Persons ;</t>
  </si>
  <si>
    <t>Preferred to work 35 to 39 hours ;  Part-time workers who prefer more hours ;  &gt; Males ;</t>
  </si>
  <si>
    <t>Preferred to work 35 to 39 hours ;  Part-time workers who prefer more hours ;  &gt; Females ;</t>
  </si>
  <si>
    <t>Preferred to work 35 to 39 hours ;  &gt; Available within four weeks ;  Persons ;</t>
  </si>
  <si>
    <t>Preferred to work 35 to 39 hours ;  &gt; Available within four weeks ;  &gt; Males ;</t>
  </si>
  <si>
    <t>Preferred to work 35 to 39 hours ;  &gt; Available within four weeks ;  &gt; Females ;</t>
  </si>
  <si>
    <t>Preferred to work 35 to 39 hours ;  &gt;&gt; Looked for more work last year ;  Persons ;</t>
  </si>
  <si>
    <t>Preferred to work 35 to 39 hours ;  &gt;&gt; Looked for more work last year ;  &gt; Males ;</t>
  </si>
  <si>
    <t>Preferred to work 35 to 39 hours ;  &gt;&gt; Looked for more work last year ;  &gt; Females ;</t>
  </si>
  <si>
    <t>Preferred to work 35 to 39 hours ;  &gt;&gt; Did not look for more work last year ;  Persons ;</t>
  </si>
  <si>
    <t>Preferred to work 35 to 39 hours ;  &gt;&gt; Did not look for more work last year ;  &gt; Males ;</t>
  </si>
  <si>
    <t>Preferred to work 35 to 39 hours ;  &gt;&gt; Did not look for more work last year ;  &gt; Females ;</t>
  </si>
  <si>
    <t>Preferred to work 35 to 39 hours ;  &gt; Not available within four weeks ;  Persons ;</t>
  </si>
  <si>
    <t>Preferred to work 35 to 39 hours ;  &gt; Not available within four weeks ;  &gt; Males ;</t>
  </si>
  <si>
    <t>Preferred to work 35 to 39 hours ;  &gt; Not available within four weeks ;  &gt; Females ;</t>
  </si>
  <si>
    <t>Preferred to work 40 hours or more ;  Part-time workers who prefer more hours ;  Persons ;</t>
  </si>
  <si>
    <t>Preferred to work 40 hours or more ;  Part-time workers who prefer more hours ;  &gt; Males ;</t>
  </si>
  <si>
    <t>Preferred to work 40 hours or more ;  Part-time workers who prefer more hours ;  &gt; Females ;</t>
  </si>
  <si>
    <t>Preferred to work 40 hours or more ;  &gt; Available within four weeks ;  Persons ;</t>
  </si>
  <si>
    <t>Preferred to work 40 hours or more ;  &gt; Available within four weeks ;  &gt; Males ;</t>
  </si>
  <si>
    <t>Preferred to work 40 hours or more ;  &gt; Available within four weeks ;  &gt; Females ;</t>
  </si>
  <si>
    <t>Preferred to work 40 hours or more ;  &gt;&gt; Looked for more work last year ;  Persons ;</t>
  </si>
  <si>
    <t>Preferred to work 40 hours or more ;  &gt;&gt; Looked for more work last year ;  &gt; Males ;</t>
  </si>
  <si>
    <t>Preferred to work 40 hours or more ;  &gt;&gt; Looked for more work last year ;  &gt; Females ;</t>
  </si>
  <si>
    <t>Preferred to work 40 hours or more ;  &gt;&gt; Did not look for more work last year ;  Persons ;</t>
  </si>
  <si>
    <t>Preferred to work 40 hours or more ;  &gt;&gt; Did not look for more work last year ;  &gt; Males ;</t>
  </si>
  <si>
    <t>Preferred to work 40 hours or more ;  &gt;&gt; Did not look for more work last year ;  &gt; Females ;</t>
  </si>
  <si>
    <t>Preferred to work 40 hours or more ;  &gt; Not available within four weeks ;  Persons ;</t>
  </si>
  <si>
    <t>Preferred to work 40 hours or more ;  &gt; Not available within four weeks ;  &gt; Males ;</t>
  </si>
  <si>
    <t>Preferred to work 40 hours or more ;  &gt; Not available within four weeks ;  &gt; Females ;</t>
  </si>
  <si>
    <t>Preferred to work less than 10 extra hours ;  Part-time workers who prefer more hours ;  Persons ;</t>
  </si>
  <si>
    <t>Preferred to work less than 10 extra hours ;  Part-time workers who prefer more hours ;  &gt; Males ;</t>
  </si>
  <si>
    <t>Preferred to work less than 10 extra hours ;  Part-time workers who prefer more hours ;  &gt; Females ;</t>
  </si>
  <si>
    <t>Preferred to work less than 10 extra hours ;  &gt; Available within four weeks ;  Persons ;</t>
  </si>
  <si>
    <t>Preferred to work less than 10 extra hours ;  &gt; Available within four weeks ;  &gt; Males ;</t>
  </si>
  <si>
    <t>Preferred to work less than 10 extra hours ;  &gt; Available within four weeks ;  &gt; Females ;</t>
  </si>
  <si>
    <t>Preferred to work less than 10 extra hours ;  &gt;&gt; Looked for more work last year ;  Persons ;</t>
  </si>
  <si>
    <t>Preferred to work less than 10 extra hours ;  &gt;&gt; Looked for more work last year ;  &gt; Males ;</t>
  </si>
  <si>
    <t>Preferred to work less than 10 extra hours ;  &gt;&gt; Looked for more work last year ;  &gt; Females ;</t>
  </si>
  <si>
    <t>Preferred to work less than 10 extra hours ;  &gt;&gt; Did not look for more work last year ;  Persons ;</t>
  </si>
  <si>
    <t>Preferred to work less than 10 extra hours ;  &gt;&gt; Did not look for more work last year ;  &gt; Males ;</t>
  </si>
  <si>
    <t>Preferred to work less than 10 extra hours ;  &gt;&gt; Did not look for more work last year ;  &gt; Females ;</t>
  </si>
  <si>
    <t>Preferred to work less than 10 extra hours ;  &gt; Not available within four weeks ;  Persons ;</t>
  </si>
  <si>
    <t>Preferred to work less than 10 extra hours ;  &gt; Not available within four weeks ;  &gt; Males ;</t>
  </si>
  <si>
    <t>Preferred to work less than 10 extra hours ;  &gt; Not available within four weeks ;  &gt; Females ;</t>
  </si>
  <si>
    <t>Preferred to work 10 to 19 extra hours ;  Part-time workers who prefer more hours ;  Persons ;</t>
  </si>
  <si>
    <t>Preferred to work 10 to 19 extra hours ;  Part-time workers who prefer more hours ;  &gt; Males ;</t>
  </si>
  <si>
    <t>Preferred to work 10 to 19 extra hours ;  Part-time workers who prefer more hours ;  &gt; Females ;</t>
  </si>
  <si>
    <t>Preferred to work 10 to 19 extra hours ;  &gt; Available within four weeks ;  Persons ;</t>
  </si>
  <si>
    <t>Preferred to work 10 to 19 extra hours ;  &gt; Available within four weeks ;  &gt; Males ;</t>
  </si>
  <si>
    <t>Preferred to work 10 to 19 extra hours ;  &gt; Available within four weeks ;  &gt; Females ;</t>
  </si>
  <si>
    <t>Preferred to work 10 to 19 extra hours ;  &gt;&gt; Looked for more work last year ;  Persons ;</t>
  </si>
  <si>
    <t>Preferred to work 10 to 19 extra hours ;  &gt;&gt; Looked for more work last year ;  &gt; Males ;</t>
  </si>
  <si>
    <t>Preferred to work 10 to 19 extra hours ;  &gt;&gt; Looked for more work last year ;  &gt; Females ;</t>
  </si>
  <si>
    <t>Preferred to work 10 to 19 extra hours ;  &gt;&gt; Did not look for more work last year ;  Persons ;</t>
  </si>
  <si>
    <t>Preferred to work 10 to 19 extra hours ;  &gt;&gt; Did not look for more work last year ;  &gt; Males ;</t>
  </si>
  <si>
    <t>Preferred to work 10 to 19 extra hours ;  &gt;&gt; Did not look for more work last year ;  &gt; Females ;</t>
  </si>
  <si>
    <t>Preferred to work 10 to 19 extra hours ;  &gt; Not available within four weeks ;  Persons ;</t>
  </si>
  <si>
    <t>Preferred to work 10 to 19 extra hours ;  &gt; Not available within four weeks ;  &gt; Males ;</t>
  </si>
  <si>
    <t>Preferred to work 10 to 19 extra hours ;  &gt; Not available within four weeks ;  &gt; Females ;</t>
  </si>
  <si>
    <t>Preferred to work 20 to 29 extra hours ;  Part-time workers who prefer more hours ;  Persons ;</t>
  </si>
  <si>
    <t>Preferred to work 20 to 29 extra hours ;  Part-time workers who prefer more hours ;  &gt; Males ;</t>
  </si>
  <si>
    <t>Preferred to work 20 to 29 extra hours ;  Part-time workers who prefer more hours ;  &gt; Females ;</t>
  </si>
  <si>
    <t>Preferred to work 20 to 29 extra hours ;  &gt; Available within four weeks ;  Persons ;</t>
  </si>
  <si>
    <t>Preferred to work 20 to 29 extra hours ;  &gt; Available within four weeks ;  &gt; Males ;</t>
  </si>
  <si>
    <t>Preferred to work 20 to 29 extra hours ;  &gt; Available within four weeks ;  &gt; Females ;</t>
  </si>
  <si>
    <t>Preferred to work 20 to 29 extra hours ;  &gt;&gt; Looked for more work last year ;  Persons ;</t>
  </si>
  <si>
    <t>Preferred to work 20 to 29 extra hours ;  &gt;&gt; Looked for more work last year ;  &gt; Males ;</t>
  </si>
  <si>
    <t>Preferred to work 20 to 29 extra hours ;  &gt;&gt; Looked for more work last year ;  &gt; Females ;</t>
  </si>
  <si>
    <t>Preferred to work 20 to 29 extra hours ;  &gt;&gt; Did not look for more work last year ;  Persons ;</t>
  </si>
  <si>
    <t>Preferred to work 20 to 29 extra hours ;  &gt;&gt; Did not look for more work last year ;  &gt; Males ;</t>
  </si>
  <si>
    <t>Preferred to work 20 to 29 extra hours ;  &gt;&gt; Did not look for more work last year ;  &gt; Females ;</t>
  </si>
  <si>
    <t>Preferred to work 20 to 29 extra hours ;  &gt; Not available within four weeks ;  Persons ;</t>
  </si>
  <si>
    <t>Preferred to work 20 to 29 extra hours ;  &gt; Not available within four weeks ;  &gt; Males ;</t>
  </si>
  <si>
    <t>Preferred to work 20 to 29 extra hours ;  &gt; Not available within four weeks ;  &gt; Females ;</t>
  </si>
  <si>
    <t>Preferred to work 30 or more extra hours ;  Part-time workers who prefer more hours ;  Persons ;</t>
  </si>
  <si>
    <t>Preferred to work 30 or more extra hours ;  Part-time workers who prefer more hours ;  &gt; Males ;</t>
  </si>
  <si>
    <t>Preferred to work 30 or more extra hours ;  Part-time workers who prefer more hours ;  &gt; Females ;</t>
  </si>
  <si>
    <t>Preferred to work 30 or more extra hours ;  &gt; Available within four weeks ;  Persons ;</t>
  </si>
  <si>
    <t>Preferred to work 30 or more extra hours ;  &gt; Available within four weeks ;  &gt; Males ;</t>
  </si>
  <si>
    <t>Preferred to work 30 or more extra hours ;  &gt; Available within four weeks ;  &gt; Females ;</t>
  </si>
  <si>
    <t>Preferred to work 30 or more extra hours ;  &gt;&gt; Looked for more work last year ;  Persons ;</t>
  </si>
  <si>
    <t>Preferred to work 30 or more extra hours ;  &gt;&gt; Looked for more work last year ;  &gt; Males ;</t>
  </si>
  <si>
    <t>Preferred to work 30 or more extra hours ;  &gt;&gt; Looked for more work last year ;  &gt; Females ;</t>
  </si>
  <si>
    <t>Preferred to work 30 or more extra hours ;  &gt;&gt; Did not look for more work last year ;  Persons ;</t>
  </si>
  <si>
    <t>Preferred to work 30 or more extra hours ;  &gt;&gt; Did not look for more work last year ;  &gt; Males ;</t>
  </si>
  <si>
    <t>Preferred to work 30 or more extra hours ;  &gt;&gt; Did not look for more work last year ;  &gt; Females ;</t>
  </si>
  <si>
    <t>Preferred to work 30 or more extra hours ;  &gt; Not available within four weeks ;  Persons ;</t>
  </si>
  <si>
    <t>Preferred to work 30 or more extra hours ;  &gt; Not available within four weeks ;  &gt; Males ;</t>
  </si>
  <si>
    <t>Preferred to work 30 or more extra hours ;  &gt; Not available within four weeks ;  &gt; Females ;</t>
  </si>
  <si>
    <t>15-64 years ;  Part-time workers who prefer more hours ;  Persons ;</t>
  </si>
  <si>
    <t>15-64 years ;  Part-time workers who prefer more hours ;  &gt; Males ;</t>
  </si>
  <si>
    <t>15-64 years ;  Part-time workers who prefer more hours ;  &gt; Females ;</t>
  </si>
  <si>
    <t>15-64 years ;  &gt; Available within four weeks ;  Persons ;</t>
  </si>
  <si>
    <t>15-64 years ;  &gt; Available within four weeks ;  &gt; Males ;</t>
  </si>
  <si>
    <t>15-64 years ;  &gt; Available within four weeks ;  &gt; Females ;</t>
  </si>
  <si>
    <t>15-64 years ;  &gt;&gt; Looked for more work last year ;  Persons ;</t>
  </si>
  <si>
    <t>15-64 years ;  &gt;&gt; Looked for more work last year ;  &gt; Males ;</t>
  </si>
  <si>
    <t>15-64 years ;  &gt;&gt; Looked for more work last year ;  &gt; Females ;</t>
  </si>
  <si>
    <t>15-64 years ;  &gt;&gt; Did not look for more work last year ;  Persons ;</t>
  </si>
  <si>
    <t>15-64 years ;  &gt;&gt; Did not look for more work last year ;  &gt; Males ;</t>
  </si>
  <si>
    <t>15-64 years ;  &gt;&gt; Did not look for more work last year ;  &gt; Females ;</t>
  </si>
  <si>
    <t>15-64 years ;  &gt; Not available within four weeks ;  Persons ;</t>
  </si>
  <si>
    <t>15-64 years ;  &gt; Not available within four weeks ;  &gt; Males ;</t>
  </si>
  <si>
    <t>15-64 years ;  &gt; Not available within four weeks ;  &gt; Females ;</t>
  </si>
  <si>
    <t>15-64 years ;  Employees ;  Part-time workers who prefer more hours ;  Persons ;</t>
  </si>
  <si>
    <t>15-64 years ;  Employees ;  Part-time workers who prefer more hours ;  &gt; Males ;</t>
  </si>
  <si>
    <t>15-64 years ;  Employees ;  Part-time workers who prefer more hours ;  &gt; Females ;</t>
  </si>
  <si>
    <t>15-64 years ;  Employees ;  &gt; Available within four weeks ;  Persons ;</t>
  </si>
  <si>
    <t>15-64 years ;  Employees ;  &gt; Available within four weeks ;  &gt; Males ;</t>
  </si>
  <si>
    <t>15-64 years ;  Employees ;  &gt; Available within four weeks ;  &gt; Females ;</t>
  </si>
  <si>
    <t>15-64 years ;  Employees ;  &gt;&gt; Looked for more work last year ;  Persons ;</t>
  </si>
  <si>
    <t>15-64 years ;  Employees ;  &gt;&gt; Looked for more work last year ;  &gt; Males ;</t>
  </si>
  <si>
    <t>15-64 years ;  Employees ;  &gt;&gt; Looked for more work last year ;  &gt; Females ;</t>
  </si>
  <si>
    <t>15-64 years ;  Employees ;  &gt;&gt; Did not look for more work last year ;  Persons ;</t>
  </si>
  <si>
    <t>15-64 years ;  Employees ;  &gt;&gt; Did not look for more work last year ;  &gt; Males ;</t>
  </si>
  <si>
    <t>15-64 years ;  Employees ;  &gt;&gt; Did not look for more work last year ;  &gt; Females ;</t>
  </si>
  <si>
    <t>15-64 years ;  Employees ;  &gt; Not available within four weeks ;  Persons ;</t>
  </si>
  <si>
    <t>15-64 years ;  Employees ;  &gt; Not available within four weeks ;  &gt; Males ;</t>
  </si>
  <si>
    <t>15-64 years ;  Employees ;  &gt; Not available within four weeks ;  &gt; Females ;</t>
  </si>
  <si>
    <t>15-64 years ;  Own account workers ;  Part-time workers who prefer more hours ;  Persons ;</t>
  </si>
  <si>
    <t>15-64 years ;  Own account workers ;  Part-time workers who prefer more hours ;  &gt; Males ;</t>
  </si>
  <si>
    <t>15-64 years ;  Own account workers ;  Part-time workers who prefer more hours ;  &gt; Females ;</t>
  </si>
  <si>
    <t>15-64 years ;  Own account workers ;  &gt; Available within four weeks ;  Persons ;</t>
  </si>
  <si>
    <t>15-64 years ;  Own account workers ;  &gt; Available within four weeks ;  &gt; Males ;</t>
  </si>
  <si>
    <t>15-64 years ;  Own account workers ;  &gt; Available within four weeks ;  &gt; Females ;</t>
  </si>
  <si>
    <t>15-64 years ;  Own account workers ;  &gt;&gt; Looked for more work last year ;  Persons ;</t>
  </si>
  <si>
    <t>15-64 years ;  Own account workers ;  &gt;&gt; Looked for more work last year ;  &gt; Males ;</t>
  </si>
  <si>
    <t>15-64 years ;  Own account workers ;  &gt;&gt; Looked for more work last year ;  &gt; Females ;</t>
  </si>
  <si>
    <t>15-64 years ;  Own account workers ;  &gt;&gt; Did not look for more work last year ;  Persons ;</t>
  </si>
  <si>
    <t>15-64 years ;  Own account workers ;  &gt;&gt; Did not look for more work last year ;  &gt; Males ;</t>
  </si>
  <si>
    <t>15-64 years ;  Own account workers ;  &gt;&gt; Did not look for more work last year ;  &gt; Females ;</t>
  </si>
  <si>
    <t>15-64 years ;  Own account workers ;  &gt; Not available within four weeks ;  Persons ;</t>
  </si>
  <si>
    <t>15-64 years ;  Own account workers ;  &gt; Not available within four weeks ;  &gt; Males ;</t>
  </si>
  <si>
    <t>15-64 years ;  Own account workers ;  &gt; Not available within four weeks ;  &gt; Females ;</t>
  </si>
  <si>
    <t>15-64 years ;  Preferred to work less than 30 hours ;  Part-time workers who prefer more hours ;  Persons ;</t>
  </si>
  <si>
    <t>15-64 years ;  Preferred to work less than 30 hours ;  Part-time workers who prefer more hours ;  &gt; Males ;</t>
  </si>
  <si>
    <t>15-64 years ;  Preferred to work less than 30 hours ;  Part-time workers who prefer more hours ;  &gt; Females ;</t>
  </si>
  <si>
    <t>15-64 years ;  Preferred to work less than 30 hours ;  &gt; Available within four weeks ;  Persons ;</t>
  </si>
  <si>
    <t>15-64 years ;  Preferred to work less than 30 hours ;  &gt; Available within four weeks ;  &gt; Males ;</t>
  </si>
  <si>
    <t>15-64 years ;  Preferred to work less than 30 hours ;  &gt; Available within four weeks ;  &gt; Females ;</t>
  </si>
  <si>
    <t>15-64 years ;  Preferred to work less than 30 hours ;  &gt;&gt; Looked for more work last year ;  Persons ;</t>
  </si>
  <si>
    <t>15-64 years ;  Preferred to work less than 30 hours ;  &gt;&gt; Looked for more work last year ;  &gt; Males ;</t>
  </si>
  <si>
    <t>15-64 years ;  Preferred to work less than 30 hours ;  &gt;&gt; Looked for more work last year ;  &gt; Females ;</t>
  </si>
  <si>
    <t>15-64 years ;  Preferred to work less than 30 hours ;  &gt;&gt; Did not look for more work last year ;  Persons ;</t>
  </si>
  <si>
    <t>15-64 years ;  Preferred to work less than 30 hours ;  &gt;&gt; Did not look for more work last year ;  &gt; Males ;</t>
  </si>
  <si>
    <t>15-64 years ;  Preferred to work less than 30 hours ;  &gt;&gt; Did not look for more work last year ;  &gt; Females ;</t>
  </si>
  <si>
    <t>15-64 years ;  Preferred to work less than 30 hours ;  &gt; Not available within four weeks ;  Persons ;</t>
  </si>
  <si>
    <t>15-64 years ;  Preferred to work less than 30 hours ;  &gt; Not available within four weeks ;  &gt; Males ;</t>
  </si>
  <si>
    <t>15-64 years ;  Preferred to work less than 30 hours ;  &gt; Not available within four weeks ;  &gt; Females ;</t>
  </si>
  <si>
    <t>15-64 years ;  Preferred to work 30 to 34 hours ;  Part-time workers who prefer more hours ;  Persons ;</t>
  </si>
  <si>
    <t>15-64 years ;  Preferred to work 30 to 34 hours ;  Part-time workers who prefer more hours ;  &gt; Males ;</t>
  </si>
  <si>
    <t>15-64 years ;  Preferred to work 30 to 34 hours ;  Part-time workers who prefer more hours ;  &gt; Females ;</t>
  </si>
  <si>
    <t>15-64 years ;  Preferred to work 30 to 34 hours ;  &gt; Available within four weeks ;  Persons ;</t>
  </si>
  <si>
    <t>15-64 years ;  Preferred to work 30 to 34 hours ;  &gt; Available within four weeks ;  &gt; Males ;</t>
  </si>
  <si>
    <t>15-64 years ;  Preferred to work 30 to 34 hours ;  &gt; Available within four weeks ;  &gt; Females ;</t>
  </si>
  <si>
    <t>15-64 years ;  Preferred to work 30 to 34 hours ;  &gt;&gt; Looked for more work last year ;  Persons ;</t>
  </si>
  <si>
    <t>15-64 years ;  Preferred to work 30 to 34 hours ;  &gt;&gt; Looked for more work last year ;  &gt; Males ;</t>
  </si>
  <si>
    <t>15-64 years ;  Preferred to work 30 to 34 hours ;  &gt;&gt; Looked for more work last year ;  &gt; Females ;</t>
  </si>
  <si>
    <t>15-64 years ;  Preferred to work 30 to 34 hours ;  &gt;&gt; Did not look for more work last year ;  Persons ;</t>
  </si>
  <si>
    <t>15-64 years ;  Preferred to work 30 to 34 hours ;  &gt;&gt; Did not look for more work last year ;  &gt; Males ;</t>
  </si>
  <si>
    <t>15-64 years ;  Preferred to work 30 to 34 hours ;  &gt;&gt; Did not look for more work last year ;  &gt; Females ;</t>
  </si>
  <si>
    <t>15-64 years ;  Preferred to work 30 to 34 hours ;  &gt; Not available within four weeks ;  Persons ;</t>
  </si>
  <si>
    <t>15-64 years ;  Preferred to work 30 to 34 hours ;  &gt; Not available within four weeks ;  &gt; Males ;</t>
  </si>
  <si>
    <t>15-64 years ;  Preferred to work 30 to 34 hours ;  &gt; Not available within four weeks ;  &gt; Females ;</t>
  </si>
  <si>
    <t>15-64 years ;  Preferred to work 35 to 39 hours ;  Part-time workers who prefer more hours ;  Persons ;</t>
  </si>
  <si>
    <t>15-64 years ;  Preferred to work 35 to 39 hours ;  Part-time workers who prefer more hours ;  &gt; Males ;</t>
  </si>
  <si>
    <t>15-64 years ;  Preferred to work 35 to 39 hours ;  Part-time workers who prefer more hours ;  &gt; Females ;</t>
  </si>
  <si>
    <t>15-64 years ;  Preferred to work 35 to 39 hours ;  &gt; Available within four weeks ;  Persons ;</t>
  </si>
  <si>
    <t>15-64 years ;  Preferred to work 35 to 39 hours ;  &gt; Available within four weeks ;  &gt; Males ;</t>
  </si>
  <si>
    <t>15-64 years ;  Preferred to work 35 to 39 hours ;  &gt; Available within four weeks ;  &gt; Females ;</t>
  </si>
  <si>
    <t>15-64 years ;  Preferred to work 35 to 39 hours ;  &gt;&gt; Looked for more work last year ;  Persons ;</t>
  </si>
  <si>
    <t>15-64 years ;  Preferred to work 35 to 39 hours ;  &gt;&gt; Looked for more work last year ;  &gt; Males ;</t>
  </si>
  <si>
    <t>15-64 years ;  Preferred to work 35 to 39 hours ;  &gt;&gt; Looked for more work last year ;  &gt; Females ;</t>
  </si>
  <si>
    <t>15-64 years ;  Preferred to work 35 to 39 hours ;  &gt;&gt; Did not look for more work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</si>
  <si>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</si>
  <si>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</si>
  <si>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</si>
  <si>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</si>
  <si>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</si>
  <si>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</si>
  <si>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</si>
  <si>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</si>
  <si>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</si>
  <si>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</si>
  <si>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</si>
  <si>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</si>
  <si>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A125230134C</t>
  </si>
  <si>
    <t>A125253894W</t>
  </si>
  <si>
    <t>A125242014J</t>
  </si>
  <si>
    <t>A125234886T</t>
  </si>
  <si>
    <t>A125258646A</t>
  </si>
  <si>
    <t>A125246766W</t>
  </si>
  <si>
    <t>A125232510J</t>
  </si>
  <si>
    <t>A125256270C</t>
  </si>
  <si>
    <t>A125244390X</t>
  </si>
  <si>
    <t>A125227758T</t>
  </si>
  <si>
    <t>A125251518F</t>
  </si>
  <si>
    <t>A125239638W</t>
  </si>
  <si>
    <t>A125237262X</t>
  </si>
  <si>
    <t>A125261022L</t>
  </si>
  <si>
    <t>A125249142C</t>
  </si>
  <si>
    <t>A125230118C</t>
  </si>
  <si>
    <t>A125253878W</t>
  </si>
  <si>
    <t>A125241998T</t>
  </si>
  <si>
    <t>A125234870X</t>
  </si>
  <si>
    <t>A125258630J</t>
  </si>
  <si>
    <t>A125246750C</t>
  </si>
  <si>
    <t>A125232494V</t>
  </si>
  <si>
    <t>A125256254C</t>
  </si>
  <si>
    <t>A125244374X</t>
  </si>
  <si>
    <t>A125227742X</t>
  </si>
  <si>
    <t>A125251502L</t>
  </si>
  <si>
    <t>A125239622C</t>
  </si>
  <si>
    <t>A125237246X</t>
  </si>
  <si>
    <t>A125261006L</t>
  </si>
  <si>
    <t>A125249126C</t>
  </si>
  <si>
    <t>A125230098F</t>
  </si>
  <si>
    <t>A125253858L</t>
  </si>
  <si>
    <t>A125241978J</t>
  </si>
  <si>
    <t>A125234850R</t>
  </si>
  <si>
    <t>A125258610X</t>
  </si>
  <si>
    <t>A125246730V</t>
  </si>
  <si>
    <t>A125232474K</t>
  </si>
  <si>
    <t>A125256234V</t>
  </si>
  <si>
    <t>A125244354R</t>
  </si>
  <si>
    <t>A125227722R</t>
  </si>
  <si>
    <t>A125251482R</t>
  </si>
  <si>
    <t>A125239602V</t>
  </si>
  <si>
    <t>A125237226R</t>
  </si>
  <si>
    <t>A125260986L</t>
  </si>
  <si>
    <t>A125249106V</t>
  </si>
  <si>
    <t>A125230122V</t>
  </si>
  <si>
    <t>A125253882L</t>
  </si>
  <si>
    <t>A125242002X</t>
  </si>
  <si>
    <t>A125234874J</t>
  </si>
  <si>
    <t>A125258634T</t>
  </si>
  <si>
    <t>A125246754L</t>
  </si>
  <si>
    <t>A125232498C</t>
  </si>
  <si>
    <t>A125256258L</t>
  </si>
  <si>
    <t>A125244378J</t>
  </si>
  <si>
    <t>A125227746J</t>
  </si>
  <si>
    <t>A125251506W</t>
  </si>
  <si>
    <t>A125239626L</t>
  </si>
  <si>
    <t>A125237250R</t>
  </si>
  <si>
    <t>A125261010C</t>
  </si>
  <si>
    <t>A125249130V</t>
  </si>
  <si>
    <t>A125230126C</t>
  </si>
  <si>
    <t>A125253886W</t>
  </si>
  <si>
    <t>A125242006J</t>
  </si>
  <si>
    <t>A125234878T</t>
  </si>
  <si>
    <t>A125258638A</t>
  </si>
  <si>
    <t>A125246758W</t>
  </si>
  <si>
    <t>A125232502J</t>
  </si>
  <si>
    <t>A125256262C</t>
  </si>
  <si>
    <t>A125244382X</t>
  </si>
  <si>
    <t>A125227750X</t>
  </si>
  <si>
    <t>A125251510L</t>
  </si>
  <si>
    <t>A125239630C</t>
  </si>
  <si>
    <t>A125237254X</t>
  </si>
  <si>
    <t>A125261014L</t>
  </si>
  <si>
    <t>A125249134C</t>
  </si>
  <si>
    <t>A125230102K</t>
  </si>
  <si>
    <t>A125253862C</t>
  </si>
  <si>
    <t>A125241982X</t>
  </si>
  <si>
    <t>A125234854X</t>
  </si>
  <si>
    <t>A125258614J</t>
  </si>
  <si>
    <t>A125246734C</t>
  </si>
  <si>
    <t>A125232478V</t>
  </si>
  <si>
    <t>A125256238C</t>
  </si>
  <si>
    <t>A125244358X</t>
  </si>
  <si>
    <t>A125227726X</t>
  </si>
  <si>
    <t>A125251486X</t>
  </si>
  <si>
    <t>A125239606C</t>
  </si>
  <si>
    <t>A125237230F</t>
  </si>
  <si>
    <t>A125260990C</t>
  </si>
  <si>
    <t>A125249110K</t>
  </si>
  <si>
    <t>A125230106V</t>
  </si>
  <si>
    <t>A125253866L</t>
  </si>
  <si>
    <t>A125241986J</t>
  </si>
  <si>
    <t>A125234858J</t>
  </si>
  <si>
    <t>A125258618T</t>
  </si>
  <si>
    <t>A125246738L</t>
  </si>
  <si>
    <t>A125232482K</t>
  </si>
  <si>
    <t>A125256242V</t>
  </si>
  <si>
    <t>A125244362R</t>
  </si>
  <si>
    <t>A125227730R</t>
  </si>
  <si>
    <t>A125251490R</t>
  </si>
  <si>
    <t>A125239610V</t>
  </si>
  <si>
    <t>A125237234R</t>
  </si>
  <si>
    <t>A125260994L</t>
  </si>
  <si>
    <t>A125249114V</t>
  </si>
  <si>
    <t>A125230110K</t>
  </si>
  <si>
    <t>A125253870C</t>
  </si>
  <si>
    <t>A125241990X</t>
  </si>
  <si>
    <t>A125234862X</t>
  </si>
  <si>
    <t>A125258622J</t>
  </si>
  <si>
    <t>A125246742C</t>
  </si>
  <si>
    <t>A125232486V</t>
  </si>
  <si>
    <t>A125256246C</t>
  </si>
  <si>
    <t>A125244366X</t>
  </si>
  <si>
    <t>A125227734X</t>
  </si>
  <si>
    <t>A125251494X</t>
  </si>
  <si>
    <t>A125239614C</t>
  </si>
  <si>
    <t>A125237238X</t>
  </si>
  <si>
    <t>A125260998W</t>
  </si>
  <si>
    <t>A125249118C</t>
  </si>
  <si>
    <t>A125230094W</t>
  </si>
  <si>
    <t>A125253854C</t>
  </si>
  <si>
    <t>A125241974X</t>
  </si>
  <si>
    <t>A125234846X</t>
  </si>
  <si>
    <t>A125258606J</t>
  </si>
  <si>
    <t>A125246726C</t>
  </si>
  <si>
    <t>A125232470A</t>
  </si>
  <si>
    <t>A125256230K</t>
  </si>
  <si>
    <t>A125244350F</t>
  </si>
  <si>
    <t>A125227718X</t>
  </si>
  <si>
    <t>A125251478X</t>
  </si>
  <si>
    <t>A125239598R</t>
  </si>
  <si>
    <t>A125237222F</t>
  </si>
  <si>
    <t>A125260982C</t>
  </si>
  <si>
    <t>A125249102K</t>
  </si>
  <si>
    <t>A125230130V</t>
  </si>
  <si>
    <t>A125253890L</t>
  </si>
  <si>
    <t>A125242010X</t>
  </si>
  <si>
    <t>A125234882J</t>
  </si>
  <si>
    <t>A125258642T</t>
  </si>
  <si>
    <t>A125246762L</t>
  </si>
  <si>
    <t>A125232506T</t>
  </si>
  <si>
    <t>A125256266L</t>
  </si>
  <si>
    <t>A125244386J</t>
  </si>
  <si>
    <t>A125227754J</t>
  </si>
  <si>
    <t>A125251514W</t>
  </si>
  <si>
    <t>A125239634L</t>
  </si>
  <si>
    <t>A125237258J</t>
  </si>
  <si>
    <t>A125261018W</t>
  </si>
  <si>
    <t>A125249138L</t>
  </si>
  <si>
    <t>A125230114V</t>
  </si>
  <si>
    <t>A125253874L</t>
  </si>
  <si>
    <t>A125241994J</t>
  </si>
  <si>
    <t>A125234866J</t>
  </si>
  <si>
    <t>A125258626T</t>
  </si>
  <si>
    <t>A125246746L</t>
  </si>
  <si>
    <t>A125232490K</t>
  </si>
  <si>
    <t>A125256250V</t>
  </si>
  <si>
    <t>A125244370R</t>
  </si>
  <si>
    <t>A125227738J</t>
  </si>
  <si>
    <t>A125251498J</t>
  </si>
  <si>
    <t>A125239618L</t>
  </si>
  <si>
    <t>A125237242R</t>
  </si>
  <si>
    <t>A125261002C</t>
  </si>
  <si>
    <t>A125249122V</t>
  </si>
  <si>
    <t>A125231322F</t>
  </si>
  <si>
    <t>A125255082A</t>
  </si>
  <si>
    <t>A125243202K</t>
  </si>
  <si>
    <t>A125236074W</t>
  </si>
  <si>
    <t>A125259834C</t>
  </si>
  <si>
    <t>A125247954X</t>
  </si>
  <si>
    <t>A125233698R</t>
  </si>
  <si>
    <t>A125257458X</t>
  </si>
  <si>
    <t>A125245578V</t>
  </si>
  <si>
    <t>A125228946V</t>
  </si>
  <si>
    <t>A125252706J</t>
  </si>
  <si>
    <t>A125240826C</t>
  </si>
  <si>
    <t>A125238450A</t>
  </si>
  <si>
    <t>A125262210R</t>
  </si>
  <si>
    <t>A125250330K</t>
  </si>
  <si>
    <t>A125231306F</t>
  </si>
  <si>
    <t>A125255066A</t>
  </si>
  <si>
    <t>A125243186W</t>
  </si>
  <si>
    <t>A125236058W</t>
  </si>
  <si>
    <t>A125259818C</t>
  </si>
  <si>
    <t>A125247938X</t>
  </si>
  <si>
    <t>A125233682W</t>
  </si>
  <si>
    <t>A125257442F</t>
  </si>
  <si>
    <t>A125245562A</t>
  </si>
  <si>
    <t>A125228930A</t>
  </si>
  <si>
    <t>A125252690A</t>
  </si>
  <si>
    <t>A125240810K</t>
  </si>
  <si>
    <t>A125238434A</t>
  </si>
  <si>
    <t>A125262194A</t>
  </si>
  <si>
    <t>A125250314K</t>
  </si>
  <si>
    <t>A125231286J</t>
  </si>
  <si>
    <t>A125255046T</t>
  </si>
  <si>
    <t>A125243166L</t>
  </si>
  <si>
    <t>A125236038L</t>
  </si>
  <si>
    <t>A125259798F</t>
  </si>
  <si>
    <t>A125247918R</t>
  </si>
  <si>
    <t>A125233662L</t>
  </si>
  <si>
    <t>A125257422W</t>
  </si>
  <si>
    <t>A125245542T</t>
  </si>
  <si>
    <t>A125228910T</t>
  </si>
  <si>
    <t>A125252670T</t>
  </si>
  <si>
    <t>A125240790L</t>
  </si>
  <si>
    <t>A125238414T</t>
  </si>
  <si>
    <t>A125262174T</t>
  </si>
  <si>
    <t>A125250294L</t>
  </si>
  <si>
    <t>A125231310W</t>
  </si>
  <si>
    <t>A125255070T</t>
  </si>
  <si>
    <t>A125243190L</t>
  </si>
  <si>
    <t>A125236062L</t>
  </si>
  <si>
    <t>A125259822V</t>
  </si>
  <si>
    <t>A125247942R</t>
  </si>
  <si>
    <t>A125233686F</t>
  </si>
  <si>
    <t>A125257446R</t>
  </si>
  <si>
    <t>A125245566K</t>
  </si>
  <si>
    <t>A125228934K</t>
  </si>
  <si>
    <t>A125252694K</t>
  </si>
  <si>
    <t>A125240814V</t>
  </si>
  <si>
    <t>A125238438K</t>
  </si>
  <si>
    <t>A125262198K</t>
  </si>
  <si>
    <t>A125250318V</t>
  </si>
  <si>
    <t>A125231314F</t>
  </si>
  <si>
    <t>A125255074A</t>
  </si>
  <si>
    <t>A125243194W</t>
  </si>
  <si>
    <t>A125236066W</t>
  </si>
  <si>
    <t>A125259826C</t>
  </si>
  <si>
    <t>A125247946X</t>
  </si>
  <si>
    <t>A125233690W</t>
  </si>
  <si>
    <t>A125257450F</t>
  </si>
  <si>
    <t>A125245570A</t>
  </si>
  <si>
    <t>A125228938V</t>
  </si>
  <si>
    <t>A125252698V</t>
  </si>
  <si>
    <t>A125240818C</t>
  </si>
  <si>
    <t>A125238442A</t>
  </si>
  <si>
    <t>A125262202R</t>
  </si>
  <si>
    <t>A125250322K</t>
  </si>
  <si>
    <t>A125231290X</t>
  </si>
  <si>
    <t>A125255050J</t>
  </si>
  <si>
    <t>A125243170C</t>
  </si>
  <si>
    <t>A125236042C</t>
  </si>
  <si>
    <t>A125259802K</t>
  </si>
  <si>
    <t>A125247922F</t>
  </si>
  <si>
    <t>A125233666W</t>
  </si>
  <si>
    <t>A125257426F</t>
  </si>
  <si>
    <t>A125245546A</t>
  </si>
  <si>
    <t>A125228914A</t>
  </si>
  <si>
    <t>15-64 years ;  Preferred to work 35 to 39 hours ;  &gt;&gt; Did not look for more work last year ;  &gt; Males ;</t>
  </si>
  <si>
    <t>15-64 years ;  Preferred to work 35 to 39 hours ;  &gt;&gt; Did not look for more work last year ;  &gt; Females ;</t>
  </si>
  <si>
    <t>15-64 years ;  Preferred to work 35 to 39 hours ;  &gt; Not available within four weeks ;  Persons ;</t>
  </si>
  <si>
    <t>15-64 years ;  Preferred to work 35 to 39 hours ;  &gt; Not available within four weeks ;  &gt; Males ;</t>
  </si>
  <si>
    <t>15-64 years ;  Preferred to work 35 to 39 hours ;  &gt; Not available within four weeks ;  &gt; Females ;</t>
  </si>
  <si>
    <t>15-64 years ;  Preferred to work 40 hours or more ;  Part-time workers who prefer more hours ;  Persons ;</t>
  </si>
  <si>
    <t>15-64 years ;  Preferred to work 40 hours or more ;  Part-time workers who prefer more hours ;  &gt; Males ;</t>
  </si>
  <si>
    <t>15-64 years ;  Preferred to work 40 hours or more ;  Part-time workers who prefer more hours ;  &gt; Females ;</t>
  </si>
  <si>
    <t>15-64 years ;  Preferred to work 40 hours or more ;  &gt; Available within four weeks ;  Persons ;</t>
  </si>
  <si>
    <t>15-64 years ;  Preferred to work 40 hours or more ;  &gt; Available within four weeks ;  &gt; Males ;</t>
  </si>
  <si>
    <t>15-64 years ;  Preferred to work 40 hours or more ;  &gt; Available within four weeks ;  &gt; Females ;</t>
  </si>
  <si>
    <t>15-64 years ;  Preferred to work 40 hours or more ;  &gt;&gt; Looked for more work last year ;  Persons ;</t>
  </si>
  <si>
    <t>15-64 years ;  Preferred to work 40 hours or more ;  &gt;&gt; Looked for more work last year ;  &gt; Males ;</t>
  </si>
  <si>
    <t>15-64 years ;  Preferred to work 40 hours or more ;  &gt;&gt; Looked for more work last year ;  &gt; Females ;</t>
  </si>
  <si>
    <t>15-64 years ;  Preferred to work 40 hours or more ;  &gt;&gt; Did not look for more work last year ;  Persons ;</t>
  </si>
  <si>
    <t>15-64 years ;  Preferred to work 40 hours or more ;  &gt;&gt; Did not look for more work last year ;  &gt; Males ;</t>
  </si>
  <si>
    <t>15-64 years ;  Preferred to work 40 hours or more ;  &gt;&gt; Did not look for more work last year ;  &gt; Females ;</t>
  </si>
  <si>
    <t>15-64 years ;  Preferred to work 40 hours or more ;  &gt; Not available within four weeks ;  Persons ;</t>
  </si>
  <si>
    <t>15-64 years ;  Preferred to work 40 hours or more ;  &gt; Not available within four weeks ;  &gt; Males ;</t>
  </si>
  <si>
    <t>15-64 years ;  Preferred to work 40 hours or more ;  &gt; Not available within four weeks ;  &gt; Females ;</t>
  </si>
  <si>
    <t>15-64 years ;  Preferred to work less than 10 extra hours ;  Part-time workers who prefer more hours ;  Persons ;</t>
  </si>
  <si>
    <t>15-64 years ;  Preferred to work less than 10 extra hours ;  Part-time workers who prefer more hours ;  &gt; Males ;</t>
  </si>
  <si>
    <t>15-64 years ;  Preferred to work less than 10 extra hours ;  Part-time workers who prefer more hours ;  &gt; Females ;</t>
  </si>
  <si>
    <t>15-64 years ;  Preferred to work less than 10 extra hours ;  &gt; Available within four weeks ;  Persons ;</t>
  </si>
  <si>
    <t>15-64 years ;  Preferred to work less than 10 extra hours ;  &gt; Available within four weeks ;  &gt; Males ;</t>
  </si>
  <si>
    <t>15-64 years ;  Preferred to work less than 10 extra hours ;  &gt; Available within four weeks ;  &gt; Females ;</t>
  </si>
  <si>
    <t>15-64 years ;  Preferred to work less than 10 extra hours ;  &gt;&gt; Looked for more work last year ;  Persons ;</t>
  </si>
  <si>
    <t>15-64 years ;  Preferred to work less than 10 extra hours ;  &gt;&gt; Looked for more work last year ;  &gt; Males ;</t>
  </si>
  <si>
    <t>15-64 years ;  Preferred to work less than 10 extra hours ;  &gt;&gt; Looked for more work last year ;  &gt; Females ;</t>
  </si>
  <si>
    <t>15-64 years ;  Preferred to work less than 10 extra hours ;  &gt;&gt; Did not look for more work last year ;  Persons ;</t>
  </si>
  <si>
    <t>15-64 years ;  Preferred to work less than 10 extra hours ;  &gt;&gt; Did not look for more work last year ;  &gt; Males ;</t>
  </si>
  <si>
    <t>15-64 years ;  Preferred to work less than 10 extra hours ;  &gt;&gt; Did not look for more work last year ;  &gt; Females ;</t>
  </si>
  <si>
    <t>15-64 years ;  Preferred to work less than 10 extra hours ;  &gt; Not available within four weeks ;  Persons ;</t>
  </si>
  <si>
    <t>15-64 years ;  Preferred to work less than 10 extra hours ;  &gt; Not available within four weeks ;  &gt; Males ;</t>
  </si>
  <si>
    <t>15-64 years ;  Preferred to work less than 10 extra hours ;  &gt; Not available within four weeks ;  &gt; Females ;</t>
  </si>
  <si>
    <t>15-64 years ;  Preferred to work 10 to 19 extra hours ;  Part-time workers who prefer more hours ;  Persons ;</t>
  </si>
  <si>
    <t>15-64 years ;  Preferred to work 10 to 19 extra hours ;  Part-time workers who prefer more hours ;  &gt; Males ;</t>
  </si>
  <si>
    <t>15-64 years ;  Preferred to work 10 to 19 extra hours ;  Part-time workers who prefer more hours ;  &gt; Females ;</t>
  </si>
  <si>
    <t>15-64 years ;  Preferred to work 10 to 19 extra hours ;  &gt; Available within four weeks ;  Persons ;</t>
  </si>
  <si>
    <t>15-64 years ;  Preferred to work 10 to 19 extra hours ;  &gt; Available within four weeks ;  &gt; Males ;</t>
  </si>
  <si>
    <t>15-64 years ;  Preferred to work 10 to 19 extra hours ;  &gt; Available within four weeks ;  &gt; Females ;</t>
  </si>
  <si>
    <t>15-64 years ;  Preferred to work 10 to 19 extra hours ;  &gt;&gt; Looked for more work last year ;  Persons ;</t>
  </si>
  <si>
    <t>15-64 years ;  Preferred to work 10 to 19 extra hours ;  &gt;&gt; Looked for more work last year ;  &gt; Males ;</t>
  </si>
  <si>
    <t>15-64 years ;  Preferred to work 10 to 19 extra hours ;  &gt;&gt; Looked for more work last year ;  &gt; Females ;</t>
  </si>
  <si>
    <t>15-64 years ;  Preferred to work 10 to 19 extra hours ;  &gt;&gt; Did not look for more work last year ;  Persons ;</t>
  </si>
  <si>
    <t>15-64 years ;  Preferred to work 10 to 19 extra hours ;  &gt;&gt; Did not look for more work last year ;  &gt; Males ;</t>
  </si>
  <si>
    <t>15-64 years ;  Preferred to work 10 to 19 extra hours ;  &gt;&gt; Did not look for more work last year ;  &gt; Females ;</t>
  </si>
  <si>
    <t>15-64 years ;  Preferred to work 10 to 19 extra hours ;  &gt; Not available within four weeks ;  Persons ;</t>
  </si>
  <si>
    <t>15-64 years ;  Preferred to work 10 to 19 extra hours ;  &gt; Not available within four weeks ;  &gt; Males ;</t>
  </si>
  <si>
    <t>15-64 years ;  Preferred to work 10 to 19 extra hours ;  &gt; Not available within four weeks ;  &gt; Females ;</t>
  </si>
  <si>
    <t>15-64 years ;  Preferred to work 20 to 29 extra hours ;  Part-time workers who prefer more hours ;  Persons ;</t>
  </si>
  <si>
    <t>15-64 years ;  Preferred to work 20 to 29 extra hours ;  Part-time workers who prefer more hours ;  &gt; Males ;</t>
  </si>
  <si>
    <t>15-64 years ;  Preferred to work 20 to 29 extra hours ;  Part-time workers who prefer more hours ;  &gt; Females ;</t>
  </si>
  <si>
    <t>15-64 years ;  Preferred to work 20 to 29 extra hours ;  &gt; Available within four weeks ;  Persons ;</t>
  </si>
  <si>
    <t>15-64 years ;  Preferred to work 20 to 29 extra hours ;  &gt; Available within four weeks ;  &gt; Males ;</t>
  </si>
  <si>
    <t>15-64 years ;  Preferred to work 20 to 29 extra hours ;  &gt; Available within four weeks ;  &gt; Females ;</t>
  </si>
  <si>
    <t>15-64 years ;  Preferred to work 20 to 29 extra hours ;  &gt;&gt; Looked for more work last year ;  Persons ;</t>
  </si>
  <si>
    <t>15-64 years ;  Preferred to work 20 to 29 extra hours ;  &gt;&gt; Looked for more work last year ;  &gt; Males ;</t>
  </si>
  <si>
    <t>15-64 years ;  Preferred to work 20 to 29 extra hours ;  &gt;&gt; Looked for more work last year ;  &gt; Females ;</t>
  </si>
  <si>
    <t>15-64 years ;  Preferred to work 20 to 29 extra hours ;  &gt;&gt; Did not look for more work last year ;  Persons ;</t>
  </si>
  <si>
    <t>15-64 years ;  Preferred to work 20 to 29 extra hours ;  &gt;&gt; Did not look for more work last year ;  &gt; Males ;</t>
  </si>
  <si>
    <t>15-64 years ;  Preferred to work 20 to 29 extra hours ;  &gt;&gt; Did not look for more work last year ;  &gt; Females ;</t>
  </si>
  <si>
    <t>15-64 years ;  Preferred to work 20 to 29 extra hours ;  &gt; Not available within four weeks ;  Persons ;</t>
  </si>
  <si>
    <t>15-64 years ;  Preferred to work 20 to 29 extra hours ;  &gt; Not available within four weeks ;  &gt; Males ;</t>
  </si>
  <si>
    <t>15-64 years ;  Preferred to work 20 to 29 extra hours ;  &gt; Not available within four weeks ;  &gt; Females ;</t>
  </si>
  <si>
    <t>15-64 years ;  Preferred to work 30 or more extra hours ;  Part-time workers who prefer more hours ;  Persons ;</t>
  </si>
  <si>
    <t>15-64 years ;  Preferred to work 30 or more extra hours ;  Part-time workers who prefer more hours ;  &gt; Males ;</t>
  </si>
  <si>
    <t>15-64 years ;  Preferred to work 30 or more extra hours ;  Part-time workers who prefer more hours ;  &gt; Females ;</t>
  </si>
  <si>
    <t>15-64 years ;  Preferred to work 30 or more extra hours ;  &gt; Available within four weeks ;  Persons ;</t>
  </si>
  <si>
    <t>15-64 years ;  Preferred to work 30 or more extra hours ;  &gt; Available within four weeks ;  &gt; Males ;</t>
  </si>
  <si>
    <t>15-64 years ;  Preferred to work 30 or more extra hours ;  &gt; Available within four weeks ;  &gt; Females ;</t>
  </si>
  <si>
    <t>15-64 years ;  Preferred to work 30 or more extra hours ;  &gt;&gt; Looked for more work last year ;  Persons ;</t>
  </si>
  <si>
    <t>15-64 years ;  Preferred to work 30 or more extra hours ;  &gt;&gt; Looked for more work last year ;  &gt; Males ;</t>
  </si>
  <si>
    <t>15-64 years ;  Preferred to work 30 or more extra hours ;  &gt;&gt; Looked for more work last year ;  &gt; Females ;</t>
  </si>
  <si>
    <t>15-64 years ;  Preferred to work 30 or more extra hours ;  &gt;&gt; Did not look for more work last year ;  Persons ;</t>
  </si>
  <si>
    <t>15-64 years ;  Preferred to work 30 or more extra hours ;  &gt;&gt; Did not look for more work last year ;  &gt; Males ;</t>
  </si>
  <si>
    <t>15-64 years ;  Preferred to work 30 or more extra hours ;  &gt;&gt; Did not look for more work last year ;  &gt; Females ;</t>
  </si>
  <si>
    <t>15-64 years ;  Preferred to work 30 or more extra hours ;  &gt; Not available within four weeks ;  Persons ;</t>
  </si>
  <si>
    <t>15-64 years ;  Preferred to work 30 or more extra hours ;  &gt; Not available within four weeks ;  &gt; Males ;</t>
  </si>
  <si>
    <t>15-64 years ;  Preferred to work 30 or more extra hours ;  &gt; Not available within four weeks ;  &gt; Females ;</t>
  </si>
  <si>
    <t>&gt; 15-24 years ;  Part-time workers who prefer more hours ;  Persons ;</t>
  </si>
  <si>
    <t>&gt; 15-24 years ;  Part-time workers who prefer more hours ;  &gt; Males ;</t>
  </si>
  <si>
    <t>&gt; 15-24 years ;  Part-time workers who prefer more hours ;  &gt; Females ;</t>
  </si>
  <si>
    <t>&gt; 15-24 years ;  &gt; Available within four weeks ;  Persons ;</t>
  </si>
  <si>
    <t>&gt; 15-24 years ;  &gt; Available within four weeks ;  &gt; Males ;</t>
  </si>
  <si>
    <t>&gt; 15-24 years ;  &gt; Available within four weeks ;  &gt; Females ;</t>
  </si>
  <si>
    <t>&gt; 15-24 years ;  &gt;&gt; Looked for more work last year ;  Persons ;</t>
  </si>
  <si>
    <t>&gt; 15-24 years ;  &gt;&gt; Looked for more work last year ;  &gt; Males ;</t>
  </si>
  <si>
    <t>&gt; 15-24 years ;  &gt;&gt; Looked for more work last year ;  &gt; Females ;</t>
  </si>
  <si>
    <t>&gt; 15-24 years ;  &gt;&gt; Did not look for more work last year ;  Persons ;</t>
  </si>
  <si>
    <t>&gt; 15-24 years ;  &gt;&gt; Did not look for more work last year ;  &gt; Males ;</t>
  </si>
  <si>
    <t>&gt; 15-24 years ;  &gt;&gt; Did not look for more work last year ;  &gt; Females ;</t>
  </si>
  <si>
    <t>&gt; 15-24 years ;  &gt; Not available within four weeks ;  Persons ;</t>
  </si>
  <si>
    <t>&gt; 15-24 years ;  &gt; Not available within four weeks ;  &gt; Males ;</t>
  </si>
  <si>
    <t>&gt; 15-24 years ;  &gt; Not available within four weeks ;  &gt; Females ;</t>
  </si>
  <si>
    <t>&gt; 15-24 years ;  Employees ;  Part-time workers who prefer more hours ;  Persons ;</t>
  </si>
  <si>
    <t>&gt; 15-24 years ;  Employees ;  Part-time workers who prefer more hours ;  &gt; Males ;</t>
  </si>
  <si>
    <t>&gt; 15-24 years ;  Employees ;  Part-time workers who prefer more hours ;  &gt; Females ;</t>
  </si>
  <si>
    <t>&gt; 15-24 years ;  Employees ;  &gt; Available within four weeks ;  Persons ;</t>
  </si>
  <si>
    <t>&gt; 15-24 years ;  Employees ;  &gt; Available within four weeks ;  &gt; Males ;</t>
  </si>
  <si>
    <t>&gt; 15-24 years ;  Employees ;  &gt; Available within four weeks ;  &gt; Females ;</t>
  </si>
  <si>
    <t>&gt; 15-24 years ;  Employees ;  &gt;&gt; Looked for more work last year ;  Persons ;</t>
  </si>
  <si>
    <t>&gt; 15-24 years ;  Employees ;  &gt;&gt; Looked for more work last year ;  &gt; Males ;</t>
  </si>
  <si>
    <t>&gt; 15-24 years ;  Employees ;  &gt;&gt; Looked for more work last year ;  &gt; Females ;</t>
  </si>
  <si>
    <t>&gt; 15-24 years ;  Employees ;  &gt;&gt; Did not look for more work last year ;  Persons ;</t>
  </si>
  <si>
    <t>&gt; 15-24 years ;  Employees ;  &gt;&gt; Did not look for more work last year ;  &gt; Males ;</t>
  </si>
  <si>
    <t>&gt; 15-24 years ;  Employees ;  &gt;&gt; Did not look for more work last year ;  &gt; Females ;</t>
  </si>
  <si>
    <t>&gt; 15-24 years ;  Employees ;  &gt; Not available within four weeks ;  Persons ;</t>
  </si>
  <si>
    <t>&gt; 15-24 years ;  Employees ;  &gt; Not available within four weeks ;  &gt; Males ;</t>
  </si>
  <si>
    <t>&gt; 15-24 years ;  Employees ;  &gt; Not available within four weeks ;  &gt; Females ;</t>
  </si>
  <si>
    <t>&gt; 15-24 years ;  Own account workers ;  Part-time workers who prefer more hours ;  Persons ;</t>
  </si>
  <si>
    <t>&gt; 15-24 years ;  Own account workers ;  Part-time workers who prefer more hours ;  &gt; Males ;</t>
  </si>
  <si>
    <t>&gt; 15-24 years ;  Own account workers ;  Part-time workers who prefer more hours ;  &gt; Females ;</t>
  </si>
  <si>
    <t>&gt; 15-24 years ;  Own account workers ;  &gt; Available within four weeks ;  Persons ;</t>
  </si>
  <si>
    <t>&gt; 15-24 years ;  Own account workers ;  &gt; Available within four weeks ;  &gt; Males ;</t>
  </si>
  <si>
    <t>&gt; 15-24 years ;  Own account workers ;  &gt; Available within four weeks ;  &gt; Females ;</t>
  </si>
  <si>
    <t>&gt; 15-24 years ;  Own account workers ;  &gt;&gt; Looked for more work last year ;  Persons ;</t>
  </si>
  <si>
    <t>&gt; 15-24 years ;  Own account workers ;  &gt;&gt; Looked for more work last year ;  &gt; Males ;</t>
  </si>
  <si>
    <t>&gt; 15-24 years ;  Own account workers ;  &gt;&gt; Looked for more work last year ;  &gt; Females ;</t>
  </si>
  <si>
    <t>&gt; 15-24 years ;  Own account workers ;  &gt;&gt; Did not look for more work last year ;  Persons ;</t>
  </si>
  <si>
    <t>&gt; 15-24 years ;  Own account workers ;  &gt;&gt; Did not look for more work last year ;  &gt; Males ;</t>
  </si>
  <si>
    <t>&gt; 15-24 years ;  Own account workers ;  &gt;&gt; Did not look for more work last year ;  &gt; Females ;</t>
  </si>
  <si>
    <t>&gt; 15-24 years ;  Own account workers ;  &gt; Not available within four weeks ;  Persons ;</t>
  </si>
  <si>
    <t>&gt; 15-24 years ;  Own account workers ;  &gt; Not available within four weeks ;  &gt; Males ;</t>
  </si>
  <si>
    <t>&gt; 15-24 years ;  Own account workers ;  &gt; Not available within four weeks ;  &gt; Females ;</t>
  </si>
  <si>
    <t>&gt; 15-24 years ;  Preferred to work less than 30 hours ;  Part-time workers who prefer more hours ;  Persons ;</t>
  </si>
  <si>
    <t>&gt; 15-24 years ;  Preferred to work less than 30 hours ;  Part-time workers who prefer more hours ;  &gt; Males ;</t>
  </si>
  <si>
    <t>&gt; 15-24 years ;  Preferred to work less than 30 hours ;  Part-time workers who prefer more hours ;  &gt; Females ;</t>
  </si>
  <si>
    <t>&gt; 15-24 years ;  Preferred to work less than 30 hours ;  &gt; Available within four weeks ;  Persons ;</t>
  </si>
  <si>
    <t>&gt; 15-24 years ;  Preferred to work less than 30 hours ;  &gt; Available within four weeks ;  &gt; Males ;</t>
  </si>
  <si>
    <t>&gt; 15-24 years ;  Preferred to work less than 30 hours ;  &gt; Available within four weeks ;  &gt; Females ;</t>
  </si>
  <si>
    <t>&gt; 15-24 years ;  Preferred to work less than 30 hours ;  &gt;&gt; Looked for more work last year ;  Persons ;</t>
  </si>
  <si>
    <t>&gt; 15-24 years ;  Preferred to work less than 30 hours ;  &gt;&gt; Looked for more work last year ;  &gt; Males ;</t>
  </si>
  <si>
    <t>&gt; 15-24 years ;  Preferred to work less than 30 hours ;  &gt;&gt; Looked for more work last year ;  &gt; Females ;</t>
  </si>
  <si>
    <t>&gt; 15-24 years ;  Preferred to work less than 30 hours ;  &gt;&gt; Did not look for more work last year ;  Persons ;</t>
  </si>
  <si>
    <t>&gt; 15-24 years ;  Preferred to work less than 30 hours ;  &gt;&gt; Did not look for more work last year ;  &gt; Males ;</t>
  </si>
  <si>
    <t>&gt; 15-24 years ;  Preferred to work less than 30 hours ;  &gt;&gt; Did not look for more work last year ;  &gt; Females ;</t>
  </si>
  <si>
    <t>&gt; 15-24 years ;  Preferred to work less than 30 hours ;  &gt; Not available within four weeks ;  Persons ;</t>
  </si>
  <si>
    <t>&gt; 15-24 years ;  Preferred to work less than 30 hours ;  &gt; Not available within four weeks ;  &gt; Males ;</t>
  </si>
  <si>
    <t>&gt; 15-24 years ;  Preferred to work less than 30 hours ;  &gt; Not available within four weeks ;  &gt; Females ;</t>
  </si>
  <si>
    <t>&gt; 15-24 years ;  Preferred to work 30 to 34 hours ;  Part-time workers who prefer more hours ;  Persons ;</t>
  </si>
  <si>
    <t>&gt; 15-24 years ;  Preferred to work 30 to 34 hours ;  Part-time workers who prefer more hours ;  &gt; Males ;</t>
  </si>
  <si>
    <t>&gt; 15-24 years ;  Preferred to work 30 to 34 hours ;  Part-time workers who prefer more hours ;  &gt; Females ;</t>
  </si>
  <si>
    <t>&gt; 15-24 years ;  Preferred to work 30 to 34 hours ;  &gt; Available within four weeks ;  Persons ;</t>
  </si>
  <si>
    <t>&gt; 15-24 years ;  Preferred to work 30 to 34 hours ;  &gt; Available within four weeks ;  &gt; Males ;</t>
  </si>
  <si>
    <t>&gt; 15-24 years ;  Preferred to work 30 to 34 hours ;  &gt; Available within four weeks ;  &gt; Females ;</t>
  </si>
  <si>
    <t>&gt; 15-24 years ;  Preferred to work 30 to 34 hours ;  &gt;&gt; Looked for more work last year ;  Persons ;</t>
  </si>
  <si>
    <t>&gt; 15-24 years ;  Preferred to work 30 to 34 hours ;  &gt;&gt; Looked for more work last year ;  &gt; Males ;</t>
  </si>
  <si>
    <t>&gt; 15-24 years ;  Preferred to work 30 to 34 hours ;  &gt;&gt; Looked for more work last year ;  &gt; Females ;</t>
  </si>
  <si>
    <t>&gt; 15-24 years ;  Preferred to work 30 to 34 hours ;  &gt;&gt; Did not look for more work last year ;  Persons ;</t>
  </si>
  <si>
    <t>&gt; 15-24 years ;  Preferred to work 30 to 34 hours ;  &gt;&gt; Did not look for more work last year ;  &gt; Males ;</t>
  </si>
  <si>
    <t>&gt; 15-24 years ;  Preferred to work 30 to 34 hours ;  &gt;&gt; Did not look for more work last year ;  &gt; Females ;</t>
  </si>
  <si>
    <t>&gt; 15-24 years ;  Preferred to work 30 to 34 hours ;  &gt; Not available within four weeks ;  Persons ;</t>
  </si>
  <si>
    <t>&gt; 15-24 years ;  Preferred to work 30 to 34 hours ;  &gt; Not available within four weeks ;  &gt; Males ;</t>
  </si>
  <si>
    <t>&gt; 15-24 years ;  Preferred to work 30 to 34 hours ;  &gt; Not available within four weeks ;  &gt; Females ;</t>
  </si>
  <si>
    <t>&gt; 15-24 years ;  Preferred to work 35 to 39 hours ;  Part-time workers who prefer more hours ;  Persons ;</t>
  </si>
  <si>
    <t>&gt; 15-24 years ;  Preferred to work 35 to 39 hours ;  Part-time workers who prefer more hours ;  &gt; Males ;</t>
  </si>
  <si>
    <t>&gt; 15-24 years ;  Preferred to work 35 to 39 hours ;  Part-time workers who prefer more hours ;  &gt; Females ;</t>
  </si>
  <si>
    <t>&gt; 15-24 years ;  Preferred to work 35 to 39 hours ;  &gt; Available within four weeks ;  Persons ;</t>
  </si>
  <si>
    <t>&gt; 15-24 years ;  Preferred to work 35 to 39 hours ;  &gt; Available within four weeks ;  &gt; Males ;</t>
  </si>
  <si>
    <t>&gt; 15-24 years ;  Preferred to work 35 to 39 hours ;  &gt; Available within four weeks ;  &gt; Females ;</t>
  </si>
  <si>
    <t>&gt; 15-24 years ;  Preferred to work 35 to 39 hours ;  &gt;&gt; Looked for more work last year ;  Persons ;</t>
  </si>
  <si>
    <t>&gt; 15-24 years ;  Preferred to work 35 to 39 hours ;  &gt;&gt; Looked for more work last year ;  &gt; Males ;</t>
  </si>
  <si>
    <t>&gt; 15-24 years ;  Preferred to work 35 to 39 hours ;  &gt;&gt; Looked for more work last year ;  &gt; Females ;</t>
  </si>
  <si>
    <t>&gt; 15-24 years ;  Preferred to work 35 to 39 hours ;  &gt;&gt; Did not look for more work last year ;  Persons ;</t>
  </si>
  <si>
    <t>&gt; 15-24 years ;  Preferred to work 35 to 39 hours ;  &gt;&gt; Did not look for more work last year ;  &gt; Males ;</t>
  </si>
  <si>
    <t>&gt; 15-24 years ;  Preferred to work 35 to 39 hours ;  &gt;&gt; Did not look for more work last year ;  &gt; Females ;</t>
  </si>
  <si>
    <t>&gt; 15-24 years ;  Preferred to work 35 to 39 hours ;  &gt; Not available within four weeks ;  Persons ;</t>
  </si>
  <si>
    <t>&gt; 15-24 years ;  Preferred to work 35 to 39 hours ;  &gt; Not available within four weeks ;  &gt; Males ;</t>
  </si>
  <si>
    <t>&gt; 15-24 years ;  Preferred to work 35 to 39 hours ;  &gt; Not available within four weeks ;  &gt; Females ;</t>
  </si>
  <si>
    <t>&gt; 15-24 years ;  Preferred to work 40 hours or more ;  Part-time workers who prefer more hours ;  Persons ;</t>
  </si>
  <si>
    <t>&gt; 15-24 years ;  Preferred to work 40 hours or more ;  Part-time workers who prefer more hours ;  &gt; Males ;</t>
  </si>
  <si>
    <t>&gt; 15-24 years ;  Preferred to work 40 hours or more ;  Part-time workers who prefer more hours ;  &gt; Females ;</t>
  </si>
  <si>
    <t>&gt; 15-24 years ;  Preferred to work 40 hours or more ;  &gt; Available within four weeks ;  Persons ;</t>
  </si>
  <si>
    <t>&gt; 15-24 years ;  Preferred to work 40 hours or more ;  &gt; Available within four weeks ;  &gt; Males ;</t>
  </si>
  <si>
    <t>&gt; 15-24 years ;  Preferred to work 40 hours or more ;  &gt; Available within four weeks ;  &gt; Females ;</t>
  </si>
  <si>
    <t>&gt; 15-24 years ;  Preferred to work 40 hours or more ;  &gt;&gt; Looked for more work last year ;  Persons ;</t>
  </si>
  <si>
    <t>&gt; 15-24 years ;  Preferred to work 40 hours or more ;  &gt;&gt; Looked for more work last year ;  &gt; Males ;</t>
  </si>
  <si>
    <t>&gt; 15-24 years ;  Preferred to work 40 hours or more ;  &gt;&gt; Looked for more work last year ;  &gt; Females ;</t>
  </si>
  <si>
    <t>&gt; 15-24 years ;  Preferred to work 40 hours or more ;  &gt;&gt; Did not look for more work last year ;  Persons ;</t>
  </si>
  <si>
    <t>&gt; 15-24 years ;  Preferred to work 40 hours or more ;  &gt;&gt; Did not look for more work last year ;  &gt; Males ;</t>
  </si>
  <si>
    <t>&gt; 15-24 years ;  Preferred to work 40 hours or more ;  &gt;&gt; Did not look for more work last year ;  &gt; Females ;</t>
  </si>
  <si>
    <t>&gt; 15-24 years ;  Preferred to work 40 hours or more ;  &gt; Not available within four weeks ;  Persons ;</t>
  </si>
  <si>
    <t>&gt; 15-24 years ;  Preferred to work 40 hours or more ;  &gt; Not available within four weeks ;  &gt; Males ;</t>
  </si>
  <si>
    <t>&gt; 15-24 years ;  Preferred to work 40 hours or more ;  &gt; Not available within four weeks ;  &gt; Females ;</t>
  </si>
  <si>
    <t>&gt; 15-24 years ;  Preferred to work less than 10 extra hours ;  Part-time workers who prefer more hours ;  Persons ;</t>
  </si>
  <si>
    <t>&gt; 15-24 years ;  Preferred to work less than 10 extra hours ;  Part-time workers who prefer more hours ;  &gt; Males ;</t>
  </si>
  <si>
    <t>&gt; 15-24 years ;  Preferred to work less than 10 extra hours ;  Part-time workers who prefer more hours ;  &gt; Females ;</t>
  </si>
  <si>
    <t>&gt; 15-24 years ;  Preferred to work less than 10 extra hours ;  &gt; Available within four weeks ;  Persons ;</t>
  </si>
  <si>
    <t>&gt; 15-24 years ;  Preferred to work less than 10 extra hours ;  &gt; Available within four weeks ;  &gt; Males ;</t>
  </si>
  <si>
    <t>&gt; 15-24 years ;  Preferred to work less than 10 extra hours ;  &gt; Available within four weeks ;  &gt; Females ;</t>
  </si>
  <si>
    <t>&gt; 15-24 years ;  Preferred to work less than 10 extra hours ;  &gt;&gt; Looked for more work last year ;  Persons ;</t>
  </si>
  <si>
    <t>&gt; 15-24 years ;  Preferred to work less than 10 extra hours ;  &gt;&gt; Looked for more work last year ;  &gt; Males ;</t>
  </si>
  <si>
    <t>&gt; 15-24 years ;  Preferred to work less than 10 extra hours ;  &gt;&gt; Looked for more work last year ;  &gt; Females ;</t>
  </si>
  <si>
    <t>&gt; 15-24 years ;  Preferred to work less than 10 extra hours ;  &gt;&gt; Did not look for more work last year ;  Persons ;</t>
  </si>
  <si>
    <t>&gt; 15-24 years ;  Preferred to work less than 10 extra hours ;  &gt;&gt; Did not look for more work last year ;  &gt; Males ;</t>
  </si>
  <si>
    <t>&gt; 15-24 years ;  Preferred to work less than 10 extra hours ;  &gt;&gt; Did not look for more work last year ;  &gt; Females ;</t>
  </si>
  <si>
    <t>&gt; 15-24 years ;  Preferred to work less than 10 extra hours ;  &gt; Not available within four weeks ;  Persons ;</t>
  </si>
  <si>
    <t>&gt; 15-24 years ;  Preferred to work less than 10 extra hours ;  &gt; Not available within four weeks ;  &gt; Males ;</t>
  </si>
  <si>
    <t>&gt; 15-24 years ;  Preferred to work less than 10 extra hours ;  &gt; Not available within four weeks ;  &gt; Females ;</t>
  </si>
  <si>
    <t>&gt; 15-24 years ;  Preferred to work 10 to 19 extra hours ;  Part-time workers who prefer more hours ;  Persons ;</t>
  </si>
  <si>
    <t>&gt; 15-24 years ;  Preferred to work 10 to 19 extra hours ;  Part-time workers who prefer more hours ;  &gt; Males ;</t>
  </si>
  <si>
    <t>&gt; 15-24 years ;  Preferred to work 10 to 19 extra hours ;  Part-time workers who prefer more hours ;  &gt; Females ;</t>
  </si>
  <si>
    <t>&gt; 15-24 years ;  Preferred to work 10 to 19 extra hours ;  &gt; Available within four weeks ;  Persons ;</t>
  </si>
  <si>
    <t>&gt; 15-24 years ;  Preferred to work 10 to 19 extra hours ;  &gt; Available within four weeks ;  &gt; Males ;</t>
  </si>
  <si>
    <t>&gt; 15-24 years ;  Preferred to work 10 to 19 extra hours ;  &gt; Available within four weeks ;  &gt; Females ;</t>
  </si>
  <si>
    <t>&gt; 15-24 years ;  Preferred to work 10 to 19 extra hours ;  &gt;&gt; Looked for more work last year ;  Persons ;</t>
  </si>
  <si>
    <t>&gt; 15-24 years ;  Preferred to work 10 to 19 extra hours ;  &gt;&gt; Looked for more work last year ;  &gt; Males ;</t>
  </si>
  <si>
    <t>&gt; 15-24 years ;  Preferred to work 10 to 19 extra hours ;  &gt;&gt; Looked for more work last year ;  &gt; Females ;</t>
  </si>
  <si>
    <t>&gt; 15-24 years ;  Preferred to work 10 to 19 extra hours ;  &gt;&gt; Did not look for more work last year ;  Persons ;</t>
  </si>
  <si>
    <t>&gt; 15-24 years ;  Preferred to work 10 to 19 extra hours ;  &gt;&gt; Did not look for more work last year ;  &gt; Males ;</t>
  </si>
  <si>
    <t>&gt; 15-24 years ;  Preferred to work 10 to 19 extra hours ;  &gt;&gt; Did not look for more work last year ;  &gt; Females ;</t>
  </si>
  <si>
    <t>&gt; 15-24 years ;  Preferred to work 10 to 19 extra hours ;  &gt; Not available within four weeks ;  Persons ;</t>
  </si>
  <si>
    <t>&gt; 15-24 years ;  Preferred to work 10 to 19 extra hours ;  &gt; Not available within four weeks ;  &gt; Males ;</t>
  </si>
  <si>
    <t>&gt; 15-24 years ;  Preferred to work 10 to 19 extra hours ;  &gt; Not available within four weeks ;  &gt; Females ;</t>
  </si>
  <si>
    <t>&gt; 15-24 years ;  Preferred to work 20 to 29 extra hours ;  Part-time workers who prefer more hours ;  Persons ;</t>
  </si>
  <si>
    <t>&gt; 15-24 years ;  Preferred to work 20 to 29 extra hours ;  Part-time workers who prefer more hours ;  &gt; Males ;</t>
  </si>
  <si>
    <t>&gt; 15-24 years ;  Preferred to work 20 to 29 extra hours ;  Part-time workers who prefer more hours ;  &gt; Females ;</t>
  </si>
  <si>
    <t>&gt; 15-24 years ;  Preferred to work 20 to 29 extra hours ;  &gt; Available within four weeks ;  Persons ;</t>
  </si>
  <si>
    <t>&gt; 15-24 years ;  Preferred to work 20 to 29 extra hours ;  &gt; Available within four weeks ;  &gt; Males ;</t>
  </si>
  <si>
    <t>&gt; 15-24 years ;  Preferred to work 20 to 29 extra hours ;  &gt; Available within four weeks ;  &gt; Females ;</t>
  </si>
  <si>
    <t>&gt; 15-24 years ;  Preferred to work 20 to 29 extra hours ;  &gt;&gt; Looked for more work last year ;  Persons ;</t>
  </si>
  <si>
    <t>&gt; 15-24 years ;  Preferred to work 20 to 29 extra hours ;  &gt;&gt; Looked for more work last year ;  &gt; Males ;</t>
  </si>
  <si>
    <t>&gt; 15-24 years ;  Preferred to work 20 to 29 extra hours ;  &gt;&gt; Looked for more work last year ;  &gt; Females ;</t>
  </si>
  <si>
    <t>&gt; 15-24 years ;  Preferred to work 20 to 29 extra hours ;  &gt;&gt; Did not look for more work last year ;  Persons ;</t>
  </si>
  <si>
    <t>&gt; 15-24 years ;  Preferred to work 20 to 29 extra hours ;  &gt;&gt; Did not look for more work last year ;  &gt; Males ;</t>
  </si>
  <si>
    <t>&gt; 15-24 years ;  Preferred to work 20 to 29 extra hours ;  &gt;&gt; Did not look for more work last year ;  &gt; Females ;</t>
  </si>
  <si>
    <t>&gt; 15-24 years ;  Preferred to work 20 to 29 extra hours ;  &gt; Not available within four weeks ;  Persons ;</t>
  </si>
  <si>
    <t>&gt; 15-24 years ;  Preferred to work 20 to 29 extra hours ;  &gt; Not available within four weeks ;  &gt; Males ;</t>
  </si>
  <si>
    <t>&gt; 15-24 years ;  Preferred to work 20 to 29 extra hours ;  &gt; Not available within four weeks ;  &gt; Females ;</t>
  </si>
  <si>
    <t>&gt; 15-24 years ;  Preferred to work 30 or more extra hours ;  Part-time workers who prefer more hours ;  Persons ;</t>
  </si>
  <si>
    <t>&gt; 15-24 years ;  Preferred to work 30 or more extra hours ;  Part-time workers who prefer more hours ;  &gt; Males ;</t>
  </si>
  <si>
    <t>&gt; 15-24 years ;  Preferred to work 30 or more extra hours ;  Part-time workers who prefer more hours ;  &gt; Females ;</t>
  </si>
  <si>
    <t>&gt; 15-24 years ;  Preferred to work 30 or more extra hours ;  &gt; Available within four weeks ;  Persons ;</t>
  </si>
  <si>
    <t>&gt; 15-24 years ;  Preferred to work 30 or more extra hours ;  &gt; Available within four weeks ;  &gt; Males ;</t>
  </si>
  <si>
    <t>&gt; 15-24 years ;  Preferred to work 30 or more extra hours ;  &gt; Available within four weeks ;  &gt; Females ;</t>
  </si>
  <si>
    <t>&gt; 15-24 years ;  Preferred to work 30 or more extra hours ;  &gt;&gt; Looked for more work last year ;  Persons ;</t>
  </si>
  <si>
    <t>&gt; 15-24 years ;  Preferred to work 30 or more extra hours ;  &gt;&gt; Looked for more work last year ;  &gt; Males ;</t>
  </si>
  <si>
    <t>&gt; 15-24 years ;  Preferred to work 30 or more extra hours ;  &gt;&gt; Looked for more work last year ;  &gt; Females ;</t>
  </si>
  <si>
    <t>&gt; 15-24 years ;  Preferred to work 30 or more extra hours ;  &gt;&gt; Did not look for more work last year ;  Persons ;</t>
  </si>
  <si>
    <t>&gt; 15-24 years ;  Preferred to work 30 or more extra hours ;  &gt;&gt; Did not look for more work last year ;  &gt; Males ;</t>
  </si>
  <si>
    <t>&gt; 15-24 years ;  Preferred to work 30 or more extra hours ;  &gt;&gt; Did not look for more work last year ;  &gt; Females ;</t>
  </si>
  <si>
    <t>&gt; 15-24 years ;  Preferred to work 30 or more extra hours ;  &gt; Not available within four weeks ;  Persons ;</t>
  </si>
  <si>
    <t>&gt; 15-24 years ;  Preferred to work 30 or more extra hours ;  &gt; Not available within four weeks ;  &gt; Males ;</t>
  </si>
  <si>
    <t>&gt; 15-24 years ;  Preferred to work 30 or more extra hours ;  &gt; Not available within four weeks ;  &gt; Females ;</t>
  </si>
  <si>
    <t>&gt; 25-44 years ;  Part-time workers who prefer more hours ;  Persons ;</t>
  </si>
  <si>
    <t>&gt; 25-44 years ;  Part-time workers who prefer more hours ;  &gt; Males ;</t>
  </si>
  <si>
    <t>&gt; 25-44 years ;  Part-time workers who prefer more hours ;  &gt; Females ;</t>
  </si>
  <si>
    <t>&gt; 25-44 years ;  &gt; Available within four weeks ;  Persons ;</t>
  </si>
  <si>
    <t>&gt; 25-44 years ;  &gt; Available within four weeks ;  &gt; Males ;</t>
  </si>
  <si>
    <t>A125252674A</t>
  </si>
  <si>
    <t>A125240794W</t>
  </si>
  <si>
    <t>A125238418A</t>
  </si>
  <si>
    <t>A125262178A</t>
  </si>
  <si>
    <t>A125250298W</t>
  </si>
  <si>
    <t>A125231294J</t>
  </si>
  <si>
    <t>A125255054T</t>
  </si>
  <si>
    <t>A125243174L</t>
  </si>
  <si>
    <t>A125236046L</t>
  </si>
  <si>
    <t>A125259806V</t>
  </si>
  <si>
    <t>A125247926R</t>
  </si>
  <si>
    <t>A125233670L</t>
  </si>
  <si>
    <t>A125257430W</t>
  </si>
  <si>
    <t>A125245550T</t>
  </si>
  <si>
    <t>A125228918K</t>
  </si>
  <si>
    <t>A125252678K</t>
  </si>
  <si>
    <t>A125240798F</t>
  </si>
  <si>
    <t>A125238422T</t>
  </si>
  <si>
    <t>A125262182T</t>
  </si>
  <si>
    <t>A125250302A</t>
  </si>
  <si>
    <t>A125231298T</t>
  </si>
  <si>
    <t>A125255058A</t>
  </si>
  <si>
    <t>A125243178W</t>
  </si>
  <si>
    <t>A125236050C</t>
  </si>
  <si>
    <t>A125259810K</t>
  </si>
  <si>
    <t>A125247930F</t>
  </si>
  <si>
    <t>A125233674W</t>
  </si>
  <si>
    <t>A125257434F</t>
  </si>
  <si>
    <t>A125245554A</t>
  </si>
  <si>
    <t>A125228922A</t>
  </si>
  <si>
    <t>A125252682A</t>
  </si>
  <si>
    <t>A125240802K</t>
  </si>
  <si>
    <t>A125238426A</t>
  </si>
  <si>
    <t>A125262186A</t>
  </si>
  <si>
    <t>A125250306K</t>
  </si>
  <si>
    <t>A125231282X</t>
  </si>
  <si>
    <t>A125255042J</t>
  </si>
  <si>
    <t>A125243162C</t>
  </si>
  <si>
    <t>A125236034C</t>
  </si>
  <si>
    <t>A125259794W</t>
  </si>
  <si>
    <t>A125247914F</t>
  </si>
  <si>
    <t>A125233658W</t>
  </si>
  <si>
    <t>A125257418F</t>
  </si>
  <si>
    <t>A125245538A</t>
  </si>
  <si>
    <t>A125228906A</t>
  </si>
  <si>
    <t>A125252666A</t>
  </si>
  <si>
    <t>A125240786W</t>
  </si>
  <si>
    <t>A125238410J</t>
  </si>
  <si>
    <t>A125262170J</t>
  </si>
  <si>
    <t>A125250290C</t>
  </si>
  <si>
    <t>A125231318R</t>
  </si>
  <si>
    <t>A125255078K</t>
  </si>
  <si>
    <t>A125243198F</t>
  </si>
  <si>
    <t>A125236070L</t>
  </si>
  <si>
    <t>A125259830V</t>
  </si>
  <si>
    <t>A125247950R</t>
  </si>
  <si>
    <t>A125233694F</t>
  </si>
  <si>
    <t>A125257454R</t>
  </si>
  <si>
    <t>A125245574K</t>
  </si>
  <si>
    <t>A125228942K</t>
  </si>
  <si>
    <t>A125252702X</t>
  </si>
  <si>
    <t>A125240822V</t>
  </si>
  <si>
    <t>A125238446K</t>
  </si>
  <si>
    <t>A125262206X</t>
  </si>
  <si>
    <t>A125250326V</t>
  </si>
  <si>
    <t>A125231302W</t>
  </si>
  <si>
    <t>A125255062T</t>
  </si>
  <si>
    <t>A125243182L</t>
  </si>
  <si>
    <t>A125236054L</t>
  </si>
  <si>
    <t>A125259814V</t>
  </si>
  <si>
    <t>A125247934R</t>
  </si>
  <si>
    <t>A125233678F</t>
  </si>
  <si>
    <t>A125257438R</t>
  </si>
  <si>
    <t>A125245558K</t>
  </si>
  <si>
    <t>A125228926K</t>
  </si>
  <si>
    <t>A125252686K</t>
  </si>
  <si>
    <t>A125240806V</t>
  </si>
  <si>
    <t>A125238430T</t>
  </si>
  <si>
    <t>A125262190T</t>
  </si>
  <si>
    <t>A125250310A</t>
  </si>
  <si>
    <t>A125230530F</t>
  </si>
  <si>
    <t>A125254290A</t>
  </si>
  <si>
    <t>A125242410K</t>
  </si>
  <si>
    <t>A125235282W</t>
  </si>
  <si>
    <t>A125259042F</t>
  </si>
  <si>
    <t>A125247162A</t>
  </si>
  <si>
    <t>A125232906C</t>
  </si>
  <si>
    <t>A125256666X</t>
  </si>
  <si>
    <t>A125244786V</t>
  </si>
  <si>
    <t>A125228154W</t>
  </si>
  <si>
    <t>A125251914J</t>
  </si>
  <si>
    <t>A125240034F</t>
  </si>
  <si>
    <t>A125237658V</t>
  </si>
  <si>
    <t>A125261418J</t>
  </si>
  <si>
    <t>A125249538X</t>
  </si>
  <si>
    <t>A125230514F</t>
  </si>
  <si>
    <t>A125254274A</t>
  </si>
  <si>
    <t>A125242394W</t>
  </si>
  <si>
    <t>A125235266W</t>
  </si>
  <si>
    <t>A125259026F</t>
  </si>
  <si>
    <t>A125247146A</t>
  </si>
  <si>
    <t>A125232890W</t>
  </si>
  <si>
    <t>A125256650F</t>
  </si>
  <si>
    <t>A125244770A</t>
  </si>
  <si>
    <t>A125228138W</t>
  </si>
  <si>
    <t>A125251898V</t>
  </si>
  <si>
    <t>A125240018F</t>
  </si>
  <si>
    <t>A125237642A</t>
  </si>
  <si>
    <t>A125261402R</t>
  </si>
  <si>
    <t>A125249522F</t>
  </si>
  <si>
    <t>A125230494J</t>
  </si>
  <si>
    <t>A125254254T</t>
  </si>
  <si>
    <t>A125242374L</t>
  </si>
  <si>
    <t>A125235246L</t>
  </si>
  <si>
    <t>A125259006W</t>
  </si>
  <si>
    <t>A125247126T</t>
  </si>
  <si>
    <t>A125232870L</t>
  </si>
  <si>
    <t>A125256630W</t>
  </si>
  <si>
    <t>A125244750T</t>
  </si>
  <si>
    <t>A125228118L</t>
  </si>
  <si>
    <t>A125251878K</t>
  </si>
  <si>
    <t>A125239998A</t>
  </si>
  <si>
    <t>A125237622T</t>
  </si>
  <si>
    <t>A125261382T</t>
  </si>
  <si>
    <t>A125249502W</t>
  </si>
  <si>
    <t>A125230518R</t>
  </si>
  <si>
    <t>A125254278K</t>
  </si>
  <si>
    <t>A125242398F</t>
  </si>
  <si>
    <t>A125235270L</t>
  </si>
  <si>
    <t>A125259030W</t>
  </si>
  <si>
    <t>A125247150T</t>
  </si>
  <si>
    <t>A125232894F</t>
  </si>
  <si>
    <t>A125256654R</t>
  </si>
  <si>
    <t>A125244774K</t>
  </si>
  <si>
    <t>A125228142L</t>
  </si>
  <si>
    <t>A125251902X</t>
  </si>
  <si>
    <t>A125240022W</t>
  </si>
  <si>
    <t>A125237646K</t>
  </si>
  <si>
    <t>A125261406X</t>
  </si>
  <si>
    <t>A125249526R</t>
  </si>
  <si>
    <t>A125230522F</t>
  </si>
  <si>
    <t>A125254282A</t>
  </si>
  <si>
    <t>A125242402K</t>
  </si>
  <si>
    <t>A125235274W</t>
  </si>
  <si>
    <t>A125259034F</t>
  </si>
  <si>
    <t>A125247154A</t>
  </si>
  <si>
    <t>A125232898R</t>
  </si>
  <si>
    <t>A125256658X</t>
  </si>
  <si>
    <t>A125244778V</t>
  </si>
  <si>
    <t>A125228146W</t>
  </si>
  <si>
    <t>A125251906J</t>
  </si>
  <si>
    <t>A125240026F</t>
  </si>
  <si>
    <t>A125237650A</t>
  </si>
  <si>
    <t>A125261410R</t>
  </si>
  <si>
    <t>A125249530F</t>
  </si>
  <si>
    <t>A125230498T</t>
  </si>
  <si>
    <t>A125254258A</t>
  </si>
  <si>
    <t>A125242378W</t>
  </si>
  <si>
    <t>A125235250C</t>
  </si>
  <si>
    <t>A125259010L</t>
  </si>
  <si>
    <t>A125247130J</t>
  </si>
  <si>
    <t>A125232874W</t>
  </si>
  <si>
    <t>A125256634F</t>
  </si>
  <si>
    <t>A125244754A</t>
  </si>
  <si>
    <t>A125228122C</t>
  </si>
  <si>
    <t>A125251882A</t>
  </si>
  <si>
    <t>A125240002L</t>
  </si>
  <si>
    <t>A125237626A</t>
  </si>
  <si>
    <t>A125261386A</t>
  </si>
  <si>
    <t>A125249506F</t>
  </si>
  <si>
    <t>A125230502W</t>
  </si>
  <si>
    <t>A125254262T</t>
  </si>
  <si>
    <t>A125242382L</t>
  </si>
  <si>
    <t>A125235254L</t>
  </si>
  <si>
    <t>A125259014W</t>
  </si>
  <si>
    <t>A125247134T</t>
  </si>
  <si>
    <t>A125232878F</t>
  </si>
  <si>
    <t>A125256638R</t>
  </si>
  <si>
    <t>A125244758K</t>
  </si>
  <si>
    <t>A125228126L</t>
  </si>
  <si>
    <t>A125251886K</t>
  </si>
  <si>
    <t>A125240006W</t>
  </si>
  <si>
    <t>A125237630T</t>
  </si>
  <si>
    <t>A125261390T</t>
  </si>
  <si>
    <t>A125249510W</t>
  </si>
  <si>
    <t>A125230506F</t>
  </si>
  <si>
    <t>A125254266A</t>
  </si>
  <si>
    <t>A125242386W</t>
  </si>
  <si>
    <t>A125235258W</t>
  </si>
  <si>
    <t>A125259018F</t>
  </si>
  <si>
    <t>A125247138A</t>
  </si>
  <si>
    <t>A125232882W</t>
  </si>
  <si>
    <t>A125256642F</t>
  </si>
  <si>
    <t>A125244762A</t>
  </si>
  <si>
    <t>A125228130C</t>
  </si>
  <si>
    <t>A125251890A</t>
  </si>
  <si>
    <t>A125240010L</t>
  </si>
  <si>
    <t>A125237634A</t>
  </si>
  <si>
    <t>A125261394A</t>
  </si>
  <si>
    <t>A125249514F</t>
  </si>
  <si>
    <t>A125230490X</t>
  </si>
  <si>
    <t>A125254250J</t>
  </si>
  <si>
    <t>A125242370C</t>
  </si>
  <si>
    <t>A125235242C</t>
  </si>
  <si>
    <t>A125259002L</t>
  </si>
  <si>
    <t>A125247122J</t>
  </si>
  <si>
    <t>A125232866W</t>
  </si>
  <si>
    <t>A125256626F</t>
  </si>
  <si>
    <t>A125244746A</t>
  </si>
  <si>
    <t>A125228114C</t>
  </si>
  <si>
    <t>A125251874A</t>
  </si>
  <si>
    <t>A125239994T</t>
  </si>
  <si>
    <t>A125237618A</t>
  </si>
  <si>
    <t>A125261378A</t>
  </si>
  <si>
    <t>A125249498T</t>
  </si>
  <si>
    <t>A125230526R</t>
  </si>
  <si>
    <t>A125254286K</t>
  </si>
  <si>
    <t>A125242406V</t>
  </si>
  <si>
    <t>A125235278F</t>
  </si>
  <si>
    <t>A125259038R</t>
  </si>
  <si>
    <t>A125247158K</t>
  </si>
  <si>
    <t>A125232902V</t>
  </si>
  <si>
    <t>A125256662R</t>
  </si>
  <si>
    <t>A125244782K</t>
  </si>
  <si>
    <t>A125228150L</t>
  </si>
  <si>
    <t>A125251910X</t>
  </si>
  <si>
    <t>A125240030W</t>
  </si>
  <si>
    <t>A125237654K</t>
  </si>
  <si>
    <t>A125261414X</t>
  </si>
  <si>
    <t>A125249534R</t>
  </si>
  <si>
    <t>A125230510W</t>
  </si>
  <si>
    <t>A125254270T</t>
  </si>
  <si>
    <t>A125242390L</t>
  </si>
  <si>
    <t>A125235262L</t>
  </si>
  <si>
    <t>A125259022W</t>
  </si>
  <si>
    <t>A125247142T</t>
  </si>
  <si>
    <t>A125232886F</t>
  </si>
  <si>
    <t>A125256646R</t>
  </si>
  <si>
    <t>A125244766K</t>
  </si>
  <si>
    <t>A125228134L</t>
  </si>
  <si>
    <t>A125251894K</t>
  </si>
  <si>
    <t>A125240014W</t>
  </si>
  <si>
    <t>A125237638K</t>
  </si>
  <si>
    <t>A125261398K</t>
  </si>
  <si>
    <t>A125249518R</t>
  </si>
  <si>
    <t>A125231718A</t>
  </si>
  <si>
    <t>A125255478W</t>
  </si>
  <si>
    <t>A125243598T</t>
  </si>
  <si>
    <t>A125236470X</t>
  </si>
  <si>
    <t>A125260230L</t>
  </si>
  <si>
    <t>&gt; 25-44 years ;  &gt; Available within four weeks ;  &gt; Females ;</t>
  </si>
  <si>
    <t>&gt; 25-44 years ;  &gt;&gt; Looked for more work last year ;  Persons ;</t>
  </si>
  <si>
    <t>&gt; 25-44 years ;  &gt;&gt; Looked for more work last year ;  &gt; Males ;</t>
  </si>
  <si>
    <t>&gt; 25-44 years ;  &gt;&gt; Looked for more work last year ;  &gt; Females ;</t>
  </si>
  <si>
    <t>&gt; 25-44 years ;  &gt;&gt; Did not look for more work last year ;  Persons ;</t>
  </si>
  <si>
    <t>&gt; 25-44 years ;  &gt;&gt; Did not look for more work last year ;  &gt; Males ;</t>
  </si>
  <si>
    <t>&gt; 25-44 years ;  &gt;&gt; Did not look for more work last year ;  &gt; Females ;</t>
  </si>
  <si>
    <t>&gt; 25-44 years ;  &gt; Not available within four weeks ;  Persons ;</t>
  </si>
  <si>
    <t>&gt; 25-44 years ;  &gt; Not available within four weeks ;  &gt; Males ;</t>
  </si>
  <si>
    <t>&gt; 25-44 years ;  &gt; Not available within four weeks ;  &gt; Females ;</t>
  </si>
  <si>
    <t>&gt; 25-44 years ;  Employees ;  Part-time workers who prefer more hours ;  Persons ;</t>
  </si>
  <si>
    <t>&gt; 25-44 years ;  Employees ;  Part-time workers who prefer more hours ;  &gt; Males ;</t>
  </si>
  <si>
    <t>&gt; 25-44 years ;  Employees ;  Part-time workers who prefer more hours ;  &gt; Females ;</t>
  </si>
  <si>
    <t>&gt; 25-44 years ;  Employees ;  &gt; Available within four weeks ;  Persons ;</t>
  </si>
  <si>
    <t>&gt; 25-44 years ;  Employees ;  &gt; Available within four weeks ;  &gt; Males ;</t>
  </si>
  <si>
    <t>&gt; 25-44 years ;  Employees ;  &gt; Available within four weeks ;  &gt; Females ;</t>
  </si>
  <si>
    <t>&gt; 25-44 years ;  Employees ;  &gt;&gt; Looked for more work last year ;  Persons ;</t>
  </si>
  <si>
    <t>&gt; 25-44 years ;  Employees ;  &gt;&gt; Looked for more work last year ;  &gt; Males ;</t>
  </si>
  <si>
    <t>&gt; 25-44 years ;  Employees ;  &gt;&gt; Looked for more work last year ;  &gt; Females ;</t>
  </si>
  <si>
    <t>&gt; 25-44 years ;  Employees ;  &gt;&gt; Did not look for more work last year ;  Persons ;</t>
  </si>
  <si>
    <t>&gt; 25-44 years ;  Employees ;  &gt;&gt; Did not look for more work last year ;  &gt; Males ;</t>
  </si>
  <si>
    <t>&gt; 25-44 years ;  Employees ;  &gt;&gt; Did not look for more work last year ;  &gt; Females ;</t>
  </si>
  <si>
    <t>&gt; 25-44 years ;  Employees ;  &gt; Not available within four weeks ;  Persons ;</t>
  </si>
  <si>
    <t>&gt; 25-44 years ;  Employees ;  &gt; Not available within four weeks ;  &gt; Males ;</t>
  </si>
  <si>
    <t>&gt; 25-44 years ;  Employees ;  &gt; Not available within four weeks ;  &gt; Females ;</t>
  </si>
  <si>
    <t>&gt; 25-44 years ;  Own account workers ;  Part-time workers who prefer more hours ;  Persons ;</t>
  </si>
  <si>
    <t>&gt; 25-44 years ;  Own account workers ;  Part-time workers who prefer more hours ;  &gt; Males ;</t>
  </si>
  <si>
    <t>&gt; 25-44 years ;  Own account workers ;  Part-time workers who prefer more hours ;  &gt; Females ;</t>
  </si>
  <si>
    <t>&gt; 25-44 years ;  Own account workers ;  &gt; Available within four weeks ;  Persons ;</t>
  </si>
  <si>
    <t>&gt; 25-44 years ;  Own account workers ;  &gt; Available within four weeks ;  &gt; Males ;</t>
  </si>
  <si>
    <t>&gt; 25-44 years ;  Own account workers ;  &gt; Available within four weeks ;  &gt; Females ;</t>
  </si>
  <si>
    <t>&gt; 25-44 years ;  Own account workers ;  &gt;&gt; Looked for more work last year ;  Persons ;</t>
  </si>
  <si>
    <t>&gt; 25-44 years ;  Own account workers ;  &gt;&gt; Looked for more work last year ;  &gt; Males ;</t>
  </si>
  <si>
    <t>&gt; 25-44 years ;  Own account workers ;  &gt;&gt; Looked for more work last year ;  &gt; Females ;</t>
  </si>
  <si>
    <t>&gt; 25-44 years ;  Own account workers ;  &gt;&gt; Did not look for more work last year ;  Persons ;</t>
  </si>
  <si>
    <t>&gt; 25-44 years ;  Own account workers ;  &gt;&gt; Did not look for more work last year ;  &gt; Males ;</t>
  </si>
  <si>
    <t>&gt; 25-44 years ;  Own account workers ;  &gt;&gt; Did not look for more work last year ;  &gt; Females ;</t>
  </si>
  <si>
    <t>&gt; 25-44 years ;  Own account workers ;  &gt; Not available within four weeks ;  Persons ;</t>
  </si>
  <si>
    <t>&gt; 25-44 years ;  Own account workers ;  &gt; Not available within four weeks ;  &gt; Males ;</t>
  </si>
  <si>
    <t>&gt; 25-44 years ;  Own account workers ;  &gt; Not available within four weeks ;  &gt; Females ;</t>
  </si>
  <si>
    <t>&gt; 25-44 years ;  Preferred to work less than 30 hours ;  Part-time workers who prefer more hours ;  Persons ;</t>
  </si>
  <si>
    <t>&gt; 25-44 years ;  Preferred to work less than 30 hours ;  Part-time workers who prefer more hours ;  &gt; Males ;</t>
  </si>
  <si>
    <t>&gt; 25-44 years ;  Preferred to work less than 30 hours ;  Part-time workers who prefer more hours ;  &gt; Females ;</t>
  </si>
  <si>
    <t>&gt; 25-44 years ;  Preferred to work less than 30 hours ;  &gt; Available within four weeks ;  Persons ;</t>
  </si>
  <si>
    <t>&gt; 25-44 years ;  Preferred to work less than 30 hours ;  &gt; Available within four weeks ;  &gt; Males ;</t>
  </si>
  <si>
    <t>&gt; 25-44 years ;  Preferred to work less than 30 hours ;  &gt; Available within four weeks ;  &gt; Females ;</t>
  </si>
  <si>
    <t>&gt; 25-44 years ;  Preferred to work less than 30 hours ;  &gt;&gt; Looked for more work last year ;  Persons ;</t>
  </si>
  <si>
    <t>&gt; 25-44 years ;  Preferred to work less than 30 hours ;  &gt;&gt; Looked for more work last year ;  &gt; Males ;</t>
  </si>
  <si>
    <t>&gt; 25-44 years ;  Preferred to work less than 30 hours ;  &gt;&gt; Looked for more work last year ;  &gt; Females ;</t>
  </si>
  <si>
    <t>&gt; 25-44 years ;  Preferred to work less than 30 hours ;  &gt;&gt; Did not look for more work last year ;  Persons ;</t>
  </si>
  <si>
    <t>&gt; 25-44 years ;  Preferred to work less than 30 hours ;  &gt;&gt; Did not look for more work last year ;  &gt; Males ;</t>
  </si>
  <si>
    <t>&gt; 25-44 years ;  Preferred to work less than 30 hours ;  &gt;&gt; Did not look for more work last year ;  &gt; Females ;</t>
  </si>
  <si>
    <t>&gt; 25-44 years ;  Preferred to work less than 30 hours ;  &gt; Not available within four weeks ;  Persons ;</t>
  </si>
  <si>
    <t>&gt; 25-44 years ;  Preferred to work less than 30 hours ;  &gt; Not available within four weeks ;  &gt; Males ;</t>
  </si>
  <si>
    <t>&gt; 25-44 years ;  Preferred to work less than 30 hours ;  &gt; Not available within four weeks ;  &gt; Females ;</t>
  </si>
  <si>
    <t>&gt; 25-44 years ;  Preferred to work 30 to 34 hours ;  Part-time workers who prefer more hours ;  Persons ;</t>
  </si>
  <si>
    <t>&gt; 25-44 years ;  Preferred to work 30 to 34 hours ;  Part-time workers who prefer more hours ;  &gt; Males ;</t>
  </si>
  <si>
    <t>&gt; 25-44 years ;  Preferred to work 30 to 34 hours ;  Part-time workers who prefer more hours ;  &gt; Females ;</t>
  </si>
  <si>
    <t>&gt; 25-44 years ;  Preferred to work 30 to 34 hours ;  &gt; Available within four weeks ;  Persons ;</t>
  </si>
  <si>
    <t>&gt; 25-44 years ;  Preferred to work 30 to 34 hours ;  &gt; Available within four weeks ;  &gt; Males ;</t>
  </si>
  <si>
    <t>&gt; 25-44 years ;  Preferred to work 30 to 34 hours ;  &gt; Available within four weeks ;  &gt; Females ;</t>
  </si>
  <si>
    <t>&gt; 25-44 years ;  Preferred to work 30 to 34 hours ;  &gt;&gt; Looked for more work last year ;  Persons ;</t>
  </si>
  <si>
    <t>&gt; 25-44 years ;  Preferred to work 30 to 34 hours ;  &gt;&gt; Looked for more work last year ;  &gt; Males ;</t>
  </si>
  <si>
    <t>&gt; 25-44 years ;  Preferred to work 30 to 34 hours ;  &gt;&gt; Looked for more work last year ;  &gt; Females ;</t>
  </si>
  <si>
    <t>&gt; 25-44 years ;  Preferred to work 30 to 34 hours ;  &gt;&gt; Did not look for more work last year ;  Persons ;</t>
  </si>
  <si>
    <t>&gt; 25-44 years ;  Preferred to work 30 to 34 hours ;  &gt;&gt; Did not look for more work last year ;  &gt; Males ;</t>
  </si>
  <si>
    <t>&gt; 25-44 years ;  Preferred to work 30 to 34 hours ;  &gt;&gt; Did not look for more work last year ;  &gt; Females ;</t>
  </si>
  <si>
    <t>&gt; 25-44 years ;  Preferred to work 30 to 34 hours ;  &gt; Not available within four weeks ;  Persons ;</t>
  </si>
  <si>
    <t>&gt; 25-44 years ;  Preferred to work 30 to 34 hours ;  &gt; Not available within four weeks ;  &gt; Males ;</t>
  </si>
  <si>
    <t>&gt; 25-44 years ;  Preferred to work 30 to 34 hours ;  &gt; Not available within four weeks ;  &gt; Females ;</t>
  </si>
  <si>
    <t>&gt; 25-44 years ;  Preferred to work 35 to 39 hours ;  Part-time workers who prefer more hours ;  Persons ;</t>
  </si>
  <si>
    <t>&gt; 25-44 years ;  Preferred to work 35 to 39 hours ;  Part-time workers who prefer more hours ;  &gt; Males ;</t>
  </si>
  <si>
    <t>&gt; 25-44 years ;  Preferred to work 35 to 39 hours ;  Part-time workers who prefer more hours ;  &gt; Females ;</t>
  </si>
  <si>
    <t>&gt; 25-44 years ;  Preferred to work 35 to 39 hours ;  &gt; Available within four weeks ;  Persons ;</t>
  </si>
  <si>
    <t>&gt; 25-44 years ;  Preferred to work 35 to 39 hours ;  &gt; Available within four weeks ;  &gt; Males ;</t>
  </si>
  <si>
    <t>&gt; 25-44 years ;  Preferred to work 35 to 39 hours ;  &gt; Available within four weeks ;  &gt; Females ;</t>
  </si>
  <si>
    <t>&gt; 25-44 years ;  Preferred to work 35 to 39 hours ;  &gt;&gt; Looked for more work last year ;  Persons ;</t>
  </si>
  <si>
    <t>&gt; 25-44 years ;  Preferred to work 35 to 39 hours ;  &gt;&gt; Looked for more work last year ;  &gt; Males ;</t>
  </si>
  <si>
    <t>&gt; 25-44 years ;  Preferred to work 35 to 39 hours ;  &gt;&gt; Looked for more work last year ;  &gt; Females ;</t>
  </si>
  <si>
    <t>&gt; 25-44 years ;  Preferred to work 35 to 39 hours ;  &gt;&gt; Did not look for more work last year ;  Persons ;</t>
  </si>
  <si>
    <t>&gt; 25-44 years ;  Preferred to work 35 to 39 hours ;  &gt;&gt; Did not look for more work last year ;  &gt; Males ;</t>
  </si>
  <si>
    <t>&gt; 25-44 years ;  Preferred to work 35 to 39 hours ;  &gt;&gt; Did not look for more work last year ;  &gt; Females ;</t>
  </si>
  <si>
    <t>&gt; 25-44 years ;  Preferred to work 35 to 39 hours ;  &gt; Not available within four weeks ;  Persons ;</t>
  </si>
  <si>
    <t>&gt; 25-44 years ;  Preferred to work 35 to 39 hours ;  &gt; Not available within four weeks ;  &gt; Males ;</t>
  </si>
  <si>
    <t>&gt; 25-44 years ;  Preferred to work 35 to 39 hours ;  &gt; Not available within four weeks ;  &gt; Females ;</t>
  </si>
  <si>
    <t>&gt; 25-44 years ;  Preferred to work 40 hours or more ;  Part-time workers who prefer more hours ;  Persons ;</t>
  </si>
  <si>
    <t>&gt; 25-44 years ;  Preferred to work 40 hours or more ;  Part-time workers who prefer more hours ;  &gt; Males ;</t>
  </si>
  <si>
    <t>&gt; 25-44 years ;  Preferred to work 40 hours or more ;  Part-time workers who prefer more hours ;  &gt; Females ;</t>
  </si>
  <si>
    <t>&gt; 25-44 years ;  Preferred to work 40 hours or more ;  &gt; Available within four weeks ;  Persons ;</t>
  </si>
  <si>
    <t>&gt; 25-44 years ;  Preferred to work 40 hours or more ;  &gt; Available within four weeks ;  &gt; Males ;</t>
  </si>
  <si>
    <t>&gt; 25-44 years ;  Preferred to work 40 hours or more ;  &gt; Available within four weeks ;  &gt; Females ;</t>
  </si>
  <si>
    <t>&gt; 25-44 years ;  Preferred to work 40 hours or more ;  &gt;&gt; Looked for more work last year ;  Persons ;</t>
  </si>
  <si>
    <t>&gt; 25-44 years ;  Preferred to work 40 hours or more ;  &gt;&gt; Looked for more work last year ;  &gt; Males ;</t>
  </si>
  <si>
    <t>&gt; 25-44 years ;  Preferred to work 40 hours or more ;  &gt;&gt; Looked for more work last year ;  &gt; Females ;</t>
  </si>
  <si>
    <t>&gt; 25-44 years ;  Preferred to work 40 hours or more ;  &gt;&gt; Did not look for more work last year ;  Persons ;</t>
  </si>
  <si>
    <t>&gt; 25-44 years ;  Preferred to work 40 hours or more ;  &gt;&gt; Did not look for more work last year ;  &gt; Males ;</t>
  </si>
  <si>
    <t>&gt; 25-44 years ;  Preferred to work 40 hours or more ;  &gt;&gt; Did not look for more work last year ;  &gt; Females ;</t>
  </si>
  <si>
    <t>&gt; 25-44 years ;  Preferred to work 40 hours or more ;  &gt; Not available within four weeks ;  Persons ;</t>
  </si>
  <si>
    <t>&gt; 25-44 years ;  Preferred to work 40 hours or more ;  &gt; Not available within four weeks ;  &gt; Males ;</t>
  </si>
  <si>
    <t>&gt; 25-44 years ;  Preferred to work 40 hours or more ;  &gt; Not available within four weeks ;  &gt; Females ;</t>
  </si>
  <si>
    <t>&gt; 25-44 years ;  Preferred to work less than 10 extra hours ;  Part-time workers who prefer more hours ;  Persons ;</t>
  </si>
  <si>
    <t>&gt; 25-44 years ;  Preferred to work less than 10 extra hours ;  Part-time workers who prefer more hours ;  &gt; Males ;</t>
  </si>
  <si>
    <t>&gt; 25-44 years ;  Preferred to work less than 10 extra hours ;  Part-time workers who prefer more hours ;  &gt; Females ;</t>
  </si>
  <si>
    <t>&gt; 25-44 years ;  Preferred to work less than 10 extra hours ;  &gt; Available within four weeks ;  Persons ;</t>
  </si>
  <si>
    <t>&gt; 25-44 years ;  Preferred to work less than 10 extra hours ;  &gt; Available within four weeks ;  &gt; Males ;</t>
  </si>
  <si>
    <t>&gt; 25-44 years ;  Preferred to work less than 10 extra hours ;  &gt; Available within four weeks ;  &gt; Females ;</t>
  </si>
  <si>
    <t>&gt; 25-44 years ;  Preferred to work less than 10 extra hours ;  &gt;&gt; Looked for more work last year ;  Persons ;</t>
  </si>
  <si>
    <t>&gt; 25-44 years ;  Preferred to work less than 10 extra hours ;  &gt;&gt; Looked for more work last year ;  &gt; Males ;</t>
  </si>
  <si>
    <t>&gt; 25-44 years ;  Preferred to work less than 10 extra hours ;  &gt;&gt; Looked for more work last year ;  &gt; Females ;</t>
  </si>
  <si>
    <t>&gt; 25-44 years ;  Preferred to work less than 10 extra hours ;  &gt;&gt; Did not look for more work last year ;  Persons ;</t>
  </si>
  <si>
    <t>&gt; 25-44 years ;  Preferred to work less than 10 extra hours ;  &gt;&gt; Did not look for more work last year ;  &gt; Males ;</t>
  </si>
  <si>
    <t>&gt; 25-44 years ;  Preferred to work less than 10 extra hours ;  &gt;&gt; Did not look for more work last year ;  &gt; Females ;</t>
  </si>
  <si>
    <t>&gt; 25-44 years ;  Preferred to work less than 10 extra hours ;  &gt; Not available within four weeks ;  Persons ;</t>
  </si>
  <si>
    <t>&gt; 25-44 years ;  Preferred to work less than 10 extra hours ;  &gt; Not available within four weeks ;  &gt; Males ;</t>
  </si>
  <si>
    <t>&gt; 25-44 years ;  Preferred to work less than 10 extra hours ;  &gt; Not available within four weeks ;  &gt; Females ;</t>
  </si>
  <si>
    <t>&gt; 25-44 years ;  Preferred to work 10 to 19 extra hours ;  Part-time workers who prefer more hours ;  Persons ;</t>
  </si>
  <si>
    <t>&gt; 25-44 years ;  Preferred to work 10 to 19 extra hours ;  Part-time workers who prefer more hours ;  &gt; Males ;</t>
  </si>
  <si>
    <t>&gt; 25-44 years ;  Preferred to work 10 to 19 extra hours ;  Part-time workers who prefer more hours ;  &gt; Females ;</t>
  </si>
  <si>
    <t>&gt; 25-44 years ;  Preferred to work 10 to 19 extra hours ;  &gt; Available within four weeks ;  Persons ;</t>
  </si>
  <si>
    <t>&gt; 25-44 years ;  Preferred to work 10 to 19 extra hours ;  &gt; Available within four weeks ;  &gt; Males ;</t>
  </si>
  <si>
    <t>&gt; 25-44 years ;  Preferred to work 10 to 19 extra hours ;  &gt; Available within four weeks ;  &gt; Females ;</t>
  </si>
  <si>
    <t>&gt; 25-44 years ;  Preferred to work 10 to 19 extra hours ;  &gt;&gt; Looked for more work last year ;  Persons ;</t>
  </si>
  <si>
    <t>&gt; 25-44 years ;  Preferred to work 10 to 19 extra hours ;  &gt;&gt; Looked for more work last year ;  &gt; Males ;</t>
  </si>
  <si>
    <t>&gt; 25-44 years ;  Preferred to work 10 to 19 extra hours ;  &gt;&gt; Looked for more work last year ;  &gt; Females ;</t>
  </si>
  <si>
    <t>&gt; 25-44 years ;  Preferred to work 10 to 19 extra hours ;  &gt;&gt; Did not look for more work last year ;  Persons ;</t>
  </si>
  <si>
    <t>&gt; 25-44 years ;  Preferred to work 10 to 19 extra hours ;  &gt;&gt; Did not look for more work last year ;  &gt; Males ;</t>
  </si>
  <si>
    <t>&gt; 25-44 years ;  Preferred to work 10 to 19 extra hours ;  &gt;&gt; Did not look for more work last year ;  &gt; Females ;</t>
  </si>
  <si>
    <t>&gt; 25-44 years ;  Preferred to work 10 to 19 extra hours ;  &gt; Not available within four weeks ;  Persons ;</t>
  </si>
  <si>
    <t>&gt; 25-44 years ;  Preferred to work 10 to 19 extra hours ;  &gt; Not available within four weeks ;  &gt; Males ;</t>
  </si>
  <si>
    <t>&gt; 25-44 years ;  Preferred to work 10 to 19 extra hours ;  &gt; Not available within four weeks ;  &gt; Females ;</t>
  </si>
  <si>
    <t>&gt; 25-44 years ;  Preferred to work 20 to 29 extra hours ;  Part-time workers who prefer more hours ;  Persons ;</t>
  </si>
  <si>
    <t>&gt; 25-44 years ;  Preferred to work 20 to 29 extra hours ;  Part-time workers who prefer more hours ;  &gt; Males ;</t>
  </si>
  <si>
    <t>&gt; 25-44 years ;  Preferred to work 20 to 29 extra hours ;  Part-time workers who prefer more hours ;  &gt; Females ;</t>
  </si>
  <si>
    <t>&gt; 25-44 years ;  Preferred to work 20 to 29 extra hours ;  &gt; Available within four weeks ;  Persons ;</t>
  </si>
  <si>
    <t>&gt; 25-44 years ;  Preferred to work 20 to 29 extra hours ;  &gt; Available within four weeks ;  &gt; Males ;</t>
  </si>
  <si>
    <t>&gt; 25-44 years ;  Preferred to work 20 to 29 extra hours ;  &gt; Available within four weeks ;  &gt; Females ;</t>
  </si>
  <si>
    <t>&gt; 25-44 years ;  Preferred to work 20 to 29 extra hours ;  &gt;&gt; Looked for more work last year ;  Persons ;</t>
  </si>
  <si>
    <t>&gt; 25-44 years ;  Preferred to work 20 to 29 extra hours ;  &gt;&gt; Looked for more work last year ;  &gt; Males ;</t>
  </si>
  <si>
    <t>&gt; 25-44 years ;  Preferred to work 20 to 29 extra hours ;  &gt;&gt; Looked for more work last year ;  &gt; Females ;</t>
  </si>
  <si>
    <t>&gt; 25-44 years ;  Preferred to work 20 to 29 extra hours ;  &gt;&gt; Did not look for more work last year ;  Persons ;</t>
  </si>
  <si>
    <t>&gt; 25-44 years ;  Preferred to work 20 to 29 extra hours ;  &gt;&gt; Did not look for more work last year ;  &gt; Males ;</t>
  </si>
  <si>
    <t>&gt; 25-44 years ;  Preferred to work 20 to 29 extra hours ;  &gt;&gt; Did not look for more work last year ;  &gt; Females ;</t>
  </si>
  <si>
    <t>&gt; 25-44 years ;  Preferred to work 20 to 29 extra hours ;  &gt; Not available within four weeks ;  Persons ;</t>
  </si>
  <si>
    <t>&gt; 25-44 years ;  Preferred to work 20 to 29 extra hours ;  &gt; Not available within four weeks ;  &gt; Males ;</t>
  </si>
  <si>
    <t>&gt; 25-44 years ;  Preferred to work 20 to 29 extra hours ;  &gt; Not available within four weeks ;  &gt; Females ;</t>
  </si>
  <si>
    <t>&gt; 25-44 years ;  Preferred to work 30 or more extra hours ;  Part-time workers who prefer more hours ;  Persons ;</t>
  </si>
  <si>
    <t>&gt; 25-44 years ;  Preferred to work 30 or more extra hours ;  Part-time workers who prefer more hours ;  &gt; Males ;</t>
  </si>
  <si>
    <t>&gt; 25-44 years ;  Preferred to work 30 or more extra hours ;  Part-time workers who prefer more hours ;  &gt; Females ;</t>
  </si>
  <si>
    <t>&gt; 25-44 years ;  Preferred to work 30 or more extra hours ;  &gt; Available within four weeks ;  Persons ;</t>
  </si>
  <si>
    <t>&gt; 25-44 years ;  Preferred to work 30 or more extra hours ;  &gt; Available within four weeks ;  &gt; Males ;</t>
  </si>
  <si>
    <t>&gt; 25-44 years ;  Preferred to work 30 or more extra hours ;  &gt; Available within four weeks ;  &gt; Females ;</t>
  </si>
  <si>
    <t>&gt; 25-44 years ;  Preferred to work 30 or more extra hours ;  &gt;&gt; Looked for more work last year ;  Persons ;</t>
  </si>
  <si>
    <t>&gt; 25-44 years ;  Preferred to work 30 or more extra hours ;  &gt;&gt; Looked for more work last year ;  &gt; Males ;</t>
  </si>
  <si>
    <t>&gt; 25-44 years ;  Preferred to work 30 or more extra hours ;  &gt;&gt; Looked for more work last year ;  &gt; Females ;</t>
  </si>
  <si>
    <t>&gt; 25-44 years ;  Preferred to work 30 or more extra hours ;  &gt;&gt; Did not look for more work last year ;  Persons ;</t>
  </si>
  <si>
    <t>&gt; 25-44 years ;  Preferred to work 30 or more extra hours ;  &gt;&gt; Did not look for more work last year ;  &gt; Males ;</t>
  </si>
  <si>
    <t>&gt; 25-44 years ;  Preferred to work 30 or more extra hours ;  &gt;&gt; Did not look for more work last year ;  &gt; Females ;</t>
  </si>
  <si>
    <t>&gt; 25-44 years ;  Preferred to work 30 or more extra hours ;  &gt; Not available within four weeks ;  Persons ;</t>
  </si>
  <si>
    <t>&gt; 25-44 years ;  Preferred to work 30 or more extra hours ;  &gt; Not available within four weeks ;  &gt; Males ;</t>
  </si>
  <si>
    <t>&gt; 25-44 years ;  Preferred to work 30 or more extra hours ;  &gt; Not available within four weeks ;  &gt; Females ;</t>
  </si>
  <si>
    <t>&gt; 45-64 years ;  Part-time workers who prefer more hours ;  Persons ;</t>
  </si>
  <si>
    <t>&gt; 45-64 years ;  Part-time workers who prefer more hours ;  &gt; Males ;</t>
  </si>
  <si>
    <t>&gt; 45-64 years ;  Part-time workers who prefer more hours ;  &gt; Females ;</t>
  </si>
  <si>
    <t>&gt; 45-64 years ;  &gt; Available within four weeks ;  Persons ;</t>
  </si>
  <si>
    <t>&gt; 45-64 years ;  &gt; Available within four weeks ;  &gt; Males ;</t>
  </si>
  <si>
    <t>&gt; 45-64 years ;  &gt; Available within four weeks ;  &gt; Females ;</t>
  </si>
  <si>
    <t>&gt; 45-64 years ;  &gt;&gt; Looked for more work last year ;  Persons ;</t>
  </si>
  <si>
    <t>&gt; 45-64 years ;  &gt;&gt; Looked for more work last year ;  &gt; Males ;</t>
  </si>
  <si>
    <t>&gt; 45-64 years ;  &gt;&gt; Looked for more work last year ;  &gt; Females ;</t>
  </si>
  <si>
    <t>&gt; 45-64 years ;  &gt;&gt; Did not look for more work last year ;  Persons ;</t>
  </si>
  <si>
    <t>&gt; 45-64 years ;  &gt;&gt; Did not look for more work last year ;  &gt; Males ;</t>
  </si>
  <si>
    <t>&gt; 45-64 years ;  &gt;&gt; Did not look for more work last year ;  &gt; Females ;</t>
  </si>
  <si>
    <t>&gt; 45-64 years ;  &gt; Not available within four weeks ;  Persons ;</t>
  </si>
  <si>
    <t>&gt; 45-64 years ;  &gt; Not available within four weeks ;  &gt; Males ;</t>
  </si>
  <si>
    <t>&gt; 45-64 years ;  &gt; Not available within four weeks ;  &gt; Females ;</t>
  </si>
  <si>
    <t>&gt; 45-64 years ;  Employees ;  Part-time workers who prefer more hours ;  Persons ;</t>
  </si>
  <si>
    <t>&gt; 45-64 years ;  Employees ;  Part-time workers who prefer more hours ;  &gt; Males ;</t>
  </si>
  <si>
    <t>&gt; 45-64 years ;  Employees ;  Part-time workers who prefer more hours ;  &gt; Females ;</t>
  </si>
  <si>
    <t>&gt; 45-64 years ;  Employees ;  &gt; Available within four weeks ;  Persons ;</t>
  </si>
  <si>
    <t>&gt; 45-64 years ;  Employees ;  &gt; Available within four weeks ;  &gt; Males ;</t>
  </si>
  <si>
    <t>&gt; 45-64 years ;  Employees ;  &gt; Available within four weeks ;  &gt; Females ;</t>
  </si>
  <si>
    <t>&gt; 45-64 years ;  Employees ;  &gt;&gt; Looked for more work last year ;  Persons ;</t>
  </si>
  <si>
    <t>&gt; 45-64 years ;  Employees ;  &gt;&gt; Looked for more work last year ;  &gt; Males ;</t>
  </si>
  <si>
    <t>&gt; 45-64 years ;  Employees ;  &gt;&gt; Looked for more work last year ;  &gt; Females ;</t>
  </si>
  <si>
    <t>&gt; 45-64 years ;  Employees ;  &gt;&gt; Did not look for more work last year ;  Persons ;</t>
  </si>
  <si>
    <t>&gt; 45-64 years ;  Employees ;  &gt;&gt; Did not look for more work last year ;  &gt; Males ;</t>
  </si>
  <si>
    <t>&gt; 45-64 years ;  Employees ;  &gt;&gt; Did not look for more work last year ;  &gt; Females ;</t>
  </si>
  <si>
    <t>&gt; 45-64 years ;  Employees ;  &gt; Not available within four weeks ;  Persons ;</t>
  </si>
  <si>
    <t>&gt; 45-64 years ;  Employees ;  &gt; Not available within four weeks ;  &gt; Males ;</t>
  </si>
  <si>
    <t>&gt; 45-64 years ;  Employees ;  &gt; Not available within four weeks ;  &gt; Females ;</t>
  </si>
  <si>
    <t>&gt; 45-64 years ;  Own account workers ;  Part-time workers who prefer more hours ;  Persons ;</t>
  </si>
  <si>
    <t>&gt; 45-64 years ;  Own account workers ;  Part-time workers who prefer more hours ;  &gt; Males ;</t>
  </si>
  <si>
    <t>&gt; 45-64 years ;  Own account workers ;  Part-time workers who prefer more hours ;  &gt; Females ;</t>
  </si>
  <si>
    <t>&gt; 45-64 years ;  Own account workers ;  &gt; Available within four weeks ;  Persons ;</t>
  </si>
  <si>
    <t>&gt; 45-64 years ;  Own account workers ;  &gt; Available within four weeks ;  &gt; Males ;</t>
  </si>
  <si>
    <t>&gt; 45-64 years ;  Own account workers ;  &gt; Available within four weeks ;  &gt; Females ;</t>
  </si>
  <si>
    <t>&gt; 45-64 years ;  Own account workers ;  &gt;&gt; Looked for more work last year ;  Persons ;</t>
  </si>
  <si>
    <t>&gt; 45-64 years ;  Own account workers ;  &gt;&gt; Looked for more work last year ;  &gt; Males ;</t>
  </si>
  <si>
    <t>&gt; 45-64 years ;  Own account workers ;  &gt;&gt; Looked for more work last year ;  &gt; Females ;</t>
  </si>
  <si>
    <t>&gt; 45-64 years ;  Own account workers ;  &gt;&gt; Did not look for more work last year ;  Persons ;</t>
  </si>
  <si>
    <t>&gt; 45-64 years ;  Own account workers ;  &gt;&gt; Did not look for more work last year ;  &gt; Males ;</t>
  </si>
  <si>
    <t>&gt; 45-64 years ;  Own account workers ;  &gt;&gt; Did not look for more work last year ;  &gt; Females ;</t>
  </si>
  <si>
    <t>&gt; 45-64 years ;  Own account workers ;  &gt; Not available within four weeks ;  Persons ;</t>
  </si>
  <si>
    <t>&gt; 45-64 years ;  Own account workers ;  &gt; Not available within four weeks ;  &gt; Males ;</t>
  </si>
  <si>
    <t>&gt; 45-64 years ;  Own account workers ;  &gt; Not available within four weeks ;  &gt; Females ;</t>
  </si>
  <si>
    <t>&gt; 45-64 years ;  Preferred to work less than 30 hours ;  Part-time workers who prefer more hours ;  Persons ;</t>
  </si>
  <si>
    <t>&gt; 45-64 years ;  Preferred to work less than 30 hours ;  Part-time workers who prefer more hours ;  &gt; Males ;</t>
  </si>
  <si>
    <t>&gt; 45-64 years ;  Preferred to work less than 30 hours ;  Part-time workers who prefer more hours ;  &gt; Females ;</t>
  </si>
  <si>
    <t>&gt; 45-64 years ;  Preferred to work less than 30 hours ;  &gt; Available within four weeks ;  Persons ;</t>
  </si>
  <si>
    <t>&gt; 45-64 years ;  Preferred to work less than 30 hours ;  &gt; Available within four weeks ;  &gt; Males ;</t>
  </si>
  <si>
    <t>&gt; 45-64 years ;  Preferred to work less than 30 hours ;  &gt; Available within four weeks ;  &gt; Females ;</t>
  </si>
  <si>
    <t>&gt; 45-64 years ;  Preferred to work less than 30 hours ;  &gt;&gt; Looked for more work last year ;  Persons ;</t>
  </si>
  <si>
    <t>&gt; 45-64 years ;  Preferred to work less than 30 hours ;  &gt;&gt; Looked for more work last year ;  &gt; Males ;</t>
  </si>
  <si>
    <t>&gt; 45-64 years ;  Preferred to work less than 30 hours ;  &gt;&gt; Looked for more work last year ;  &gt; Females ;</t>
  </si>
  <si>
    <t>&gt; 45-64 years ;  Preferred to work less than 30 hours ;  &gt;&gt; Did not look for more work last year ;  Persons ;</t>
  </si>
  <si>
    <t>&gt; 45-64 years ;  Preferred to work less than 30 hours ;  &gt;&gt; Did not look for more work last year ;  &gt; Males ;</t>
  </si>
  <si>
    <t>&gt; 45-64 years ;  Preferred to work less than 30 hours ;  &gt;&gt; Did not look for more work last year ;  &gt; Females ;</t>
  </si>
  <si>
    <t>&gt; 45-64 years ;  Preferred to work less than 30 hours ;  &gt; Not available within four weeks ;  Persons ;</t>
  </si>
  <si>
    <t>&gt; 45-64 years ;  Preferred to work less than 30 hours ;  &gt; Not available within four weeks ;  &gt; Males ;</t>
  </si>
  <si>
    <t>&gt; 45-64 years ;  Preferred to work less than 30 hours ;  &gt; Not available within four weeks ;  &gt; Females ;</t>
  </si>
  <si>
    <t>&gt; 45-64 years ;  Preferred to work 30 to 34 hours ;  Part-time workers who prefer more hours ;  Persons ;</t>
  </si>
  <si>
    <t>&gt; 45-64 years ;  Preferred to work 30 to 34 hours ;  Part-time workers who prefer more hours ;  &gt; Males ;</t>
  </si>
  <si>
    <t>&gt; 45-64 years ;  Preferred to work 30 to 34 hours ;  Part-time workers who prefer more hours ;  &gt; Females ;</t>
  </si>
  <si>
    <t>&gt; 45-64 years ;  Preferred to work 30 to 34 hours ;  &gt; Available within four weeks ;  Persons ;</t>
  </si>
  <si>
    <t>&gt; 45-64 years ;  Preferred to work 30 to 34 hours ;  &gt; Available within four weeks ;  &gt; Males ;</t>
  </si>
  <si>
    <t>&gt; 45-64 years ;  Preferred to work 30 to 34 hours ;  &gt; Available within four weeks ;  &gt; Females ;</t>
  </si>
  <si>
    <t>&gt; 45-64 years ;  Preferred to work 30 to 34 hours ;  &gt;&gt; Looked for more work last year ;  Persons ;</t>
  </si>
  <si>
    <t>&gt; 45-64 years ;  Preferred to work 30 to 34 hours ;  &gt;&gt; Looked for more work last year ;  &gt; Males ;</t>
  </si>
  <si>
    <t>&gt; 45-64 years ;  Preferred to work 30 to 34 hours ;  &gt;&gt; Looked for more work last year ;  &gt; Females ;</t>
  </si>
  <si>
    <t>&gt; 45-64 years ;  Preferred to work 30 to 34 hours ;  &gt;&gt; Did not look for more work last year ;  Persons ;</t>
  </si>
  <si>
    <t>&gt; 45-64 years ;  Preferred to work 30 to 34 hours ;  &gt;&gt; Did not look for more work last year ;  &gt; Males ;</t>
  </si>
  <si>
    <t>&gt; 45-64 years ;  Preferred to work 30 to 34 hours ;  &gt;&gt; Did not look for more work last year ;  &gt; Females ;</t>
  </si>
  <si>
    <t>&gt; 45-64 years ;  Preferred to work 30 to 34 hours ;  &gt; Not available within four weeks ;  Persons ;</t>
  </si>
  <si>
    <t>&gt; 45-64 years ;  Preferred to work 30 to 34 hours ;  &gt; Not available within four weeks ;  &gt; Males ;</t>
  </si>
  <si>
    <t>&gt; 45-64 years ;  Preferred to work 30 to 34 hours ;  &gt; Not available within four weeks ;  &gt; Females ;</t>
  </si>
  <si>
    <t>&gt; 45-64 years ;  Preferred to work 35 to 39 hours ;  Part-time workers who prefer more hours ;  Persons ;</t>
  </si>
  <si>
    <t>&gt; 45-64 years ;  Preferred to work 35 to 39 hours ;  Part-time workers who prefer more hours ;  &gt; Males ;</t>
  </si>
  <si>
    <t>&gt; 45-64 years ;  Preferred to work 35 to 39 hours ;  Part-time workers who prefer more hours ;  &gt; Females ;</t>
  </si>
  <si>
    <t>&gt; 45-64 years ;  Preferred to work 35 to 39 hours ;  &gt; Available within four weeks ;  Persons ;</t>
  </si>
  <si>
    <t>&gt; 45-64 years ;  Preferred to work 35 to 39 hours ;  &gt; Available within four weeks ;  &gt; Males ;</t>
  </si>
  <si>
    <t>&gt; 45-64 years ;  Preferred to work 35 to 39 hours ;  &gt; Available within four weeks ;  &gt; Females ;</t>
  </si>
  <si>
    <t>&gt; 45-64 years ;  Preferred to work 35 to 39 hours ;  &gt;&gt; Looked for more work last year ;  Persons ;</t>
  </si>
  <si>
    <t>&gt; 45-64 years ;  Preferred to work 35 to 39 hours ;  &gt;&gt; Looked for more work last year ;  &gt; Males ;</t>
  </si>
  <si>
    <t>&gt; 45-64 years ;  Preferred to work 35 to 39 hours ;  &gt;&gt; Looked for more work last year ;  &gt; Females ;</t>
  </si>
  <si>
    <t>&gt; 45-64 years ;  Preferred to work 35 to 39 hours ;  &gt;&gt; Did not look for more work last year ;  Persons ;</t>
  </si>
  <si>
    <t>&gt; 45-64 years ;  Preferred to work 35 to 39 hours ;  &gt;&gt; Did not look for more work last year ;  &gt; Males ;</t>
  </si>
  <si>
    <t>&gt; 45-64 years ;  Preferred to work 35 to 39 hours ;  &gt;&gt; Did not look for more work last year ;  &gt; Females ;</t>
  </si>
  <si>
    <t>&gt; 45-64 years ;  Preferred to work 35 to 39 hours ;  &gt; Not available within four weeks ;  Persons ;</t>
  </si>
  <si>
    <t>&gt; 45-64 years ;  Preferred to work 35 to 39 hours ;  &gt; Not available within four weeks ;  &gt; Males ;</t>
  </si>
  <si>
    <t>&gt; 45-64 years ;  Preferred to work 35 to 39 hours ;  &gt; Not available within four weeks ;  &gt; Females ;</t>
  </si>
  <si>
    <t>A125248350C</t>
  </si>
  <si>
    <t>A125234094V</t>
  </si>
  <si>
    <t>A125257854A</t>
  </si>
  <si>
    <t>A125245974W</t>
  </si>
  <si>
    <t>A125229342X</t>
  </si>
  <si>
    <t>A125253102L</t>
  </si>
  <si>
    <t>A125241222J</t>
  </si>
  <si>
    <t>A125238846W</t>
  </si>
  <si>
    <t>A125262606K</t>
  </si>
  <si>
    <t>A125250726F</t>
  </si>
  <si>
    <t>A125231702J</t>
  </si>
  <si>
    <t>A125255462C</t>
  </si>
  <si>
    <t>A125243582X</t>
  </si>
  <si>
    <t>A125236454X</t>
  </si>
  <si>
    <t>A125260214L</t>
  </si>
  <si>
    <t>A125248334C</t>
  </si>
  <si>
    <t>A125234078V</t>
  </si>
  <si>
    <t>A125257838A</t>
  </si>
  <si>
    <t>A125245958W</t>
  </si>
  <si>
    <t>A125229326X</t>
  </si>
  <si>
    <t>A125253086X</t>
  </si>
  <si>
    <t>A125241206J</t>
  </si>
  <si>
    <t>A125238830C</t>
  </si>
  <si>
    <t>A125262590C</t>
  </si>
  <si>
    <t>A125250710L</t>
  </si>
  <si>
    <t>A125231682K</t>
  </si>
  <si>
    <t>A125255442V</t>
  </si>
  <si>
    <t>A125243562R</t>
  </si>
  <si>
    <t>A125236434R</t>
  </si>
  <si>
    <t>A125260194R</t>
  </si>
  <si>
    <t>A125248314V</t>
  </si>
  <si>
    <t>A125234058K</t>
  </si>
  <si>
    <t>A125257818T</t>
  </si>
  <si>
    <t>A125245938L</t>
  </si>
  <si>
    <t>A125229306R</t>
  </si>
  <si>
    <t>A125253066R</t>
  </si>
  <si>
    <t>A125241186K</t>
  </si>
  <si>
    <t>A125238810V</t>
  </si>
  <si>
    <t>A125262570V</t>
  </si>
  <si>
    <t>A125250690R</t>
  </si>
  <si>
    <t>A125231706T</t>
  </si>
  <si>
    <t>A125255466L</t>
  </si>
  <si>
    <t>A125243586J</t>
  </si>
  <si>
    <t>A125236458J</t>
  </si>
  <si>
    <t>A125260218W</t>
  </si>
  <si>
    <t>A125248338L</t>
  </si>
  <si>
    <t>A125234082K</t>
  </si>
  <si>
    <t>A125257842T</t>
  </si>
  <si>
    <t>A125245962L</t>
  </si>
  <si>
    <t>A125229330R</t>
  </si>
  <si>
    <t>A125253090R</t>
  </si>
  <si>
    <t>A125241210X</t>
  </si>
  <si>
    <t>A125238834L</t>
  </si>
  <si>
    <t>A125262594L</t>
  </si>
  <si>
    <t>A125250714W</t>
  </si>
  <si>
    <t>A125231710J</t>
  </si>
  <si>
    <t>A125255470C</t>
  </si>
  <si>
    <t>A125243590X</t>
  </si>
  <si>
    <t>A125236462X</t>
  </si>
  <si>
    <t>A125260222L</t>
  </si>
  <si>
    <t>A125248342C</t>
  </si>
  <si>
    <t>A125234086V</t>
  </si>
  <si>
    <t>A125257846A</t>
  </si>
  <si>
    <t>A125245966W</t>
  </si>
  <si>
    <t>A125229334X</t>
  </si>
  <si>
    <t>A125253094X</t>
  </si>
  <si>
    <t>A125241214J</t>
  </si>
  <si>
    <t>A125238838W</t>
  </si>
  <si>
    <t>A125262598W</t>
  </si>
  <si>
    <t>A125250718F</t>
  </si>
  <si>
    <t>A125231686V</t>
  </si>
  <si>
    <t>A125255446C</t>
  </si>
  <si>
    <t>A125243566X</t>
  </si>
  <si>
    <t>A125236438X</t>
  </si>
  <si>
    <t>A125260198X</t>
  </si>
  <si>
    <t>A125248318C</t>
  </si>
  <si>
    <t>A125234062A</t>
  </si>
  <si>
    <t>A125257822J</t>
  </si>
  <si>
    <t>A125245942C</t>
  </si>
  <si>
    <t>A125229310F</t>
  </si>
  <si>
    <t>A125253070F</t>
  </si>
  <si>
    <t>A125241190A</t>
  </si>
  <si>
    <t>A125238814C</t>
  </si>
  <si>
    <t>A125262574C</t>
  </si>
  <si>
    <t>A125250694X</t>
  </si>
  <si>
    <t>A125231690K</t>
  </si>
  <si>
    <t>A125255450V</t>
  </si>
  <si>
    <t>A125243570R</t>
  </si>
  <si>
    <t>A125236442R</t>
  </si>
  <si>
    <t>A125260202C</t>
  </si>
  <si>
    <t>A125248322V</t>
  </si>
  <si>
    <t>A125234066K</t>
  </si>
  <si>
    <t>A125257826T</t>
  </si>
  <si>
    <t>A125245946L</t>
  </si>
  <si>
    <t>A125229314R</t>
  </si>
  <si>
    <t>A125253074R</t>
  </si>
  <si>
    <t>A125241194K</t>
  </si>
  <si>
    <t>A125238818L</t>
  </si>
  <si>
    <t>A125262578L</t>
  </si>
  <si>
    <t>A125250698J</t>
  </si>
  <si>
    <t>A125231694V</t>
  </si>
  <si>
    <t>A125255454C</t>
  </si>
  <si>
    <t>A125243574X</t>
  </si>
  <si>
    <t>A125236446X</t>
  </si>
  <si>
    <t>A125260206L</t>
  </si>
  <si>
    <t>A125248326C</t>
  </si>
  <si>
    <t>A125234070A</t>
  </si>
  <si>
    <t>A125257830J</t>
  </si>
  <si>
    <t>A125245950C</t>
  </si>
  <si>
    <t>A125229318X</t>
  </si>
  <si>
    <t>A125253078X</t>
  </si>
  <si>
    <t>A125241198V</t>
  </si>
  <si>
    <t>A125238822C</t>
  </si>
  <si>
    <t>A125262582C</t>
  </si>
  <si>
    <t>A125250702L</t>
  </si>
  <si>
    <t>A125231678V</t>
  </si>
  <si>
    <t>A125255438C</t>
  </si>
  <si>
    <t>A125243558X</t>
  </si>
  <si>
    <t>A125236430F</t>
  </si>
  <si>
    <t>A125260190F</t>
  </si>
  <si>
    <t>A125248310K</t>
  </si>
  <si>
    <t>A125234054A</t>
  </si>
  <si>
    <t>A125257814J</t>
  </si>
  <si>
    <t>A125245934C</t>
  </si>
  <si>
    <t>A125229302F</t>
  </si>
  <si>
    <t>A125253062F</t>
  </si>
  <si>
    <t>A125241182A</t>
  </si>
  <si>
    <t>A125238806C</t>
  </si>
  <si>
    <t>A125262566C</t>
  </si>
  <si>
    <t>A125250686X</t>
  </si>
  <si>
    <t>A125231714T</t>
  </si>
  <si>
    <t>A125255474L</t>
  </si>
  <si>
    <t>A125243594J</t>
  </si>
  <si>
    <t>A125236466J</t>
  </si>
  <si>
    <t>A125260226W</t>
  </si>
  <si>
    <t>A125248346L</t>
  </si>
  <si>
    <t>A125234090K</t>
  </si>
  <si>
    <t>A125257850T</t>
  </si>
  <si>
    <t>A125245970L</t>
  </si>
  <si>
    <t>A125229338J</t>
  </si>
  <si>
    <t>A125253098J</t>
  </si>
  <si>
    <t>A125241218T</t>
  </si>
  <si>
    <t>A125238842L</t>
  </si>
  <si>
    <t>A125262602A</t>
  </si>
  <si>
    <t>A125250722W</t>
  </si>
  <si>
    <t>A125231698C</t>
  </si>
  <si>
    <t>A125255458L</t>
  </si>
  <si>
    <t>A125243578J</t>
  </si>
  <si>
    <t>A125236450R</t>
  </si>
  <si>
    <t>A125260210C</t>
  </si>
  <si>
    <t>A125248330V</t>
  </si>
  <si>
    <t>A125234074K</t>
  </si>
  <si>
    <t>A125257834T</t>
  </si>
  <si>
    <t>A125245954L</t>
  </si>
  <si>
    <t>A125229322R</t>
  </si>
  <si>
    <t>A125253082R</t>
  </si>
  <si>
    <t>A125241202X</t>
  </si>
  <si>
    <t>A125238826L</t>
  </si>
  <si>
    <t>A125262586L</t>
  </si>
  <si>
    <t>A125250706W</t>
  </si>
  <si>
    <t>A125232114F</t>
  </si>
  <si>
    <t>A125255874X</t>
  </si>
  <si>
    <t>A125243994V</t>
  </si>
  <si>
    <t>A125236866V</t>
  </si>
  <si>
    <t>A125260626J</t>
  </si>
  <si>
    <t>A125248746X</t>
  </si>
  <si>
    <t>A125234490W</t>
  </si>
  <si>
    <t>A125258250F</t>
  </si>
  <si>
    <t>A125246370A</t>
  </si>
  <si>
    <t>A125229738V</t>
  </si>
  <si>
    <t>A125253498V</t>
  </si>
  <si>
    <t>A125241618C</t>
  </si>
  <si>
    <t>A125239242A</t>
  </si>
  <si>
    <t>A125263002R</t>
  </si>
  <si>
    <t>A125251122K</t>
  </si>
  <si>
    <t>A125232098T</t>
  </si>
  <si>
    <t>A125255858X</t>
  </si>
  <si>
    <t>A125243978V</t>
  </si>
  <si>
    <t>A125236850A</t>
  </si>
  <si>
    <t>A125260610R</t>
  </si>
  <si>
    <t>A125248730F</t>
  </si>
  <si>
    <t>A125234474W</t>
  </si>
  <si>
    <t>A125258234F</t>
  </si>
  <si>
    <t>A125246354A</t>
  </si>
  <si>
    <t>A125229722A</t>
  </si>
  <si>
    <t>A125253482A</t>
  </si>
  <si>
    <t>A125241602K</t>
  </si>
  <si>
    <t>A125239226A</t>
  </si>
  <si>
    <t>A125262986X</t>
  </si>
  <si>
    <t>A125251106K</t>
  </si>
  <si>
    <t>A125232078J</t>
  </si>
  <si>
    <t>A125255838R</t>
  </si>
  <si>
    <t>A125243958K</t>
  </si>
  <si>
    <t>A125236830T</t>
  </si>
  <si>
    <t>A125260590T</t>
  </si>
  <si>
    <t>A125248710W</t>
  </si>
  <si>
    <t>A125234454L</t>
  </si>
  <si>
    <t>A125258214W</t>
  </si>
  <si>
    <t>A125246334T</t>
  </si>
  <si>
    <t>A125229702T</t>
  </si>
  <si>
    <t>A125253462T</t>
  </si>
  <si>
    <t>A125241582L</t>
  </si>
  <si>
    <t>A125239206T</t>
  </si>
  <si>
    <t>A125262966R</t>
  </si>
  <si>
    <t>A125251086L</t>
  </si>
  <si>
    <t>A125232102W</t>
  </si>
  <si>
    <t>A125255862R</t>
  </si>
  <si>
    <t>A125243982K</t>
  </si>
  <si>
    <t>A125236854K</t>
  </si>
  <si>
    <t>A125260614X</t>
  </si>
  <si>
    <t>A125248734R</t>
  </si>
  <si>
    <t>A125234478F</t>
  </si>
  <si>
    <t>A125258238R</t>
  </si>
  <si>
    <t>A125246358K</t>
  </si>
  <si>
    <t>A125229726K</t>
  </si>
  <si>
    <t>A125253486K</t>
  </si>
  <si>
    <t>A125241606V</t>
  </si>
  <si>
    <t>A125239230T</t>
  </si>
  <si>
    <t>A125262990R</t>
  </si>
  <si>
    <t>A125251110A</t>
  </si>
  <si>
    <t>A125232106F</t>
  </si>
  <si>
    <t>A125255866X</t>
  </si>
  <si>
    <t>A125243986V</t>
  </si>
  <si>
    <t>A125236858V</t>
  </si>
  <si>
    <t>A125260618J</t>
  </si>
  <si>
    <t>A125248738X</t>
  </si>
  <si>
    <t>A125234482W</t>
  </si>
  <si>
    <t>A125258242F</t>
  </si>
  <si>
    <t>A125246362A</t>
  </si>
  <si>
    <t>A125229730A</t>
  </si>
  <si>
    <t>A125253490A</t>
  </si>
  <si>
    <t>A125241610K</t>
  </si>
  <si>
    <t>A125239234A</t>
  </si>
  <si>
    <t>A125262994X</t>
  </si>
  <si>
    <t>A125251114K</t>
  </si>
  <si>
    <t>A125232082X</t>
  </si>
  <si>
    <t>A125255842F</t>
  </si>
  <si>
    <t>A125243962A</t>
  </si>
  <si>
    <t>A125236834A</t>
  </si>
  <si>
    <t>A125260594A</t>
  </si>
  <si>
    <t>A125248714F</t>
  </si>
  <si>
    <t>A125234458W</t>
  </si>
  <si>
    <t>A125258218F</t>
  </si>
  <si>
    <t>A125246338A</t>
  </si>
  <si>
    <t>A125229706A</t>
  </si>
  <si>
    <t>A125253466A</t>
  </si>
  <si>
    <t>A125241586W</t>
  </si>
  <si>
    <t>A125239210J</t>
  </si>
  <si>
    <t>A125262970F</t>
  </si>
  <si>
    <t>A125251090C</t>
  </si>
  <si>
    <t>&gt; 45-64 years ;  Preferred to work 40 hours or more ;  Part-time workers who prefer more hours ;  Persons ;</t>
  </si>
  <si>
    <t>&gt; 45-64 years ;  Preferred to work 40 hours or more ;  Part-time workers who prefer more hours ;  &gt; Males ;</t>
  </si>
  <si>
    <t>&gt; 45-64 years ;  Preferred to work 40 hours or more ;  Part-time workers who prefer more hours ;  &gt; Females ;</t>
  </si>
  <si>
    <t>&gt; 45-64 years ;  Preferred to work 40 hours or more ;  &gt; Available within four weeks ;  Persons ;</t>
  </si>
  <si>
    <t>&gt; 45-64 years ;  Preferred to work 40 hours or more ;  &gt; Available within four weeks ;  &gt; Males ;</t>
  </si>
  <si>
    <t>&gt; 45-64 years ;  Preferred to work 40 hours or more ;  &gt; Available within four weeks ;  &gt; Females ;</t>
  </si>
  <si>
    <t>&gt; 45-64 years ;  Preferred to work 40 hours or more ;  &gt;&gt; Looked for more work last year ;  Persons ;</t>
  </si>
  <si>
    <t>&gt; 45-64 years ;  Preferred to work 40 hours or more ;  &gt;&gt; Looked for more work last year ;  &gt; Males ;</t>
  </si>
  <si>
    <t>&gt; 45-64 years ;  Preferred to work 40 hours or more ;  &gt;&gt; Looked for more work last year ;  &gt; Females ;</t>
  </si>
  <si>
    <t>&gt; 45-64 years ;  Preferred to work 40 hours or more ;  &gt;&gt; Did not look for more work last year ;  Persons ;</t>
  </si>
  <si>
    <t>&gt; 45-64 years ;  Preferred to work 40 hours or more ;  &gt;&gt; Did not look for more work last year ;  &gt; Males ;</t>
  </si>
  <si>
    <t>&gt; 45-64 years ;  Preferred to work 40 hours or more ;  &gt;&gt; Did not look for more work last year ;  &gt; Females ;</t>
  </si>
  <si>
    <t>&gt; 45-64 years ;  Preferred to work 40 hours or more ;  &gt; Not available within four weeks ;  Persons ;</t>
  </si>
  <si>
    <t>&gt; 45-64 years ;  Preferred to work 40 hours or more ;  &gt; Not available within four weeks ;  &gt; Males ;</t>
  </si>
  <si>
    <t>&gt; 45-64 years ;  Preferred to work 40 hours or more ;  &gt; Not available within four weeks ;  &gt; Females ;</t>
  </si>
  <si>
    <t>&gt; 45-64 years ;  Preferred to work less than 10 extra hours ;  Part-time workers who prefer more hours ;  Persons ;</t>
  </si>
  <si>
    <t>&gt; 45-64 years ;  Preferred to work less than 10 extra hours ;  Part-time workers who prefer more hours ;  &gt; Males ;</t>
  </si>
  <si>
    <t>&gt; 45-64 years ;  Preferred to work less than 10 extra hours ;  Part-time workers who prefer more hours ;  &gt; Females ;</t>
  </si>
  <si>
    <t>&gt; 45-64 years ;  Preferred to work less than 10 extra hours ;  &gt; Available within four weeks ;  Persons ;</t>
  </si>
  <si>
    <t>&gt; 45-64 years ;  Preferred to work less than 10 extra hours ;  &gt; Available within four weeks ;  &gt; Males ;</t>
  </si>
  <si>
    <t>&gt; 45-64 years ;  Preferred to work less than 10 extra hours ;  &gt; Available within four weeks ;  &gt; Females ;</t>
  </si>
  <si>
    <t>&gt; 45-64 years ;  Preferred to work less than 10 extra hours ;  &gt;&gt; Looked for more work last year ;  Persons ;</t>
  </si>
  <si>
    <t>&gt; 45-64 years ;  Preferred to work less than 10 extra hours ;  &gt;&gt; Looked for more work last year ;  &gt; Males ;</t>
  </si>
  <si>
    <t>&gt; 45-64 years ;  Preferred to work less than 10 extra hours ;  &gt;&gt; Looked for more work last year ;  &gt; Females ;</t>
  </si>
  <si>
    <t>&gt; 45-64 years ;  Preferred to work less than 10 extra hours ;  &gt;&gt; Did not look for more work last year ;  Persons ;</t>
  </si>
  <si>
    <t>&gt; 45-64 years ;  Preferred to work less than 10 extra hours ;  &gt;&gt; Did not look for more work last year ;  &gt; Males ;</t>
  </si>
  <si>
    <t>&gt; 45-64 years ;  Preferred to work less than 10 extra hours ;  &gt;&gt; Did not look for more work last year ;  &gt; Females ;</t>
  </si>
  <si>
    <t>&gt; 45-64 years ;  Preferred to work less than 10 extra hours ;  &gt; Not available within four weeks ;  Persons ;</t>
  </si>
  <si>
    <t>&gt; 45-64 years ;  Preferred to work less than 10 extra hours ;  &gt; Not available within four weeks ;  &gt; Males ;</t>
  </si>
  <si>
    <t>&gt; 45-64 years ;  Preferred to work less than 10 extra hours ;  &gt; Not available within four weeks ;  &gt; Females ;</t>
  </si>
  <si>
    <t>&gt; 45-64 years ;  Preferred to work 10 to 19 extra hours ;  Part-time workers who prefer more hours ;  Persons ;</t>
  </si>
  <si>
    <t>&gt; 45-64 years ;  Preferred to work 10 to 19 extra hours ;  Part-time workers who prefer more hours ;  &gt; Males ;</t>
  </si>
  <si>
    <t>&gt; 45-64 years ;  Preferred to work 10 to 19 extra hours ;  Part-time workers who prefer more hours ;  &gt; Females ;</t>
  </si>
  <si>
    <t>&gt; 45-64 years ;  Preferred to work 10 to 19 extra hours ;  &gt; Available within four weeks ;  Persons ;</t>
  </si>
  <si>
    <t>&gt; 45-64 years ;  Preferred to work 10 to 19 extra hours ;  &gt; Available within four weeks ;  &gt; Males ;</t>
  </si>
  <si>
    <t>&gt; 45-64 years ;  Preferred to work 10 to 19 extra hours ;  &gt; Available within four weeks ;  &gt; Females ;</t>
  </si>
  <si>
    <t>&gt; 45-64 years ;  Preferred to work 10 to 19 extra hours ;  &gt;&gt; Looked for more work last year ;  Persons ;</t>
  </si>
  <si>
    <t>&gt; 45-64 years ;  Preferred to work 10 to 19 extra hours ;  &gt;&gt; Looked for more work last year ;  &gt; Males ;</t>
  </si>
  <si>
    <t>&gt; 45-64 years ;  Preferred to work 10 to 19 extra hours ;  &gt;&gt; Looked for more work last year ;  &gt; Females ;</t>
  </si>
  <si>
    <t>&gt; 45-64 years ;  Preferred to work 10 to 19 extra hours ;  &gt;&gt; Did not look for more work last year ;  Persons ;</t>
  </si>
  <si>
    <t>&gt; 45-64 years ;  Preferred to work 10 to 19 extra hours ;  &gt;&gt; Did not look for more work last year ;  &gt; Males ;</t>
  </si>
  <si>
    <t>&gt; 45-64 years ;  Preferred to work 10 to 19 extra hours ;  &gt;&gt; Did not look for more work last year ;  &gt; Females ;</t>
  </si>
  <si>
    <t>&gt; 45-64 years ;  Preferred to work 10 to 19 extra hours ;  &gt; Not available within four weeks ;  Persons ;</t>
  </si>
  <si>
    <t>&gt; 45-64 years ;  Preferred to work 10 to 19 extra hours ;  &gt; Not available within four weeks ;  &gt; Males ;</t>
  </si>
  <si>
    <t>&gt; 45-64 years ;  Preferred to work 10 to 19 extra hours ;  &gt; Not available within four weeks ;  &gt; Females ;</t>
  </si>
  <si>
    <t>&gt; 45-64 years ;  Preferred to work 20 to 29 extra hours ;  Part-time workers who prefer more hours ;  Persons ;</t>
  </si>
  <si>
    <t>&gt; 45-64 years ;  Preferred to work 20 to 29 extra hours ;  Part-time workers who prefer more hours ;  &gt; Males ;</t>
  </si>
  <si>
    <t>&gt; 45-64 years ;  Preferred to work 20 to 29 extra hours ;  Part-time workers who prefer more hours ;  &gt; Females ;</t>
  </si>
  <si>
    <t>&gt; 45-64 years ;  Preferred to work 20 to 29 extra hours ;  &gt; Available within four weeks ;  Persons ;</t>
  </si>
  <si>
    <t>&gt; 45-64 years ;  Preferred to work 20 to 29 extra hours ;  &gt; Available within four weeks ;  &gt; Males ;</t>
  </si>
  <si>
    <t>&gt; 45-64 years ;  Preferred to work 20 to 29 extra hours ;  &gt; Available within four weeks ;  &gt; Females ;</t>
  </si>
  <si>
    <t>&gt; 45-64 years ;  Preferred to work 20 to 29 extra hours ;  &gt;&gt; Looked for more work last year ;  Persons ;</t>
  </si>
  <si>
    <t>&gt; 45-64 years ;  Preferred to work 20 to 29 extra hours ;  &gt;&gt; Looked for more work last year ;  &gt; Males ;</t>
  </si>
  <si>
    <t>&gt; 45-64 years ;  Preferred to work 20 to 29 extra hours ;  &gt;&gt; Looked for more work last year ;  &gt; Females ;</t>
  </si>
  <si>
    <t>&gt; 45-64 years ;  Preferred to work 20 to 29 extra hours ;  &gt;&gt; Did not look for more work last year ;  Persons ;</t>
  </si>
  <si>
    <t>&gt; 45-64 years ;  Preferred to work 20 to 29 extra hours ;  &gt;&gt; Did not look for more work last year ;  &gt; Males ;</t>
  </si>
  <si>
    <t>&gt; 45-64 years ;  Preferred to work 20 to 29 extra hours ;  &gt;&gt; Did not look for more work last year ;  &gt; Females ;</t>
  </si>
  <si>
    <t>&gt; 45-64 years ;  Preferred to work 20 to 29 extra hours ;  &gt; Not available within four weeks ;  Persons ;</t>
  </si>
  <si>
    <t>&gt; 45-64 years ;  Preferred to work 20 to 29 extra hours ;  &gt; Not available within four weeks ;  &gt; Males ;</t>
  </si>
  <si>
    <t>&gt; 45-64 years ;  Preferred to work 20 to 29 extra hours ;  &gt; Not available within four weeks ;  &gt; Females ;</t>
  </si>
  <si>
    <t>&gt; 45-64 years ;  Preferred to work 30 or more extra hours ;  Part-time workers who prefer more hours ;  Persons ;</t>
  </si>
  <si>
    <t>&gt; 45-64 years ;  Preferred to work 30 or more extra hours ;  Part-time workers who prefer more hours ;  &gt; Males ;</t>
  </si>
  <si>
    <t>&gt; 45-64 years ;  Preferred to work 30 or more extra hours ;  Part-time workers who prefer more hours ;  &gt; Females ;</t>
  </si>
  <si>
    <t>&gt; 45-64 years ;  Preferred to work 30 or more extra hours ;  &gt; Available within four weeks ;  Persons ;</t>
  </si>
  <si>
    <t>&gt; 45-64 years ;  Preferred to work 30 or more extra hours ;  &gt; Available within four weeks ;  &gt; Males ;</t>
  </si>
  <si>
    <t>&gt; 45-64 years ;  Preferred to work 30 or more extra hours ;  &gt; Available within four weeks ;  &gt; Females ;</t>
  </si>
  <si>
    <t>&gt; 45-64 years ;  Preferred to work 30 or more extra hours ;  &gt;&gt; Looked for more work last year ;  Persons ;</t>
  </si>
  <si>
    <t>&gt; 45-64 years ;  Preferred to work 30 or more extra hours ;  &gt;&gt; Looked for more work last year ;  &gt; Males ;</t>
  </si>
  <si>
    <t>&gt; 45-64 years ;  Preferred to work 30 or more extra hours ;  &gt;&gt; Looked for more work last year ;  &gt; Females ;</t>
  </si>
  <si>
    <t>&gt; 45-64 years ;  Preferred to work 30 or more extra hours ;  &gt;&gt; Did not look for more work last year ;  Persons ;</t>
  </si>
  <si>
    <t>&gt; 45-64 years ;  Preferred to work 30 or more extra hours ;  &gt;&gt; Did not look for more work last year ;  &gt; Males ;</t>
  </si>
  <si>
    <t>&gt; 45-64 years ;  Preferred to work 30 or more extra hours ;  &gt;&gt; Did not look for more work last year ;  &gt; Females ;</t>
  </si>
  <si>
    <t>&gt; 45-64 years ;  Preferred to work 30 or more extra hours ;  &gt; Not available within four weeks ;  Persons ;</t>
  </si>
  <si>
    <t>&gt; 45-64 years ;  Preferred to work 30 or more extra hours ;  &gt; Not available within four weeks ;  &gt; Males ;</t>
  </si>
  <si>
    <t>&gt; 45-64 years ;  Preferred to work 30 or more extra hours ;  &gt; Not available within four weeks ;  &gt; Females ;</t>
  </si>
  <si>
    <t>65 years and over ;  Part-time workers who prefer more hours ;  Persons ;</t>
  </si>
  <si>
    <t>65 years and over ;  Part-time workers who prefer more hours ;  &gt; Males ;</t>
  </si>
  <si>
    <t>65 years and over ;  Part-time workers who prefer more hours ;  &gt; Females ;</t>
  </si>
  <si>
    <t>65 years and over ;  &gt; Available within four weeks ;  Persons ;</t>
  </si>
  <si>
    <t>65 years and over ;  &gt; Available within four weeks ;  &gt; Males ;</t>
  </si>
  <si>
    <t>65 years and over ;  &gt; Available within four weeks ;  &gt; Females ;</t>
  </si>
  <si>
    <t>65 years and over ;  &gt;&gt; Looked for more work last year ;  Persons ;</t>
  </si>
  <si>
    <t>65 years and over ;  &gt;&gt; Looked for more work last year ;  &gt; Males ;</t>
  </si>
  <si>
    <t>65 years and over ;  &gt;&gt; Looked for more work last year ;  &gt; Females ;</t>
  </si>
  <si>
    <t>65 years and over ;  &gt;&gt; Did not look for more work last year ;  Persons ;</t>
  </si>
  <si>
    <t>65 years and over ;  &gt;&gt; Did not look for more work last year ;  &gt; Males ;</t>
  </si>
  <si>
    <t>65 years and over ;  &gt;&gt; Did not look for more work last year ;  &gt; Females ;</t>
  </si>
  <si>
    <t>65 years and over ;  &gt; Not available within four weeks ;  Persons ;</t>
  </si>
  <si>
    <t>65 years and over ;  &gt; Not available within four weeks ;  &gt; Males ;</t>
  </si>
  <si>
    <t>65 years and over ;  &gt; Not available within four weeks ;  &gt; Females ;</t>
  </si>
  <si>
    <t>65 years and over ;  Employees ;  Part-time workers who prefer more hours ;  Persons ;</t>
  </si>
  <si>
    <t>65 years and over ;  Employees ;  Part-time workers who prefer more hours ;  &gt; Males ;</t>
  </si>
  <si>
    <t>65 years and over ;  Employees ;  Part-time workers who prefer more hours ;  &gt; Females ;</t>
  </si>
  <si>
    <t>65 years and over ;  Employees ;  &gt; Available within four weeks ;  Persons ;</t>
  </si>
  <si>
    <t>65 years and over ;  Employees ;  &gt; Available within four weeks ;  &gt; Males ;</t>
  </si>
  <si>
    <t>65 years and over ;  Employees ;  &gt; Available within four weeks ;  &gt; Females ;</t>
  </si>
  <si>
    <t>65 years and over ;  Employees ;  &gt;&gt; Looked for more work last year ;  Persons ;</t>
  </si>
  <si>
    <t>65 years and over ;  Employees ;  &gt;&gt; Looked for more work last year ;  &gt; Males ;</t>
  </si>
  <si>
    <t>65 years and over ;  Employees ;  &gt;&gt; Looked for more work last year ;  &gt; Females ;</t>
  </si>
  <si>
    <t>65 years and over ;  Employees ;  &gt;&gt; Did not look for more work last year ;  Persons ;</t>
  </si>
  <si>
    <t>65 years and over ;  Employees ;  &gt;&gt; Did not look for more work last year ;  &gt; Males ;</t>
  </si>
  <si>
    <t>65 years and over ;  Employees ;  &gt;&gt; Did not look for more work last year ;  &gt; Females ;</t>
  </si>
  <si>
    <t>65 years and over ;  Employees ;  &gt; Not available within four weeks ;  Persons ;</t>
  </si>
  <si>
    <t>65 years and over ;  Employees ;  &gt; Not available within four weeks ;  &gt; Males ;</t>
  </si>
  <si>
    <t>65 years and over ;  Employees ;  &gt; Not available within four weeks ;  &gt; Females ;</t>
  </si>
  <si>
    <t>65 years and over ;  Own account workers ;  Part-time workers who prefer more hours ;  Persons ;</t>
  </si>
  <si>
    <t>65 years and over ;  Own account workers ;  Part-time workers who prefer more hours ;  &gt; Males ;</t>
  </si>
  <si>
    <t>65 years and over ;  Own account workers ;  Part-time workers who prefer more hours ;  &gt; Females ;</t>
  </si>
  <si>
    <t>65 years and over ;  Own account workers ;  &gt; Available within four weeks ;  Persons ;</t>
  </si>
  <si>
    <t>65 years and over ;  Own account workers ;  &gt; Available within four weeks ;  &gt; Males ;</t>
  </si>
  <si>
    <t>65 years and over ;  Own account workers ;  &gt; Available within four weeks ;  &gt; Females ;</t>
  </si>
  <si>
    <t>65 years and over ;  Own account workers ;  &gt;&gt; Looked for more work last year ;  Persons ;</t>
  </si>
  <si>
    <t>65 years and over ;  Own account workers ;  &gt;&gt; Looked for more work last year ;  &gt; Males ;</t>
  </si>
  <si>
    <t>65 years and over ;  Own account workers ;  &gt;&gt; Looked for more work last year ;  &gt; Females ;</t>
  </si>
  <si>
    <t>65 years and over ;  Own account workers ;  &gt;&gt; Did not look for more work last year ;  Persons ;</t>
  </si>
  <si>
    <t>65 years and over ;  Own account workers ;  &gt;&gt; Did not look for more work last year ;  &gt; Males ;</t>
  </si>
  <si>
    <t>65 years and over ;  Own account workers ;  &gt;&gt; Did not look for more work last year ;  &gt; Females ;</t>
  </si>
  <si>
    <t>65 years and over ;  Own account workers ;  &gt; Not available within four weeks ;  Persons ;</t>
  </si>
  <si>
    <t>65 years and over ;  Own account workers ;  &gt; Not available within four weeks ;  &gt; Males ;</t>
  </si>
  <si>
    <t>65 years and over ;  Own account workers ;  &gt; Not available within four weeks ;  &gt; Females ;</t>
  </si>
  <si>
    <t>65 years and over ;  Preferred to work less than 30 hours ;  Part-time workers who prefer more hours ;  Persons ;</t>
  </si>
  <si>
    <t>65 years and over ;  Preferred to work less than 30 hours ;  Part-time workers who prefer more hours ;  &gt; Males ;</t>
  </si>
  <si>
    <t>65 years and over ;  Preferred to work less than 30 hours ;  Part-time workers who prefer more hours ;  &gt; Females ;</t>
  </si>
  <si>
    <t>65 years and over ;  Preferred to work less than 30 hours ;  &gt; Available within four weeks ;  Persons ;</t>
  </si>
  <si>
    <t>65 years and over ;  Preferred to work less than 30 hours ;  &gt; Available within four weeks ;  &gt; Males ;</t>
  </si>
  <si>
    <t>65 years and over ;  Preferred to work less than 30 hours ;  &gt; Available within four weeks ;  &gt; Females ;</t>
  </si>
  <si>
    <t>65 years and over ;  Preferred to work less than 30 hours ;  &gt;&gt; Looked for more work last year ;  Persons ;</t>
  </si>
  <si>
    <t>65 years and over ;  Preferred to work less than 30 hours ;  &gt;&gt; Looked for more work last year ;  &gt; Males ;</t>
  </si>
  <si>
    <t>65 years and over ;  Preferred to work less than 30 hours ;  &gt;&gt; Looked for more work last year ;  &gt; Females ;</t>
  </si>
  <si>
    <t>65 years and over ;  Preferred to work less than 30 hours ;  &gt;&gt; Did not look for more work last year ;  Persons ;</t>
  </si>
  <si>
    <t>65 years and over ;  Preferred to work less than 30 hours ;  &gt;&gt; Did not look for more work last year ;  &gt; Males ;</t>
  </si>
  <si>
    <t>65 years and over ;  Preferred to work less than 30 hours ;  &gt;&gt; Did not look for more work last year ;  &gt; Females ;</t>
  </si>
  <si>
    <t>65 years and over ;  Preferred to work less than 30 hours ;  &gt; Not available within four weeks ;  Persons ;</t>
  </si>
  <si>
    <t>65 years and over ;  Preferred to work less than 30 hours ;  &gt; Not available within four weeks ;  &gt; Males ;</t>
  </si>
  <si>
    <t>65 years and over ;  Preferred to work less than 30 hours ;  &gt; Not available within four weeks ;  &gt; Females ;</t>
  </si>
  <si>
    <t>65 years and over ;  Preferred to work 30 to 34 hours ;  Part-time workers who prefer more hours ;  Persons ;</t>
  </si>
  <si>
    <t>65 years and over ;  Preferred to work 30 to 34 hours ;  Part-time workers who prefer more hours ;  &gt; Males ;</t>
  </si>
  <si>
    <t>65 years and over ;  Preferred to work 30 to 34 hours ;  Part-time workers who prefer more hours ;  &gt; Females ;</t>
  </si>
  <si>
    <t>65 years and over ;  Preferred to work 30 to 34 hours ;  &gt; Available within four weeks ;  Persons ;</t>
  </si>
  <si>
    <t>65 years and over ;  Preferred to work 30 to 34 hours ;  &gt; Available within four weeks ;  &gt; Males ;</t>
  </si>
  <si>
    <t>65 years and over ;  Preferred to work 30 to 34 hours ;  &gt; Available within four weeks ;  &gt; Females ;</t>
  </si>
  <si>
    <t>65 years and over ;  Preferred to work 30 to 34 hours ;  &gt;&gt; Looked for more work last year ;  Persons ;</t>
  </si>
  <si>
    <t>65 years and over ;  Preferred to work 30 to 34 hours ;  &gt;&gt; Looked for more work last year ;  &gt; Males ;</t>
  </si>
  <si>
    <t>65 years and over ;  Preferred to work 30 to 34 hours ;  &gt;&gt; Looked for more work last year ;  &gt; Females ;</t>
  </si>
  <si>
    <t>65 years and over ;  Preferred to work 30 to 34 hours ;  &gt;&gt; Did not look for more work last year ;  Persons ;</t>
  </si>
  <si>
    <t>65 years and over ;  Preferred to work 30 to 34 hours ;  &gt;&gt; Did not look for more work last year ;  &gt; Males ;</t>
  </si>
  <si>
    <t>65 years and over ;  Preferred to work 30 to 34 hours ;  &gt;&gt; Did not look for more work last year ;  &gt; Females ;</t>
  </si>
  <si>
    <t>65 years and over ;  Preferred to work 30 to 34 hours ;  &gt; Not available within four weeks ;  Persons ;</t>
  </si>
  <si>
    <t>65 years and over ;  Preferred to work 30 to 34 hours ;  &gt; Not available within four weeks ;  &gt; Males ;</t>
  </si>
  <si>
    <t>65 years and over ;  Preferred to work 30 to 34 hours ;  &gt; Not available within four weeks ;  &gt; Females ;</t>
  </si>
  <si>
    <t>65 years and over ;  Preferred to work 35 to 39 hours ;  Part-time workers who prefer more hours ;  Persons ;</t>
  </si>
  <si>
    <t>65 years and over ;  Preferred to work 35 to 39 hours ;  Part-time workers who prefer more hours ;  &gt; Males ;</t>
  </si>
  <si>
    <t>65 years and over ;  Preferred to work 35 to 39 hours ;  Part-time workers who prefer more hours ;  &gt; Females ;</t>
  </si>
  <si>
    <t>65 years and over ;  Preferred to work 35 to 39 hours ;  &gt; Available within four weeks ;  Persons ;</t>
  </si>
  <si>
    <t>65 years and over ;  Preferred to work 35 to 39 hours ;  &gt; Available within four weeks ;  &gt; Males ;</t>
  </si>
  <si>
    <t>65 years and over ;  Preferred to work 35 to 39 hours ;  &gt; Available within four weeks ;  &gt; Females ;</t>
  </si>
  <si>
    <t>65 years and over ;  Preferred to work 35 to 39 hours ;  &gt;&gt; Looked for more work last year ;  Persons ;</t>
  </si>
  <si>
    <t>65 years and over ;  Preferred to work 35 to 39 hours ;  &gt;&gt; Looked for more work last year ;  &gt; Males ;</t>
  </si>
  <si>
    <t>65 years and over ;  Preferred to work 35 to 39 hours ;  &gt;&gt; Looked for more work last year ;  &gt; Females ;</t>
  </si>
  <si>
    <t>65 years and over ;  Preferred to work 35 to 39 hours ;  &gt;&gt; Did not look for more work last year ;  Persons ;</t>
  </si>
  <si>
    <t>65 years and over ;  Preferred to work 35 to 39 hours ;  &gt;&gt; Did not look for more work last year ;  &gt; Males ;</t>
  </si>
  <si>
    <t>65 years and over ;  Preferred to work 35 to 39 hours ;  &gt;&gt; Did not look for more work last year ;  &gt; Females ;</t>
  </si>
  <si>
    <t>65 years and over ;  Preferred to work 35 to 39 hours ;  &gt; Not available within four weeks ;  Persons ;</t>
  </si>
  <si>
    <t>65 years and over ;  Preferred to work 35 to 39 hours ;  &gt; Not available within four weeks ;  &gt; Males ;</t>
  </si>
  <si>
    <t>65 years and over ;  Preferred to work 35 to 39 hours ;  &gt; Not available within four weeks ;  &gt; Females ;</t>
  </si>
  <si>
    <t>65 years and over ;  Preferred to work 40 hours or more ;  Part-time workers who prefer more hours ;  Persons ;</t>
  </si>
  <si>
    <t>65 years and over ;  Preferred to work 40 hours or more ;  Part-time workers who prefer more hours ;  &gt; Males ;</t>
  </si>
  <si>
    <t>65 years and over ;  Preferred to work 40 hours or more ;  Part-time workers who prefer more hours ;  &gt; Females ;</t>
  </si>
  <si>
    <t>65 years and over ;  Preferred to work 40 hours or more ;  &gt; Available within four weeks ;  Persons ;</t>
  </si>
  <si>
    <t>65 years and over ;  Preferred to work 40 hours or more ;  &gt; Available within four weeks ;  &gt; Males ;</t>
  </si>
  <si>
    <t>65 years and over ;  Preferred to work 40 hours or more ;  &gt; Available within four weeks ;  &gt; Females ;</t>
  </si>
  <si>
    <t>65 years and over ;  Preferred to work 40 hours or more ;  &gt;&gt; Looked for more work last year ;  Persons ;</t>
  </si>
  <si>
    <t>65 years and over ;  Preferred to work 40 hours or more ;  &gt;&gt; Looked for more work last year ;  &gt; Males ;</t>
  </si>
  <si>
    <t>65 years and over ;  Preferred to work 40 hours or more ;  &gt;&gt; Looked for more work last year ;  &gt; Females ;</t>
  </si>
  <si>
    <t>65 years and over ;  Preferred to work 40 hours or more ;  &gt;&gt; Did not look for more work last year ;  Persons ;</t>
  </si>
  <si>
    <t>65 years and over ;  Preferred to work 40 hours or more ;  &gt;&gt; Did not look for more work last year ;  &gt; Males ;</t>
  </si>
  <si>
    <t>65 years and over ;  Preferred to work 40 hours or more ;  &gt;&gt; Did not look for more work last year ;  &gt; Females ;</t>
  </si>
  <si>
    <t>65 years and over ;  Preferred to work 40 hours or more ;  &gt; Not available within four weeks ;  Persons ;</t>
  </si>
  <si>
    <t>65 years and over ;  Preferred to work 40 hours or more ;  &gt; Not available within four weeks ;  &gt; Males ;</t>
  </si>
  <si>
    <t>65 years and over ;  Preferred to work 40 hours or more ;  &gt; Not available within four weeks ;  &gt; Females ;</t>
  </si>
  <si>
    <t>65 years and over ;  Preferred to work less than 10 extra hours ;  Part-time workers who prefer more hours ;  Persons ;</t>
  </si>
  <si>
    <t>65 years and over ;  Preferred to work less than 10 extra hours ;  Part-time workers who prefer more hours ;  &gt; Males ;</t>
  </si>
  <si>
    <t>65 years and over ;  Preferred to work less than 10 extra hours ;  Part-time workers who prefer more hours ;  &gt; Females ;</t>
  </si>
  <si>
    <t>65 years and over ;  Preferred to work less than 10 extra hours ;  &gt; Available within four weeks ;  Persons ;</t>
  </si>
  <si>
    <t>65 years and over ;  Preferred to work less than 10 extra hours ;  &gt; Available within four weeks ;  &gt; Males ;</t>
  </si>
  <si>
    <t>65 years and over ;  Preferred to work less than 10 extra hours ;  &gt; Available within four weeks ;  &gt; Females ;</t>
  </si>
  <si>
    <t>65 years and over ;  Preferred to work less than 10 extra hours ;  &gt;&gt; Looked for more work last year ;  Persons ;</t>
  </si>
  <si>
    <t>65 years and over ;  Preferred to work less than 10 extra hours ;  &gt;&gt; Looked for more work last year ;  &gt; Males ;</t>
  </si>
  <si>
    <t>65 years and over ;  Preferred to work less than 10 extra hours ;  &gt;&gt; Looked for more work last year ;  &gt; Females ;</t>
  </si>
  <si>
    <t>65 years and over ;  Preferred to work less than 10 extra hours ;  &gt;&gt; Did not look for more work last year ;  Persons ;</t>
  </si>
  <si>
    <t>65 years and over ;  Preferred to work less than 10 extra hours ;  &gt;&gt; Did not look for more work last year ;  &gt; Males ;</t>
  </si>
  <si>
    <t>65 years and over ;  Preferred to work less than 10 extra hours ;  &gt;&gt; Did not look for more work last year ;  &gt; Females ;</t>
  </si>
  <si>
    <t>65 years and over ;  Preferred to work less than 10 extra hours ;  &gt; Not available within four weeks ;  Persons ;</t>
  </si>
  <si>
    <t>65 years and over ;  Preferred to work less than 10 extra hours ;  &gt; Not available within four weeks ;  &gt; Males ;</t>
  </si>
  <si>
    <t>65 years and over ;  Preferred to work less than 10 extra hours ;  &gt; Not available within four weeks ;  &gt; Females ;</t>
  </si>
  <si>
    <t>65 years and over ;  Preferred to work 10 to 19 extra hours ;  Part-time workers who prefer more hours ;  Persons ;</t>
  </si>
  <si>
    <t>65 years and over ;  Preferred to work 10 to 19 extra hours ;  Part-time workers who prefer more hours ;  &gt; Males ;</t>
  </si>
  <si>
    <t>65 years and over ;  Preferred to work 10 to 19 extra hours ;  Part-time workers who prefer more hours ;  &gt; Females ;</t>
  </si>
  <si>
    <t>65 years and over ;  Preferred to work 10 to 19 extra hours ;  &gt; Available within four weeks ;  Persons ;</t>
  </si>
  <si>
    <t>65 years and over ;  Preferred to work 10 to 19 extra hours ;  &gt; Available within four weeks ;  &gt; Males ;</t>
  </si>
  <si>
    <t>65 years and over ;  Preferred to work 10 to 19 extra hours ;  &gt; Available within four weeks ;  &gt; Females ;</t>
  </si>
  <si>
    <t>65 years and over ;  Preferred to work 10 to 19 extra hours ;  &gt;&gt; Looked for more work last year ;  Persons ;</t>
  </si>
  <si>
    <t>65 years and over ;  Preferred to work 10 to 19 extra hours ;  &gt;&gt; Looked for more work last year ;  &gt; Males ;</t>
  </si>
  <si>
    <t>65 years and over ;  Preferred to work 10 to 19 extra hours ;  &gt;&gt; Looked for more work last year ;  &gt; Females ;</t>
  </si>
  <si>
    <t>65 years and over ;  Preferred to work 10 to 19 extra hours ;  &gt;&gt; Did not look for more work last year ;  Persons ;</t>
  </si>
  <si>
    <t>65 years and over ;  Preferred to work 10 to 19 extra hours ;  &gt;&gt; Did not look for more work last year ;  &gt; Males ;</t>
  </si>
  <si>
    <t>65 years and over ;  Preferred to work 10 to 19 extra hours ;  &gt;&gt; Did not look for more work last year ;  &gt; Females ;</t>
  </si>
  <si>
    <t>65 years and over ;  Preferred to work 10 to 19 extra hours ;  &gt; Not available within four weeks ;  Persons ;</t>
  </si>
  <si>
    <t>65 years and over ;  Preferred to work 10 to 19 extra hours ;  &gt; Not available within four weeks ;  &gt; Males ;</t>
  </si>
  <si>
    <t>65 years and over ;  Preferred to work 10 to 19 extra hours ;  &gt; Not available within four weeks ;  &gt; Females ;</t>
  </si>
  <si>
    <t>65 years and over ;  Preferred to work 20 to 29 extra hours ;  Part-time workers who prefer more hours ;  Persons ;</t>
  </si>
  <si>
    <t>65 years and over ;  Preferred to work 20 to 29 extra hours ;  Part-time workers who prefer more hours ;  &gt; Males ;</t>
  </si>
  <si>
    <t>65 years and over ;  Preferred to work 20 to 29 extra hours ;  Part-time workers who prefer more hours ;  &gt; Females ;</t>
  </si>
  <si>
    <t>65 years and over ;  Preferred to work 20 to 29 extra hours ;  &gt; Available within four weeks ;  Persons ;</t>
  </si>
  <si>
    <t>65 years and over ;  Preferred to work 20 to 29 extra hours ;  &gt; Available within four weeks ;  &gt; Males ;</t>
  </si>
  <si>
    <t>65 years and over ;  Preferred to work 20 to 29 extra hours ;  &gt; Available within four weeks ;  &gt; Females ;</t>
  </si>
  <si>
    <t>65 years and over ;  Preferred to work 20 to 29 extra hours ;  &gt;&gt; Looked for more work last year ;  Persons ;</t>
  </si>
  <si>
    <t>65 years and over ;  Preferred to work 20 to 29 extra hours ;  &gt;&gt; Looked for more work last year ;  &gt; Males ;</t>
  </si>
  <si>
    <t>65 years and over ;  Preferred to work 20 to 29 extra hours ;  &gt;&gt; Looked for more work last year ;  &gt; Females ;</t>
  </si>
  <si>
    <t>65 years and over ;  Preferred to work 20 to 29 extra hours ;  &gt;&gt; Did not look for more work last year ;  Persons ;</t>
  </si>
  <si>
    <t>65 years and over ;  Preferred to work 20 to 29 extra hours ;  &gt;&gt; Did not look for more work last year ;  &gt; Males ;</t>
  </si>
  <si>
    <t>65 years and over ;  Preferred to work 20 to 29 extra hours ;  &gt;&gt; Did not look for more work last year ;  &gt; Females ;</t>
  </si>
  <si>
    <t>65 years and over ;  Preferred to work 20 to 29 extra hours ;  &gt; Not available within four weeks ;  Persons ;</t>
  </si>
  <si>
    <t>65 years and over ;  Preferred to work 20 to 29 extra hours ;  &gt; Not available within four weeks ;  &gt; Males ;</t>
  </si>
  <si>
    <t>65 years and over ;  Preferred to work 20 to 29 extra hours ;  &gt; Not available within four weeks ;  &gt; Females ;</t>
  </si>
  <si>
    <t>65 years and over ;  Preferred to work 30 or more extra hours ;  Part-time workers who prefer more hours ;  Persons ;</t>
  </si>
  <si>
    <t>65 years and over ;  Preferred to work 30 or more extra hours ;  Part-time workers who prefer more hours ;  &gt; Males ;</t>
  </si>
  <si>
    <t>65 years and over ;  Preferred to work 30 or more extra hours ;  Part-time workers who prefer more hours ;  &gt; Females ;</t>
  </si>
  <si>
    <t>65 years and over ;  Preferred to work 30 or more extra hours ;  &gt; Available within four weeks ;  Persons ;</t>
  </si>
  <si>
    <t>65 years and over ;  Preferred to work 30 or more extra hours ;  &gt; Available within four weeks ;  &gt; Males ;</t>
  </si>
  <si>
    <t>65 years and over ;  Preferred to work 30 or more extra hours ;  &gt; Available within four weeks ;  &gt; Females ;</t>
  </si>
  <si>
    <t>65 years and over ;  Preferred to work 30 or more extra hours ;  &gt;&gt; Looked for more work last year ;  Persons ;</t>
  </si>
  <si>
    <t>65 years and over ;  Preferred to work 30 or more extra hours ;  &gt;&gt; Looked for more work last year ;  &gt; Males ;</t>
  </si>
  <si>
    <t>65 years and over ;  Preferred to work 30 or more extra hours ;  &gt;&gt; Looked for more work last year ;  &gt; Females ;</t>
  </si>
  <si>
    <t>65 years and over ;  Preferred to work 30 or more extra hours ;  &gt;&gt; Did not look for more work last year ;  Persons ;</t>
  </si>
  <si>
    <t>65 years and over ;  Preferred to work 30 or more extra hours ;  &gt;&gt; Did not look for more work last year ;  &gt; Males ;</t>
  </si>
  <si>
    <t>65 years and over ;  Preferred to work 30 or more extra hours ;  &gt;&gt; Did not look for more work last year ;  &gt; Females ;</t>
  </si>
  <si>
    <t>65 years and over ;  Preferred to work 30 or more extra hours ;  &gt; Not available within four weeks ;  Persons ;</t>
  </si>
  <si>
    <t>65 years and over ;  Preferred to work 30 or more extra hours ;  &gt; Not available within four weeks ;  &gt; Males ;</t>
  </si>
  <si>
    <t>65 years and over ;  Preferred to work 30 or more extra hours ;  &gt; Not available within four weeks ;  &gt; Females ;</t>
  </si>
  <si>
    <t>New South Wales ;  Part-time workers who prefer more hours ;  Persons ;</t>
  </si>
  <si>
    <t>New South Wales ;  Part-time workers who prefer more hours ;  &gt; Males ;</t>
  </si>
  <si>
    <t>New South Wales ;  Part-time workers who prefer more hours ;  &gt; Females ;</t>
  </si>
  <si>
    <t>New South Wales ;  &gt; Available within four weeks ;  Persons ;</t>
  </si>
  <si>
    <t>New South Wales ;  &gt; Available within four weeks ;  &gt; Males ;</t>
  </si>
  <si>
    <t>New South Wales ;  &gt; Available within four weeks ;  &gt; Females ;</t>
  </si>
  <si>
    <t>New South Wales ;  &gt;&gt; Looked for more work last year ;  Persons ;</t>
  </si>
  <si>
    <t>New South Wales ;  &gt;&gt; Looked for more work last year ;  &gt; Males ;</t>
  </si>
  <si>
    <t>New South Wales ;  &gt;&gt; Looked for more work last year ;  &gt; Females ;</t>
  </si>
  <si>
    <t>New South Wales ;  &gt;&gt; Did not look for more work last year ;  Persons ;</t>
  </si>
  <si>
    <t>A125232086J</t>
  </si>
  <si>
    <t>A125255846R</t>
  </si>
  <si>
    <t>A125243966K</t>
  </si>
  <si>
    <t>A125236838K</t>
  </si>
  <si>
    <t>A125260598K</t>
  </si>
  <si>
    <t>A125248718R</t>
  </si>
  <si>
    <t>A125234462L</t>
  </si>
  <si>
    <t>A125258222W</t>
  </si>
  <si>
    <t>A125246342T</t>
  </si>
  <si>
    <t>A125229710T</t>
  </si>
  <si>
    <t>A125253470T</t>
  </si>
  <si>
    <t>A125241590L</t>
  </si>
  <si>
    <t>A125239214T</t>
  </si>
  <si>
    <t>A125262974R</t>
  </si>
  <si>
    <t>A125251094L</t>
  </si>
  <si>
    <t>A125232090X</t>
  </si>
  <si>
    <t>A125255850F</t>
  </si>
  <si>
    <t>A125243970A</t>
  </si>
  <si>
    <t>A125236842A</t>
  </si>
  <si>
    <t>A125260602R</t>
  </si>
  <si>
    <t>A125248722F</t>
  </si>
  <si>
    <t>A125234466W</t>
  </si>
  <si>
    <t>A125258226F</t>
  </si>
  <si>
    <t>A125246346A</t>
  </si>
  <si>
    <t>A125229714A</t>
  </si>
  <si>
    <t>A125253474A</t>
  </si>
  <si>
    <t>A125241594W</t>
  </si>
  <si>
    <t>A125239218A</t>
  </si>
  <si>
    <t>A125262978X</t>
  </si>
  <si>
    <t>A125251098W</t>
  </si>
  <si>
    <t>A125232074X</t>
  </si>
  <si>
    <t>A125255834F</t>
  </si>
  <si>
    <t>A125243954A</t>
  </si>
  <si>
    <t>A125236826A</t>
  </si>
  <si>
    <t>A125260586A</t>
  </si>
  <si>
    <t>A125248706F</t>
  </si>
  <si>
    <t>A125234450C</t>
  </si>
  <si>
    <t>A125258210L</t>
  </si>
  <si>
    <t>A125246330J</t>
  </si>
  <si>
    <t>A125229698L</t>
  </si>
  <si>
    <t>A125253458A</t>
  </si>
  <si>
    <t>A125241578W</t>
  </si>
  <si>
    <t>A125239202J</t>
  </si>
  <si>
    <t>A125262962F</t>
  </si>
  <si>
    <t>A125251082C</t>
  </si>
  <si>
    <t>A125232110W</t>
  </si>
  <si>
    <t>A125255870R</t>
  </si>
  <si>
    <t>A125243990K</t>
  </si>
  <si>
    <t>A125236862K</t>
  </si>
  <si>
    <t>A125260622X</t>
  </si>
  <si>
    <t>A125248742R</t>
  </si>
  <si>
    <t>A125234486F</t>
  </si>
  <si>
    <t>A125258246R</t>
  </si>
  <si>
    <t>A125246366K</t>
  </si>
  <si>
    <t>A125229734K</t>
  </si>
  <si>
    <t>A125253494K</t>
  </si>
  <si>
    <t>A125241614V</t>
  </si>
  <si>
    <t>A125239238K</t>
  </si>
  <si>
    <t>A125262998J</t>
  </si>
  <si>
    <t>A125251118V</t>
  </si>
  <si>
    <t>A125232094J</t>
  </si>
  <si>
    <t>A125255854R</t>
  </si>
  <si>
    <t>A125243974K</t>
  </si>
  <si>
    <t>A125236846K</t>
  </si>
  <si>
    <t>A125260606X</t>
  </si>
  <si>
    <t>A125248726R</t>
  </si>
  <si>
    <t>A125234470L</t>
  </si>
  <si>
    <t>A125258230W</t>
  </si>
  <si>
    <t>A125246350T</t>
  </si>
  <si>
    <t>A125229718K</t>
  </si>
  <si>
    <t>A125253478K</t>
  </si>
  <si>
    <t>A125241598F</t>
  </si>
  <si>
    <t>A125239222T</t>
  </si>
  <si>
    <t>A125262982R</t>
  </si>
  <si>
    <t>A125251102A</t>
  </si>
  <si>
    <t>A125230926A</t>
  </si>
  <si>
    <t>A125254686W</t>
  </si>
  <si>
    <t>A125242806F</t>
  </si>
  <si>
    <t>A125235678T</t>
  </si>
  <si>
    <t>A125259438A</t>
  </si>
  <si>
    <t>A125247558W</t>
  </si>
  <si>
    <t>A125233302J</t>
  </si>
  <si>
    <t>A125257062C</t>
  </si>
  <si>
    <t>A125245182X</t>
  </si>
  <si>
    <t>A125228550X</t>
  </si>
  <si>
    <t>A125252310L</t>
  </si>
  <si>
    <t>A125240430J</t>
  </si>
  <si>
    <t>A125238054X</t>
  </si>
  <si>
    <t>A125261814K</t>
  </si>
  <si>
    <t>A125249934A</t>
  </si>
  <si>
    <t>A125230910J</t>
  </si>
  <si>
    <t>A125254670C</t>
  </si>
  <si>
    <t>A125242790X</t>
  </si>
  <si>
    <t>A125235662X</t>
  </si>
  <si>
    <t>A125259422J</t>
  </si>
  <si>
    <t>A125247542C</t>
  </si>
  <si>
    <t>A125233286V</t>
  </si>
  <si>
    <t>A125257046C</t>
  </si>
  <si>
    <t>A125245166X</t>
  </si>
  <si>
    <t>A125228534X</t>
  </si>
  <si>
    <t>A125252294X</t>
  </si>
  <si>
    <t>A125240414J</t>
  </si>
  <si>
    <t>A125238038X</t>
  </si>
  <si>
    <t>A125261798W</t>
  </si>
  <si>
    <t>A125249918A</t>
  </si>
  <si>
    <t>A125230890K</t>
  </si>
  <si>
    <t>A125254650V</t>
  </si>
  <si>
    <t>A125242770R</t>
  </si>
  <si>
    <t>A125235642R</t>
  </si>
  <si>
    <t>A125259402X</t>
  </si>
  <si>
    <t>A125247522V</t>
  </si>
  <si>
    <t>A125233266K</t>
  </si>
  <si>
    <t>A125257026V</t>
  </si>
  <si>
    <t>A125245146R</t>
  </si>
  <si>
    <t>A125228514R</t>
  </si>
  <si>
    <t>A125252274R</t>
  </si>
  <si>
    <t>A125240394K</t>
  </si>
  <si>
    <t>A125238018R</t>
  </si>
  <si>
    <t>A125261778L</t>
  </si>
  <si>
    <t>A125249898C</t>
  </si>
  <si>
    <t>A125230914T</t>
  </si>
  <si>
    <t>A125254674L</t>
  </si>
  <si>
    <t>A125242794J</t>
  </si>
  <si>
    <t>A125235666J</t>
  </si>
  <si>
    <t>A125259426T</t>
  </si>
  <si>
    <t>A125247546L</t>
  </si>
  <si>
    <t>A125233290K</t>
  </si>
  <si>
    <t>A125257050V</t>
  </si>
  <si>
    <t>A125245170R</t>
  </si>
  <si>
    <t>A125228538J</t>
  </si>
  <si>
    <t>A125252298J</t>
  </si>
  <si>
    <t>A125240418T</t>
  </si>
  <si>
    <t>A125238042R</t>
  </si>
  <si>
    <t>A125261802A</t>
  </si>
  <si>
    <t>A125249922T</t>
  </si>
  <si>
    <t>A125230918A</t>
  </si>
  <si>
    <t>A125254678W</t>
  </si>
  <si>
    <t>A125242798T</t>
  </si>
  <si>
    <t>A125235670X</t>
  </si>
  <si>
    <t>A125259430J</t>
  </si>
  <si>
    <t>A125247550C</t>
  </si>
  <si>
    <t>A125233294V</t>
  </si>
  <si>
    <t>A125257054C</t>
  </si>
  <si>
    <t>A125245174X</t>
  </si>
  <si>
    <t>A125228542X</t>
  </si>
  <si>
    <t>A125252302L</t>
  </si>
  <si>
    <t>A125240422J</t>
  </si>
  <si>
    <t>A125238046X</t>
  </si>
  <si>
    <t>A125261806K</t>
  </si>
  <si>
    <t>A125249926A</t>
  </si>
  <si>
    <t>A125230894V</t>
  </si>
  <si>
    <t>A125254654C</t>
  </si>
  <si>
    <t>A125242774X</t>
  </si>
  <si>
    <t>A125235646X</t>
  </si>
  <si>
    <t>A125259406J</t>
  </si>
  <si>
    <t>A125247526C</t>
  </si>
  <si>
    <t>A125233270A</t>
  </si>
  <si>
    <t>A125257030K</t>
  </si>
  <si>
    <t>A125245150F</t>
  </si>
  <si>
    <t>A125228518X</t>
  </si>
  <si>
    <t>A125252278X</t>
  </si>
  <si>
    <t>A125240398V</t>
  </si>
  <si>
    <t>A125238022F</t>
  </si>
  <si>
    <t>A125261782C</t>
  </si>
  <si>
    <t>A125249902J</t>
  </si>
  <si>
    <t>A125230898C</t>
  </si>
  <si>
    <t>A125254658L</t>
  </si>
  <si>
    <t>A125242778J</t>
  </si>
  <si>
    <t>A125235650R</t>
  </si>
  <si>
    <t>A125259410X</t>
  </si>
  <si>
    <t>A125247530V</t>
  </si>
  <si>
    <t>A125233274K</t>
  </si>
  <si>
    <t>A125257034V</t>
  </si>
  <si>
    <t>A125245154R</t>
  </si>
  <si>
    <t>A125228522R</t>
  </si>
  <si>
    <t>A125252282R</t>
  </si>
  <si>
    <t>A125240402X</t>
  </si>
  <si>
    <t>A125238026R</t>
  </si>
  <si>
    <t>A125261786L</t>
  </si>
  <si>
    <t>A125249906T</t>
  </si>
  <si>
    <t>A125230902J</t>
  </si>
  <si>
    <t>A125254662C</t>
  </si>
  <si>
    <t>A125242782X</t>
  </si>
  <si>
    <t>A125235654X</t>
  </si>
  <si>
    <t>A125259414J</t>
  </si>
  <si>
    <t>A125247534C</t>
  </si>
  <si>
    <t>A125233278V</t>
  </si>
  <si>
    <t>A125257038C</t>
  </si>
  <si>
    <t>A125245158X</t>
  </si>
  <si>
    <t>A125228526X</t>
  </si>
  <si>
    <t>A125252286X</t>
  </si>
  <si>
    <t>A125240406J</t>
  </si>
  <si>
    <t>A125238030F</t>
  </si>
  <si>
    <t>A125261790C</t>
  </si>
  <si>
    <t>A125249910J</t>
  </si>
  <si>
    <t>A125230886V</t>
  </si>
  <si>
    <t>A125254646C</t>
  </si>
  <si>
    <t>A125242766X</t>
  </si>
  <si>
    <t>A125235638X</t>
  </si>
  <si>
    <t>A125259398V</t>
  </si>
  <si>
    <t>A125247518C</t>
  </si>
  <si>
    <t>A125233262A</t>
  </si>
  <si>
    <t>A125257022K</t>
  </si>
  <si>
    <t>A125245142F</t>
  </si>
  <si>
    <t>A125228510F</t>
  </si>
  <si>
    <t>A125252270F</t>
  </si>
  <si>
    <t>A125240390A</t>
  </si>
  <si>
    <t>A125238014F</t>
  </si>
  <si>
    <t>A125261774C</t>
  </si>
  <si>
    <t>A125249894V</t>
  </si>
  <si>
    <t>A125230922T</t>
  </si>
  <si>
    <t>A125254682L</t>
  </si>
  <si>
    <t>A125242802W</t>
  </si>
  <si>
    <t>A125235674J</t>
  </si>
  <si>
    <t>A125259434T</t>
  </si>
  <si>
    <t>A125247554L</t>
  </si>
  <si>
    <t>A125233298C</t>
  </si>
  <si>
    <t>A125257058L</t>
  </si>
  <si>
    <t>A125245178J</t>
  </si>
  <si>
    <t>A125228546J</t>
  </si>
  <si>
    <t>A125252306W</t>
  </si>
  <si>
    <t>A125240426T</t>
  </si>
  <si>
    <t>A125238050R</t>
  </si>
  <si>
    <t>A125261810A</t>
  </si>
  <si>
    <t>A125249930T</t>
  </si>
  <si>
    <t>A125230906T</t>
  </si>
  <si>
    <t>A125254666L</t>
  </si>
  <si>
    <t>A125242786J</t>
  </si>
  <si>
    <t>A125235658J</t>
  </si>
  <si>
    <t>A125259418T</t>
  </si>
  <si>
    <t>A125247538L</t>
  </si>
  <si>
    <t>A125233282K</t>
  </si>
  <si>
    <t>A125257042V</t>
  </si>
  <si>
    <t>A125245162R</t>
  </si>
  <si>
    <t>A125228530R</t>
  </si>
  <si>
    <t>A125252290R</t>
  </si>
  <si>
    <t>A125240410X</t>
  </si>
  <si>
    <t>A125238034R</t>
  </si>
  <si>
    <t>A125261794L</t>
  </si>
  <si>
    <t>A125249914T</t>
  </si>
  <si>
    <t>A125230398J</t>
  </si>
  <si>
    <t>A125254158T</t>
  </si>
  <si>
    <t>A125242278L</t>
  </si>
  <si>
    <t>A125235150V</t>
  </si>
  <si>
    <t>A125258910A</t>
  </si>
  <si>
    <t>A125247030X</t>
  </si>
  <si>
    <t>A125232774L</t>
  </si>
  <si>
    <t>A125256534W</t>
  </si>
  <si>
    <t>A125244654T</t>
  </si>
  <si>
    <t>A125228022V</t>
  </si>
  <si>
    <t>New South Wales ;  &gt;&gt; Did not look for more work last year ;  &gt; Males ;</t>
  </si>
  <si>
    <t>New South Wales ;  &gt;&gt; Did not look for more work last year ;  &gt; Females ;</t>
  </si>
  <si>
    <t>New South Wales ;  &gt; Not available within four weeks ;  Persons ;</t>
  </si>
  <si>
    <t>New South Wales ;  &gt; Not available within four weeks ;  &gt; Males ;</t>
  </si>
  <si>
    <t>New South Wales ;  &gt; Not available within four weeks ;  &gt; Females ;</t>
  </si>
  <si>
    <t>New South Wales ;  Employees ;  Part-time workers who prefer more hours ;  Persons ;</t>
  </si>
  <si>
    <t>New South Wales ;  Employees ;  Part-time workers who prefer more hours ;  &gt; Males ;</t>
  </si>
  <si>
    <t>New South Wales ;  Employees ;  Part-time workers who prefer more hours ;  &gt; Females ;</t>
  </si>
  <si>
    <t>New South Wales ;  Employees ;  &gt; Available within four weeks ;  Persons ;</t>
  </si>
  <si>
    <t>New South Wales ;  Employees ;  &gt; Available within four weeks ;  &gt; Males ;</t>
  </si>
  <si>
    <t>New South Wales ;  Employees ;  &gt; Available within four weeks ;  &gt; Females ;</t>
  </si>
  <si>
    <t>New South Wales ;  Employees ;  &gt;&gt; Looked for more work last year ;  Persons ;</t>
  </si>
  <si>
    <t>New South Wales ;  Employees ;  &gt;&gt; Looked for more work last year ;  &gt; Males ;</t>
  </si>
  <si>
    <t>New South Wales ;  Employees ;  &gt;&gt; Looked for more work last year ;  &gt; Females ;</t>
  </si>
  <si>
    <t>New South Wales ;  Employees ;  &gt;&gt; Did not look for more work last year ;  Persons ;</t>
  </si>
  <si>
    <t>New South Wales ;  Employees ;  &gt;&gt; Did not look for more work last year ;  &gt; Males ;</t>
  </si>
  <si>
    <t>New South Wales ;  Employees ;  &gt;&gt; Did not look for more work last year ;  &gt; Females ;</t>
  </si>
  <si>
    <t>New South Wales ;  Employees ;  &gt; Not available within four weeks ;  Persons ;</t>
  </si>
  <si>
    <t>New South Wales ;  Employees ;  &gt; Not available within four weeks ;  &gt; Males ;</t>
  </si>
  <si>
    <t>New South Wales ;  Employees ;  &gt; Not available within four weeks ;  &gt; Females ;</t>
  </si>
  <si>
    <t>New South Wales ;  Own account workers ;  Part-time workers who prefer more hours ;  Persons ;</t>
  </si>
  <si>
    <t>New South Wales ;  Own account workers ;  Part-time workers who prefer more hours ;  &gt; Males ;</t>
  </si>
  <si>
    <t>New South Wales ;  Own account workers ;  Part-time workers who prefer more hours ;  &gt; Females ;</t>
  </si>
  <si>
    <t>New South Wales ;  Own account workers ;  &gt; Available within four weeks ;  Persons ;</t>
  </si>
  <si>
    <t>New South Wales ;  Own account workers ;  &gt; Available within four weeks ;  &gt; Males ;</t>
  </si>
  <si>
    <t>New South Wales ;  Own account workers ;  &gt; Available within four weeks ;  &gt; Females ;</t>
  </si>
  <si>
    <t>New South Wales ;  Own account workers ;  &gt;&gt; Looked for more work last year ;  Persons ;</t>
  </si>
  <si>
    <t>New South Wales ;  Own account workers ;  &gt;&gt; Looked for more work last year ;  &gt; Males ;</t>
  </si>
  <si>
    <t>New South Wales ;  Own account workers ;  &gt;&gt; Looked for more work last year ;  &gt; Females ;</t>
  </si>
  <si>
    <t>New South Wales ;  Own account workers ;  &gt;&gt; Did not look for more work last year ;  Persons ;</t>
  </si>
  <si>
    <t>New South Wales ;  Own account workers ;  &gt;&gt; Did not look for more work last year ;  &gt; Males ;</t>
  </si>
  <si>
    <t>New South Wales ;  Own account workers ;  &gt;&gt; Did not look for more work last year ;  &gt; Females ;</t>
  </si>
  <si>
    <t>New South Wales ;  Own account workers ;  &gt; Not available within four weeks ;  Persons ;</t>
  </si>
  <si>
    <t>New South Wales ;  Own account workers ;  &gt; Not available within four weeks ;  &gt; Males ;</t>
  </si>
  <si>
    <t>New South Wales ;  Own account workers ;  &gt; Not available within four weeks ;  &gt; Females ;</t>
  </si>
  <si>
    <t>New South Wales ;  Preferred to work less than 30 hours ;  Part-time workers who prefer more hours ;  Persons ;</t>
  </si>
  <si>
    <t>New South Wales ;  Preferred to work less than 30 hours ;  Part-time workers who prefer more hours ;  &gt; Males ;</t>
  </si>
  <si>
    <t>New South Wales ;  Preferred to work less than 30 hours ;  Part-time workers who prefer more hours ;  &gt; Females ;</t>
  </si>
  <si>
    <t>New South Wales ;  Preferred to work less than 30 hours ;  &gt; Available within four weeks ;  Persons ;</t>
  </si>
  <si>
    <t>New South Wales ;  Preferred to work less than 30 hours ;  &gt; Available within four weeks ;  &gt; Males ;</t>
  </si>
  <si>
    <t>New South Wales ;  Preferred to work less than 30 hours ;  &gt; Available within four weeks ;  &gt; Females ;</t>
  </si>
  <si>
    <t>New South Wales ;  Preferred to work less than 30 hours ;  &gt;&gt; Looked for more work last year ;  Persons ;</t>
  </si>
  <si>
    <t>New South Wales ;  Preferred to work less than 30 hours ;  &gt;&gt; Looked for more work last year ;  &gt; Males ;</t>
  </si>
  <si>
    <t>New South Wales ;  Preferred to work less than 30 hours ;  &gt;&gt; Looked for more work last year ;  &gt; Females ;</t>
  </si>
  <si>
    <t>New South Wales ;  Preferred to work less than 30 hours ;  &gt;&gt; Did not look for more work last year ;  Persons ;</t>
  </si>
  <si>
    <t>New South Wales ;  Preferred to work less than 30 hours ;  &gt;&gt; Did not look for more work last year ;  &gt; Males ;</t>
  </si>
  <si>
    <t>New South Wales ;  Preferred to work less than 30 hours ;  &gt;&gt; Did not look for more work last year ;  &gt; Females ;</t>
  </si>
  <si>
    <t>New South Wales ;  Preferred to work less than 30 hours ;  &gt; Not available within four weeks ;  Persons ;</t>
  </si>
  <si>
    <t>New South Wales ;  Preferred to work less than 30 hours ;  &gt; Not available within four weeks ;  &gt; Males ;</t>
  </si>
  <si>
    <t>New South Wales ;  Preferred to work less than 30 hours ;  &gt; Not available within four weeks ;  &gt; Females ;</t>
  </si>
  <si>
    <t>New South Wales ;  Preferred to work 30 to 34 hours ;  Part-time workers who prefer more hours ;  Persons ;</t>
  </si>
  <si>
    <t>New South Wales ;  Preferred to work 30 to 34 hours ;  Part-time workers who prefer more hours ;  &gt; Males ;</t>
  </si>
  <si>
    <t>New South Wales ;  Preferred to work 30 to 34 hours ;  Part-time workers who prefer more hours ;  &gt; Females ;</t>
  </si>
  <si>
    <t>New South Wales ;  Preferred to work 30 to 34 hours ;  &gt; Available within four weeks ;  Persons ;</t>
  </si>
  <si>
    <t>New South Wales ;  Preferred to work 30 to 34 hours ;  &gt; Available within four weeks ;  &gt; Males ;</t>
  </si>
  <si>
    <t>New South Wales ;  Preferred to work 30 to 34 hours ;  &gt; Available within four weeks ;  &gt; Females ;</t>
  </si>
  <si>
    <t>New South Wales ;  Preferred to work 30 to 34 hours ;  &gt;&gt; Looked for more work last year ;  Persons ;</t>
  </si>
  <si>
    <t>New South Wales ;  Preferred to work 30 to 34 hours ;  &gt;&gt; Looked for more work last year ;  &gt; Males ;</t>
  </si>
  <si>
    <t>New South Wales ;  Preferred to work 30 to 34 hours ;  &gt;&gt; Looked for more work last year ;  &gt; Females ;</t>
  </si>
  <si>
    <t>New South Wales ;  Preferred to work 30 to 34 hours ;  &gt;&gt; Did not look for more work last year ;  Persons ;</t>
  </si>
  <si>
    <t>New South Wales ;  Preferred to work 30 to 34 hours ;  &gt;&gt; Did not look for more work last year ;  &gt; Males ;</t>
  </si>
  <si>
    <t>New South Wales ;  Preferred to work 30 to 34 hours ;  &gt;&gt; Did not look for more work last year ;  &gt; Females ;</t>
  </si>
  <si>
    <t>New South Wales ;  Preferred to work 30 to 34 hours ;  &gt; Not available within four weeks ;  Persons ;</t>
  </si>
  <si>
    <t>New South Wales ;  Preferred to work 30 to 34 hours ;  &gt; Not available within four weeks ;  &gt; Males ;</t>
  </si>
  <si>
    <t>New South Wales ;  Preferred to work 30 to 34 hours ;  &gt; Not available within four weeks ;  &gt; Females ;</t>
  </si>
  <si>
    <t>New South Wales ;  Preferred to work 35 to 39 hours ;  Part-time workers who prefer more hours ;  Persons ;</t>
  </si>
  <si>
    <t>New South Wales ;  Preferred to work 35 to 39 hours ;  Part-time workers who prefer more hours ;  &gt; Males ;</t>
  </si>
  <si>
    <t>New South Wales ;  Preferred to work 35 to 39 hours ;  Part-time workers who prefer more hours ;  &gt; Females ;</t>
  </si>
  <si>
    <t>New South Wales ;  Preferred to work 35 to 39 hours ;  &gt; Available within four weeks ;  Persons ;</t>
  </si>
  <si>
    <t>New South Wales ;  Preferred to work 35 to 39 hours ;  &gt; Available within four weeks ;  &gt; Males ;</t>
  </si>
  <si>
    <t>New South Wales ;  Preferred to work 35 to 39 hours ;  &gt; Available within four weeks ;  &gt; Females ;</t>
  </si>
  <si>
    <t>New South Wales ;  Preferred to work 35 to 39 hours ;  &gt;&gt; Looked for more work last year ;  Persons ;</t>
  </si>
  <si>
    <t>New South Wales ;  Preferred to work 35 to 39 hours ;  &gt;&gt; Looked for more work last year ;  &gt; Males ;</t>
  </si>
  <si>
    <t>New South Wales ;  Preferred to work 35 to 39 hours ;  &gt;&gt; Looked for more work last year ;  &gt; Females ;</t>
  </si>
  <si>
    <t>New South Wales ;  Preferred to work 35 to 39 hours ;  &gt;&gt; Did not look for more work last year ;  Persons ;</t>
  </si>
  <si>
    <t>New South Wales ;  Preferred to work 35 to 39 hours ;  &gt;&gt; Did not look for more work last year ;  &gt; Males ;</t>
  </si>
  <si>
    <t>New South Wales ;  Preferred to work 35 to 39 hours ;  &gt;&gt; Did not look for more work last year ;  &gt; Females ;</t>
  </si>
  <si>
    <t>New South Wales ;  Preferred to work 35 to 39 hours ;  &gt; Not available within four weeks ;  Persons ;</t>
  </si>
  <si>
    <t>New South Wales ;  Preferred to work 35 to 39 hours ;  &gt; Not available within four weeks ;  &gt; Males ;</t>
  </si>
  <si>
    <t>New South Wales ;  Preferred to work 35 to 39 hours ;  &gt; Not available within four weeks ;  &gt; Females ;</t>
  </si>
  <si>
    <t>New South Wales ;  Preferred to work 40 hours or more ;  Part-time workers who prefer more hours ;  Persons ;</t>
  </si>
  <si>
    <t>New South Wales ;  Preferred to work 40 hours or more ;  Part-time workers who prefer more hours ;  &gt; Males ;</t>
  </si>
  <si>
    <t>New South Wales ;  Preferred to work 40 hours or more ;  Part-time workers who prefer more hours ;  &gt; Females ;</t>
  </si>
  <si>
    <t>New South Wales ;  Preferred to work 40 hours or more ;  &gt; Available within four weeks ;  Persons ;</t>
  </si>
  <si>
    <t>New South Wales ;  Preferred to work 40 hours or more ;  &gt; Available within four weeks ;  &gt; Males ;</t>
  </si>
  <si>
    <t>New South Wales ;  Preferred to work 40 hours or more ;  &gt; Available within four weeks ;  &gt; Females ;</t>
  </si>
  <si>
    <t>New South Wales ;  Preferred to work 40 hours or more ;  &gt;&gt; Looked for more work last year ;  Persons ;</t>
  </si>
  <si>
    <t>New South Wales ;  Preferred to work 40 hours or more ;  &gt;&gt; Looked for more work last year ;  &gt; Males ;</t>
  </si>
  <si>
    <t>New South Wales ;  Preferred to work 40 hours or more ;  &gt;&gt; Looked for more work last year ;  &gt; Females ;</t>
  </si>
  <si>
    <t>New South Wales ;  Preferred to work 40 hours or more ;  &gt;&gt; Did not look for more work last year ;  Persons ;</t>
  </si>
  <si>
    <t>New South Wales ;  Preferred to work 40 hours or more ;  &gt;&gt; Did not look for more work last year ;  &gt; Males ;</t>
  </si>
  <si>
    <t>New South Wales ;  Preferred to work 40 hours or more ;  &gt;&gt; Did not look for more work last year ;  &gt; Females ;</t>
  </si>
  <si>
    <t>New South Wales ;  Preferred to work 40 hours or more ;  &gt; Not available within four weeks ;  Persons ;</t>
  </si>
  <si>
    <t>New South Wales ;  Preferred to work 40 hours or more ;  &gt; Not available within four weeks ;  &gt; Males ;</t>
  </si>
  <si>
    <t>New South Wales ;  Preferred to work 40 hours or more ;  &gt; Not available within four weeks ;  &gt; Females ;</t>
  </si>
  <si>
    <t>New South Wales ;  Preferred to work less than 10 extra hours ;  Part-time workers who prefer more hours ;  Persons ;</t>
  </si>
  <si>
    <t>New South Wales ;  Preferred to work less than 10 extra hours ;  Part-time workers who prefer more hours ;  &gt; Males ;</t>
  </si>
  <si>
    <t>New South Wales ;  Preferred to work less than 10 extra hours ;  Part-time workers who prefer more hours ;  &gt; Females ;</t>
  </si>
  <si>
    <t>New South Wales ;  Preferred to work less than 10 extra hours ;  &gt; Available within four weeks ;  Persons ;</t>
  </si>
  <si>
    <t>New South Wales ;  Preferred to work less than 10 extra hours ;  &gt; Available within four weeks ;  &gt; Males ;</t>
  </si>
  <si>
    <t>New South Wales ;  Preferred to work less than 10 extra hours ;  &gt; Available within four weeks ;  &gt; Females ;</t>
  </si>
  <si>
    <t>New South Wales ;  Preferred to work less than 10 extra hours ;  &gt;&gt; Looked for more work last year ;  Persons ;</t>
  </si>
  <si>
    <t>New South Wales ;  Preferred to work less than 10 extra hours ;  &gt;&gt; Looked for more work last year ;  &gt; Males ;</t>
  </si>
  <si>
    <t>New South Wales ;  Preferred to work less than 10 extra hours ;  &gt;&gt; Looked for more work last year ;  &gt; Females ;</t>
  </si>
  <si>
    <t>New South Wales ;  Preferred to work less than 10 extra hours ;  &gt;&gt; Did not look for more work last year ;  Persons ;</t>
  </si>
  <si>
    <t>New South Wales ;  Preferred to work less than 10 extra hours ;  &gt;&gt; Did not look for more work last year ;  &gt; Males ;</t>
  </si>
  <si>
    <t>New South Wales ;  Preferred to work less than 10 extra hours ;  &gt;&gt; Did not look for more work last year ;  &gt; Females ;</t>
  </si>
  <si>
    <t>New South Wales ;  Preferred to work less than 10 extra hours ;  &gt; Not available within four weeks ;  Persons ;</t>
  </si>
  <si>
    <t>New South Wales ;  Preferred to work less than 10 extra hours ;  &gt; Not available within four weeks ;  &gt; Males ;</t>
  </si>
  <si>
    <t>New South Wales ;  Preferred to work less than 10 extra hours ;  &gt; Not available within four weeks ;  &gt; Females ;</t>
  </si>
  <si>
    <t>New South Wales ;  Preferred to work 10 to 19 extra hours ;  Part-time workers who prefer more hours ;  Persons ;</t>
  </si>
  <si>
    <t>New South Wales ;  Preferred to work 10 to 19 extra hours ;  Part-time workers who prefer more hours ;  &gt; Males ;</t>
  </si>
  <si>
    <t>New South Wales ;  Preferred to work 10 to 19 extra hours ;  Part-time workers who prefer more hours ;  &gt; Females ;</t>
  </si>
  <si>
    <t>New South Wales ;  Preferred to work 10 to 19 extra hours ;  &gt; Available within four weeks ;  Persons ;</t>
  </si>
  <si>
    <t>New South Wales ;  Preferred to work 10 to 19 extra hours ;  &gt; Available within four weeks ;  &gt; Males ;</t>
  </si>
  <si>
    <t>New South Wales ;  Preferred to work 10 to 19 extra hours ;  &gt; Available within four weeks ;  &gt; Females ;</t>
  </si>
  <si>
    <t>New South Wales ;  Preferred to work 10 to 19 extra hours ;  &gt;&gt; Looked for more work last year ;  Persons ;</t>
  </si>
  <si>
    <t>New South Wales ;  Preferred to work 10 to 19 extra hours ;  &gt;&gt; Looked for more work last year ;  &gt; Males ;</t>
  </si>
  <si>
    <t>New South Wales ;  Preferred to work 10 to 19 extra hours ;  &gt;&gt; Looked for more work last year ;  &gt; Females ;</t>
  </si>
  <si>
    <t>New South Wales ;  Preferred to work 10 to 19 extra hours ;  &gt;&gt; Did not look for more work last year ;  Persons ;</t>
  </si>
  <si>
    <t>New South Wales ;  Preferred to work 10 to 19 extra hours ;  &gt;&gt; Did not look for more work last year ;  &gt; Males ;</t>
  </si>
  <si>
    <t>New South Wales ;  Preferred to work 10 to 19 extra hours ;  &gt;&gt; Did not look for more work last year ;  &gt; Females ;</t>
  </si>
  <si>
    <t>New South Wales ;  Preferred to work 10 to 19 extra hours ;  &gt; Not available within four weeks ;  Persons ;</t>
  </si>
  <si>
    <t>New South Wales ;  Preferred to work 10 to 19 extra hours ;  &gt; Not available within four weeks ;  &gt; Males ;</t>
  </si>
  <si>
    <t>New South Wales ;  Preferred to work 10 to 19 extra hours ;  &gt; Not available within four weeks ;  &gt; Females ;</t>
  </si>
  <si>
    <t>New South Wales ;  Preferred to work 20 to 29 extra hours ;  Part-time workers who prefer more hours ;  Persons ;</t>
  </si>
  <si>
    <t>New South Wales ;  Preferred to work 20 to 29 extra hours ;  Part-time workers who prefer more hours ;  &gt; Males ;</t>
  </si>
  <si>
    <t>New South Wales ;  Preferred to work 20 to 29 extra hours ;  Part-time workers who prefer more hours ;  &gt; Females ;</t>
  </si>
  <si>
    <t>New South Wales ;  Preferred to work 20 to 29 extra hours ;  &gt; Available within four weeks ;  Persons ;</t>
  </si>
  <si>
    <t>New South Wales ;  Preferred to work 20 to 29 extra hours ;  &gt; Available within four weeks ;  &gt; Males ;</t>
  </si>
  <si>
    <t>New South Wales ;  Preferred to work 20 to 29 extra hours ;  &gt; Available within four weeks ;  &gt; Females ;</t>
  </si>
  <si>
    <t>New South Wales ;  Preferred to work 20 to 29 extra hours ;  &gt;&gt; Looked for more work last year ;  Persons ;</t>
  </si>
  <si>
    <t>New South Wales ;  Preferred to work 20 to 29 extra hours ;  &gt;&gt; Looked for more work last year ;  &gt; Males ;</t>
  </si>
  <si>
    <t>New South Wales ;  Preferred to work 20 to 29 extra hours ;  &gt;&gt; Looked for more work last year ;  &gt; Females ;</t>
  </si>
  <si>
    <t>New South Wales ;  Preferred to work 20 to 29 extra hours ;  &gt;&gt; Did not look for more work last year ;  Persons ;</t>
  </si>
  <si>
    <t>New South Wales ;  Preferred to work 20 to 29 extra hours ;  &gt;&gt; Did not look for more work last year ;  &gt; Males ;</t>
  </si>
  <si>
    <t>New South Wales ;  Preferred to work 20 to 29 extra hours ;  &gt;&gt; Did not look for more work last year ;  &gt; Females ;</t>
  </si>
  <si>
    <t>New South Wales ;  Preferred to work 20 to 29 extra hours ;  &gt; Not available within four weeks ;  Persons ;</t>
  </si>
  <si>
    <t>New South Wales ;  Preferred to work 20 to 29 extra hours ;  &gt; Not available within four weeks ;  &gt; Males ;</t>
  </si>
  <si>
    <t>New South Wales ;  Preferred to work 20 to 29 extra hours ;  &gt; Not available within four weeks ;  &gt; Females ;</t>
  </si>
  <si>
    <t>New South Wales ;  Preferred to work 30 or more extra hours ;  Part-time workers who prefer more hours ;  Persons ;</t>
  </si>
  <si>
    <t>New South Wales ;  Preferred to work 30 or more extra hours ;  Part-time workers who prefer more hours ;  &gt; Males ;</t>
  </si>
  <si>
    <t>New South Wales ;  Preferred to work 30 or more extra hours ;  Part-time workers who prefer more hours ;  &gt; Females ;</t>
  </si>
  <si>
    <t>New South Wales ;  Preferred to work 30 or more extra hours ;  &gt; Available within four weeks ;  Persons ;</t>
  </si>
  <si>
    <t>New South Wales ;  Preferred to work 30 or more extra hours ;  &gt; Available within four weeks ;  &gt; Males ;</t>
  </si>
  <si>
    <t>New South Wales ;  Preferred to work 30 or more extra hours ;  &gt; Available within four weeks ;  &gt; Females ;</t>
  </si>
  <si>
    <t>New South Wales ;  Preferred to work 30 or more extra hours ;  &gt;&gt; Looked for more work last year ;  Persons ;</t>
  </si>
  <si>
    <t>New South Wales ;  Preferred to work 30 or more extra hours ;  &gt;&gt; Looked for more work last year ;  &gt; Males ;</t>
  </si>
  <si>
    <t>New South Wales ;  Preferred to work 30 or more extra hours ;  &gt;&gt; Looked for more work last year ;  &gt; Females ;</t>
  </si>
  <si>
    <t>New South Wales ;  Preferred to work 30 or more extra hours ;  &gt;&gt; Did not look for more work last year ;  Persons ;</t>
  </si>
  <si>
    <t>New South Wales ;  Preferred to work 30 or more extra hours ;  &gt;&gt; Did not look for more work last year ;  &gt; Males ;</t>
  </si>
  <si>
    <t>New South Wales ;  Preferred to work 30 or more extra hours ;  &gt;&gt; Did not look for more work last year ;  &gt; Females ;</t>
  </si>
  <si>
    <t>New South Wales ;  Preferred to work 30 or more extra hours ;  &gt; Not available within four weeks ;  Persons ;</t>
  </si>
  <si>
    <t>New South Wales ;  Preferred to work 30 or more extra hours ;  &gt; Not available within four weeks ;  &gt; Males ;</t>
  </si>
  <si>
    <t>New South Wales ;  Preferred to work 30 or more extra hours ;  &gt; Not available within four weeks ;  &gt; Females ;</t>
  </si>
  <si>
    <t>Victoria ;  Part-time workers who prefer more hours ;  Persons ;</t>
  </si>
  <si>
    <t>Victoria ;  Part-time workers who prefer more hours ;  &gt; Males ;</t>
  </si>
  <si>
    <t>Victoria ;  Part-time workers who prefer more hours ;  &gt; Females ;</t>
  </si>
  <si>
    <t>Victoria ;  &gt; Available within four weeks ;  Persons ;</t>
  </si>
  <si>
    <t>Victoria ;  &gt; Available within four weeks ;  &gt; Males ;</t>
  </si>
  <si>
    <t>Victoria ;  &gt; Available within four weeks ;  &gt; Females ;</t>
  </si>
  <si>
    <t>Victoria ;  &gt;&gt; Looked for more work last year ;  Persons ;</t>
  </si>
  <si>
    <t>Victoria ;  &gt;&gt; Looked for more work last year ;  &gt; Males ;</t>
  </si>
  <si>
    <t>Victoria ;  &gt;&gt; Looked for more work last year ;  &gt; Females ;</t>
  </si>
  <si>
    <t>Victoria ;  &gt;&gt; Did not look for more work last year ;  Persons ;</t>
  </si>
  <si>
    <t>Victoria ;  &gt;&gt; Did not look for more work last year ;  &gt; Males ;</t>
  </si>
  <si>
    <t>Victoria ;  &gt;&gt; Did not look for more work last year ;  &gt; Females ;</t>
  </si>
  <si>
    <t>Victoria ;  &gt; Not available within four weeks ;  Persons ;</t>
  </si>
  <si>
    <t>Victoria ;  &gt; Not available within four weeks ;  &gt; Males ;</t>
  </si>
  <si>
    <t>Victoria ;  &gt; Not available within four weeks ;  &gt; Females ;</t>
  </si>
  <si>
    <t>Victoria ;  Employees ;  Part-time workers who prefer more hours ;  Persons ;</t>
  </si>
  <si>
    <t>Victoria ;  Employees ;  Part-time workers who prefer more hours ;  &gt; Males ;</t>
  </si>
  <si>
    <t>Victoria ;  Employees ;  Part-time workers who prefer more hours ;  &gt; Females ;</t>
  </si>
  <si>
    <t>Victoria ;  Employees ;  &gt; Available within four weeks ;  Persons ;</t>
  </si>
  <si>
    <t>Victoria ;  Employees ;  &gt; Available within four weeks ;  &gt; Males ;</t>
  </si>
  <si>
    <t>Victoria ;  Employees ;  &gt; Available within four weeks ;  &gt; Females ;</t>
  </si>
  <si>
    <t>Victoria ;  Employees ;  &gt;&gt; Looked for more work last year ;  Persons ;</t>
  </si>
  <si>
    <t>Victoria ;  Employees ;  &gt;&gt; Looked for more work last year ;  &gt; Males ;</t>
  </si>
  <si>
    <t>Victoria ;  Employees ;  &gt;&gt; Looked for more work last year ;  &gt; Females ;</t>
  </si>
  <si>
    <t>Victoria ;  Employees ;  &gt;&gt; Did not look for more work last year ;  Persons ;</t>
  </si>
  <si>
    <t>Victoria ;  Employees ;  &gt;&gt; Did not look for more work last year ;  &gt; Males ;</t>
  </si>
  <si>
    <t>Victoria ;  Employees ;  &gt;&gt; Did not look for more work last year ;  &gt; Females ;</t>
  </si>
  <si>
    <t>Victoria ;  Employees ;  &gt; Not available within four weeks ;  Persons ;</t>
  </si>
  <si>
    <t>Victoria ;  Employees ;  &gt; Not available within four weeks ;  &gt; Males ;</t>
  </si>
  <si>
    <t>Victoria ;  Employees ;  &gt; Not available within four weeks ;  &gt; Females ;</t>
  </si>
  <si>
    <t>Victoria ;  Own account workers ;  Part-time workers who prefer more hours ;  Persons ;</t>
  </si>
  <si>
    <t>Victoria ;  Own account workers ;  Part-time workers who prefer more hours ;  &gt; Males ;</t>
  </si>
  <si>
    <t>Victoria ;  Own account workers ;  Part-time workers who prefer more hours ;  &gt; Females ;</t>
  </si>
  <si>
    <t>Victoria ;  Own account workers ;  &gt; Available within four weeks ;  Persons ;</t>
  </si>
  <si>
    <t>Victoria ;  Own account workers ;  &gt; Available within four weeks ;  &gt; Males ;</t>
  </si>
  <si>
    <t>Victoria ;  Own account workers ;  &gt; Available within four weeks ;  &gt; Females ;</t>
  </si>
  <si>
    <t>Victoria ;  Own account workers ;  &gt;&gt; Looked for more work last year ;  Persons ;</t>
  </si>
  <si>
    <t>Victoria ;  Own account workers ;  &gt;&gt; Looked for more work last year ;  &gt; Males ;</t>
  </si>
  <si>
    <t>Victoria ;  Own account workers ;  &gt;&gt; Looked for more work last year ;  &gt; Females ;</t>
  </si>
  <si>
    <t>Victoria ;  Own account workers ;  &gt;&gt; Did not look for more work last year ;  Persons ;</t>
  </si>
  <si>
    <t>Victoria ;  Own account workers ;  &gt;&gt; Did not look for more work last year ;  &gt; Males ;</t>
  </si>
  <si>
    <t>Victoria ;  Own account workers ;  &gt;&gt; Did not look for more work last year ;  &gt; Females ;</t>
  </si>
  <si>
    <t>Victoria ;  Own account workers ;  &gt; Not available within four weeks ;  Persons ;</t>
  </si>
  <si>
    <t>Victoria ;  Own account workers ;  &gt; Not available within four weeks ;  &gt; Males ;</t>
  </si>
  <si>
    <t>Victoria ;  Own account workers ;  &gt; Not available within four weeks ;  &gt; Females ;</t>
  </si>
  <si>
    <t>Victoria ;  Preferred to work less than 30 hours ;  Part-time workers who prefer more hours ;  Persons ;</t>
  </si>
  <si>
    <t>Victoria ;  Preferred to work less than 30 hours ;  Part-time workers who prefer more hours ;  &gt; Males ;</t>
  </si>
  <si>
    <t>Victoria ;  Preferred to work less than 30 hours ;  Part-time workers who prefer more hours ;  &gt; Females ;</t>
  </si>
  <si>
    <t>Victoria ;  Preferred to work less than 30 hours ;  &gt; Available within four weeks ;  Persons ;</t>
  </si>
  <si>
    <t>Victoria ;  Preferred to work less than 30 hours ;  &gt; Available within four weeks ;  &gt; Males ;</t>
  </si>
  <si>
    <t>Victoria ;  Preferred to work less than 30 hours ;  &gt; Available within four weeks ;  &gt; Females ;</t>
  </si>
  <si>
    <t>Victoria ;  Preferred to work less than 30 hours ;  &gt;&gt; Looked for more work last year ;  Persons ;</t>
  </si>
  <si>
    <t>Victoria ;  Preferred to work less than 30 hours ;  &gt;&gt; Looked for more work last year ;  &gt; Males ;</t>
  </si>
  <si>
    <t>Victoria ;  Preferred to work less than 30 hours ;  &gt;&gt; Looked for more work last year ;  &gt; Females ;</t>
  </si>
  <si>
    <t>Victoria ;  Preferred to work less than 30 hours ;  &gt;&gt; Did not look for more work last year ;  Persons ;</t>
  </si>
  <si>
    <t>Victoria ;  Preferred to work less than 30 hours ;  &gt;&gt; Did not look for more work last year ;  &gt; Males ;</t>
  </si>
  <si>
    <t>Victoria ;  Preferred to work less than 30 hours ;  &gt;&gt; Did not look for more work last year ;  &gt; Females ;</t>
  </si>
  <si>
    <t>Victoria ;  Preferred to work less than 30 hours ;  &gt; Not available within four weeks ;  Persons ;</t>
  </si>
  <si>
    <t>Victoria ;  Preferred to work less than 30 hours ;  &gt; Not available within four weeks ;  &gt; Males ;</t>
  </si>
  <si>
    <t>Victoria ;  Preferred to work less than 30 hours ;  &gt; Not available within four weeks ;  &gt; Females ;</t>
  </si>
  <si>
    <t>Victoria ;  Preferred to work 30 to 34 hours ;  Part-time workers who prefer more hours ;  Persons ;</t>
  </si>
  <si>
    <t>Victoria ;  Preferred to work 30 to 34 hours ;  Part-time workers who prefer more hours ;  &gt; Males ;</t>
  </si>
  <si>
    <t>Victoria ;  Preferred to work 30 to 34 hours ;  Part-time workers who prefer more hours ;  &gt; Females ;</t>
  </si>
  <si>
    <t>Victoria ;  Preferred to work 30 to 34 hours ;  &gt; Available within four weeks ;  Persons ;</t>
  </si>
  <si>
    <t>Victoria ;  Preferred to work 30 to 34 hours ;  &gt; Available within four weeks ;  &gt; Males ;</t>
  </si>
  <si>
    <t>Victoria ;  Preferred to work 30 to 34 hours ;  &gt; Available within four weeks ;  &gt; Females ;</t>
  </si>
  <si>
    <t>Victoria ;  Preferred to work 30 to 34 hours ;  &gt;&gt; Looked for more work last year ;  Persons ;</t>
  </si>
  <si>
    <t>Victoria ;  Preferred to work 30 to 34 hours ;  &gt;&gt; Looked for more work last year ;  &gt; Males ;</t>
  </si>
  <si>
    <t>Victoria ;  Preferred to work 30 to 34 hours ;  &gt;&gt; Looked for more work last year ;  &gt; Females ;</t>
  </si>
  <si>
    <t>Victoria ;  Preferred to work 30 to 34 hours ;  &gt;&gt; Did not look for more work last year ;  Persons ;</t>
  </si>
  <si>
    <t>Victoria ;  Preferred to work 30 to 34 hours ;  &gt;&gt; Did not look for more work last year ;  &gt; Males ;</t>
  </si>
  <si>
    <t>Victoria ;  Preferred to work 30 to 34 hours ;  &gt;&gt; Did not look for more work last year ;  &gt; Females ;</t>
  </si>
  <si>
    <t>Victoria ;  Preferred to work 30 to 34 hours ;  &gt; Not available within four weeks ;  Persons ;</t>
  </si>
  <si>
    <t>Victoria ;  Preferred to work 30 to 34 hours ;  &gt; Not available within four weeks ;  &gt; Males ;</t>
  </si>
  <si>
    <t>Victoria ;  Preferred to work 30 to 34 hours ;  &gt; Not available within four weeks ;  &gt; Females ;</t>
  </si>
  <si>
    <t>Victoria ;  Preferred to work 35 to 39 hours ;  Part-time workers who prefer more hours ;  Persons ;</t>
  </si>
  <si>
    <t>Victoria ;  Preferred to work 35 to 39 hours ;  Part-time workers who prefer more hours ;  &gt; Males ;</t>
  </si>
  <si>
    <t>Victoria ;  Preferred to work 35 to 39 hours ;  Part-time workers who prefer more hours ;  &gt; Females ;</t>
  </si>
  <si>
    <t>Victoria ;  Preferred to work 35 to 39 hours ;  &gt; Available within four weeks ;  Persons ;</t>
  </si>
  <si>
    <t>Victoria ;  Preferred to work 35 to 39 hours ;  &gt; Available within four weeks ;  &gt; Males ;</t>
  </si>
  <si>
    <t>Victoria ;  Preferred to work 35 to 39 hours ;  &gt; Available within four weeks ;  &gt; Females ;</t>
  </si>
  <si>
    <t>Victoria ;  Preferred to work 35 to 39 hours ;  &gt;&gt; Looked for more work last year ;  Persons ;</t>
  </si>
  <si>
    <t>Victoria ;  Preferred to work 35 to 39 hours ;  &gt;&gt; Looked for more work last year ;  &gt; Males ;</t>
  </si>
  <si>
    <t>Victoria ;  Preferred to work 35 to 39 hours ;  &gt;&gt; Looked for more work last year ;  &gt; Females ;</t>
  </si>
  <si>
    <t>Victoria ;  Preferred to work 35 to 39 hours ;  &gt;&gt; Did not look for more work last year ;  Persons ;</t>
  </si>
  <si>
    <t>Victoria ;  Preferred to work 35 to 39 hours ;  &gt;&gt; Did not look for more work last year ;  &gt; Males ;</t>
  </si>
  <si>
    <t>Victoria ;  Preferred to work 35 to 39 hours ;  &gt;&gt; Did not look for more work last year ;  &gt; Females ;</t>
  </si>
  <si>
    <t>Victoria ;  Preferred to work 35 to 39 hours ;  &gt; Not available within four weeks ;  Persons ;</t>
  </si>
  <si>
    <t>Victoria ;  Preferred to work 35 to 39 hours ;  &gt; Not available within four weeks ;  &gt; Males ;</t>
  </si>
  <si>
    <t>Victoria ;  Preferred to work 35 to 39 hours ;  &gt; Not available within four weeks ;  &gt; Females ;</t>
  </si>
  <si>
    <t>Victoria ;  Preferred to work 40 hours or more ;  Part-time workers who prefer more hours ;  Persons ;</t>
  </si>
  <si>
    <t>Victoria ;  Preferred to work 40 hours or more ;  Part-time workers who prefer more hours ;  &gt; Males ;</t>
  </si>
  <si>
    <t>Victoria ;  Preferred to work 40 hours or more ;  Part-time workers who prefer more hours ;  &gt; Females ;</t>
  </si>
  <si>
    <t>Victoria ;  Preferred to work 40 hours or more ;  &gt; Available within four weeks ;  Persons ;</t>
  </si>
  <si>
    <t>Victoria ;  Preferred to work 40 hours or more ;  &gt; Available within four weeks ;  &gt; Males ;</t>
  </si>
  <si>
    <t>A125251782T</t>
  </si>
  <si>
    <t>A125239902W</t>
  </si>
  <si>
    <t>A125237526T</t>
  </si>
  <si>
    <t>A125261286T</t>
  </si>
  <si>
    <t>A125249406W</t>
  </si>
  <si>
    <t>A125230382R</t>
  </si>
  <si>
    <t>A125254142X</t>
  </si>
  <si>
    <t>A125242262V</t>
  </si>
  <si>
    <t>A125235134V</t>
  </si>
  <si>
    <t>A125258894L</t>
  </si>
  <si>
    <t>A125247014X</t>
  </si>
  <si>
    <t>A125232758L</t>
  </si>
  <si>
    <t>A125256518W</t>
  </si>
  <si>
    <t>A125244638T</t>
  </si>
  <si>
    <t>A125228006V</t>
  </si>
  <si>
    <t>A125251766T</t>
  </si>
  <si>
    <t>A125239886J</t>
  </si>
  <si>
    <t>A125237510X</t>
  </si>
  <si>
    <t>A125261270X</t>
  </si>
  <si>
    <t>A125249390R</t>
  </si>
  <si>
    <t>A125230362F</t>
  </si>
  <si>
    <t>A125254122R</t>
  </si>
  <si>
    <t>A125242242K</t>
  </si>
  <si>
    <t>A125235114K</t>
  </si>
  <si>
    <t>A125258874C</t>
  </si>
  <si>
    <t>A125246994X</t>
  </si>
  <si>
    <t>A125232738C</t>
  </si>
  <si>
    <t>A125256498X</t>
  </si>
  <si>
    <t>A125244618J</t>
  </si>
  <si>
    <t>A125227986V</t>
  </si>
  <si>
    <t>A125251746J</t>
  </si>
  <si>
    <t>A125239866X</t>
  </si>
  <si>
    <t>A125237490A</t>
  </si>
  <si>
    <t>A125261250R</t>
  </si>
  <si>
    <t>A125249370F</t>
  </si>
  <si>
    <t>A125230386X</t>
  </si>
  <si>
    <t>A125254146J</t>
  </si>
  <si>
    <t>A125242266C</t>
  </si>
  <si>
    <t>A125235138C</t>
  </si>
  <si>
    <t>A125258898W</t>
  </si>
  <si>
    <t>A125247018J</t>
  </si>
  <si>
    <t>A125232762C</t>
  </si>
  <si>
    <t>A125256522L</t>
  </si>
  <si>
    <t>A125244642J</t>
  </si>
  <si>
    <t>A125228010K</t>
  </si>
  <si>
    <t>A125251770J</t>
  </si>
  <si>
    <t>A125239890X</t>
  </si>
  <si>
    <t>A125237514J</t>
  </si>
  <si>
    <t>A125261274J</t>
  </si>
  <si>
    <t>A125249394X</t>
  </si>
  <si>
    <t>A125230390R</t>
  </si>
  <si>
    <t>A125254150X</t>
  </si>
  <si>
    <t>A125242270V</t>
  </si>
  <si>
    <t>A125235142V</t>
  </si>
  <si>
    <t>A125258902A</t>
  </si>
  <si>
    <t>A125247022X</t>
  </si>
  <si>
    <t>A125232766L</t>
  </si>
  <si>
    <t>A125256526W</t>
  </si>
  <si>
    <t>A125244646T</t>
  </si>
  <si>
    <t>A125228014V</t>
  </si>
  <si>
    <t>A125251774T</t>
  </si>
  <si>
    <t>A125239894J</t>
  </si>
  <si>
    <t>A125237518T</t>
  </si>
  <si>
    <t>A125261278T</t>
  </si>
  <si>
    <t>A125249398J</t>
  </si>
  <si>
    <t>A125230366R</t>
  </si>
  <si>
    <t>A125254126X</t>
  </si>
  <si>
    <t>A125242246V</t>
  </si>
  <si>
    <t>A125235118V</t>
  </si>
  <si>
    <t>A125258878L</t>
  </si>
  <si>
    <t>A125246998J</t>
  </si>
  <si>
    <t>A125232742V</t>
  </si>
  <si>
    <t>A125256502C</t>
  </si>
  <si>
    <t>A125244622X</t>
  </si>
  <si>
    <t>A125227990K</t>
  </si>
  <si>
    <t>A125251750X</t>
  </si>
  <si>
    <t>A125239870R</t>
  </si>
  <si>
    <t>A125237494K</t>
  </si>
  <si>
    <t>A125261254X</t>
  </si>
  <si>
    <t>A125249374R</t>
  </si>
  <si>
    <t>A125230370F</t>
  </si>
  <si>
    <t>A125254130R</t>
  </si>
  <si>
    <t>A125242250K</t>
  </si>
  <si>
    <t>A125235122K</t>
  </si>
  <si>
    <t>A125258882C</t>
  </si>
  <si>
    <t>A125247002R</t>
  </si>
  <si>
    <t>A125232746C</t>
  </si>
  <si>
    <t>A125256506L</t>
  </si>
  <si>
    <t>A125244626J</t>
  </si>
  <si>
    <t>A125227994V</t>
  </si>
  <si>
    <t>A125251754J</t>
  </si>
  <si>
    <t>A125239874X</t>
  </si>
  <si>
    <t>A125237498V</t>
  </si>
  <si>
    <t>A125261258J</t>
  </si>
  <si>
    <t>A125249378X</t>
  </si>
  <si>
    <t>A125230374R</t>
  </si>
  <si>
    <t>A125254134X</t>
  </si>
  <si>
    <t>A125242254V</t>
  </si>
  <si>
    <t>A125235126V</t>
  </si>
  <si>
    <t>A125258886L</t>
  </si>
  <si>
    <t>A125247006X</t>
  </si>
  <si>
    <t>A125232750V</t>
  </si>
  <si>
    <t>A125256510C</t>
  </si>
  <si>
    <t>A125244630X</t>
  </si>
  <si>
    <t>A125227998C</t>
  </si>
  <si>
    <t>A125251758T</t>
  </si>
  <si>
    <t>A125239878J</t>
  </si>
  <si>
    <t>A125237502X</t>
  </si>
  <si>
    <t>A125261262X</t>
  </si>
  <si>
    <t>A125249382R</t>
  </si>
  <si>
    <t>A125230358R</t>
  </si>
  <si>
    <t>A125254118X</t>
  </si>
  <si>
    <t>A125242238V</t>
  </si>
  <si>
    <t>A125235110A</t>
  </si>
  <si>
    <t>A125258870V</t>
  </si>
  <si>
    <t>A125246990R</t>
  </si>
  <si>
    <t>A125232734V</t>
  </si>
  <si>
    <t>A125256494R</t>
  </si>
  <si>
    <t>A125244614X</t>
  </si>
  <si>
    <t>A125227982K</t>
  </si>
  <si>
    <t>A125251742X</t>
  </si>
  <si>
    <t>A125239862R</t>
  </si>
  <si>
    <t>A125237486K</t>
  </si>
  <si>
    <t>A125261246X</t>
  </si>
  <si>
    <t>A125249366R</t>
  </si>
  <si>
    <t>A125230394X</t>
  </si>
  <si>
    <t>A125254154J</t>
  </si>
  <si>
    <t>A125242274C</t>
  </si>
  <si>
    <t>A125235146C</t>
  </si>
  <si>
    <t>A125258906K</t>
  </si>
  <si>
    <t>A125247026J</t>
  </si>
  <si>
    <t>A125232770C</t>
  </si>
  <si>
    <t>A125256530L</t>
  </si>
  <si>
    <t>A125244650J</t>
  </si>
  <si>
    <t>A125228018C</t>
  </si>
  <si>
    <t>A125251778A</t>
  </si>
  <si>
    <t>A125239898T</t>
  </si>
  <si>
    <t>A125237522J</t>
  </si>
  <si>
    <t>A125261282J</t>
  </si>
  <si>
    <t>A125249402L</t>
  </si>
  <si>
    <t>A125230378X</t>
  </si>
  <si>
    <t>A125254138J</t>
  </si>
  <si>
    <t>A125242258C</t>
  </si>
  <si>
    <t>A125235130K</t>
  </si>
  <si>
    <t>A125258890C</t>
  </si>
  <si>
    <t>A125247010R</t>
  </si>
  <si>
    <t>A125232754C</t>
  </si>
  <si>
    <t>A125256514L</t>
  </si>
  <si>
    <t>A125244634J</t>
  </si>
  <si>
    <t>A125228002K</t>
  </si>
  <si>
    <t>A125251762J</t>
  </si>
  <si>
    <t>A125239882X</t>
  </si>
  <si>
    <t>A125237506J</t>
  </si>
  <si>
    <t>A125261266J</t>
  </si>
  <si>
    <t>A125249386X</t>
  </si>
  <si>
    <t>A125230222C</t>
  </si>
  <si>
    <t>A125253982W</t>
  </si>
  <si>
    <t>A125242102J</t>
  </si>
  <si>
    <t>A125234974T</t>
  </si>
  <si>
    <t>A125258734A</t>
  </si>
  <si>
    <t>A125246854W</t>
  </si>
  <si>
    <t>A125232598L</t>
  </si>
  <si>
    <t>A125256358W</t>
  </si>
  <si>
    <t>A125244478T</t>
  </si>
  <si>
    <t>A125227846T</t>
  </si>
  <si>
    <t>A125251606F</t>
  </si>
  <si>
    <t>A125239726W</t>
  </si>
  <si>
    <t>A125237350X</t>
  </si>
  <si>
    <t>A125261110L</t>
  </si>
  <si>
    <t>A125249230C</t>
  </si>
  <si>
    <t>A125230206C</t>
  </si>
  <si>
    <t>A125253966W</t>
  </si>
  <si>
    <t>A125242086V</t>
  </si>
  <si>
    <t>A125234958T</t>
  </si>
  <si>
    <t>A125258718A</t>
  </si>
  <si>
    <t>A125246838W</t>
  </si>
  <si>
    <t>A125232582V</t>
  </si>
  <si>
    <t>A125256342C</t>
  </si>
  <si>
    <t>A125244462X</t>
  </si>
  <si>
    <t>A125227830X</t>
  </si>
  <si>
    <t>A125251590X</t>
  </si>
  <si>
    <t>A125239710C</t>
  </si>
  <si>
    <t>A125237334X</t>
  </si>
  <si>
    <t>A125261094X</t>
  </si>
  <si>
    <t>A125249214C</t>
  </si>
  <si>
    <t>A125230186F</t>
  </si>
  <si>
    <t>A125253946L</t>
  </si>
  <si>
    <t>A125242066K</t>
  </si>
  <si>
    <t>A125234938J</t>
  </si>
  <si>
    <t>A125258698C</t>
  </si>
  <si>
    <t>A125246818L</t>
  </si>
  <si>
    <t>A125232562K</t>
  </si>
  <si>
    <t>A125256322V</t>
  </si>
  <si>
    <t>A125244442R</t>
  </si>
  <si>
    <t>A125227810R</t>
  </si>
  <si>
    <t>A125251570R</t>
  </si>
  <si>
    <t>A125239690F</t>
  </si>
  <si>
    <t>A125237314R</t>
  </si>
  <si>
    <t>A125261074R</t>
  </si>
  <si>
    <t>A125249194F</t>
  </si>
  <si>
    <t>A125230210V</t>
  </si>
  <si>
    <t>A125253970L</t>
  </si>
  <si>
    <t>A125242090K</t>
  </si>
  <si>
    <t>A125234962J</t>
  </si>
  <si>
    <t>A125258722T</t>
  </si>
  <si>
    <t>A125246842L</t>
  </si>
  <si>
    <t>A125232586C</t>
  </si>
  <si>
    <t>A125256346L</t>
  </si>
  <si>
    <t>A125244466J</t>
  </si>
  <si>
    <t>A125227834J</t>
  </si>
  <si>
    <t>A125251594J</t>
  </si>
  <si>
    <t>A125239714L</t>
  </si>
  <si>
    <t>A125237338J</t>
  </si>
  <si>
    <t>A125261098J</t>
  </si>
  <si>
    <t>A125249218L</t>
  </si>
  <si>
    <t>A125230214C</t>
  </si>
  <si>
    <t>A125253974W</t>
  </si>
  <si>
    <t>A125242094V</t>
  </si>
  <si>
    <t>A125234966T</t>
  </si>
  <si>
    <t>A125258726A</t>
  </si>
  <si>
    <t>A125246846W</t>
  </si>
  <si>
    <t>A125232590V</t>
  </si>
  <si>
    <t>A125256350C</t>
  </si>
  <si>
    <t>A125244470X</t>
  </si>
  <si>
    <t>A125227838T</t>
  </si>
  <si>
    <t>A125251598T</t>
  </si>
  <si>
    <t>A125239718W</t>
  </si>
  <si>
    <t>A125237342X</t>
  </si>
  <si>
    <t>A125261102L</t>
  </si>
  <si>
    <t>A125249222C</t>
  </si>
  <si>
    <t>A125230190W</t>
  </si>
  <si>
    <t>A125253950C</t>
  </si>
  <si>
    <t>A125242070A</t>
  </si>
  <si>
    <t>A125234942X</t>
  </si>
  <si>
    <t>A125258702J</t>
  </si>
  <si>
    <t>A125246822C</t>
  </si>
  <si>
    <t>A125232566V</t>
  </si>
  <si>
    <t>A125256326C</t>
  </si>
  <si>
    <t>A125244446X</t>
  </si>
  <si>
    <t>A125227814X</t>
  </si>
  <si>
    <t>A125251574X</t>
  </si>
  <si>
    <t>A125239694R</t>
  </si>
  <si>
    <t>A125237318X</t>
  </si>
  <si>
    <t>A125261078X</t>
  </si>
  <si>
    <t>A125249198R</t>
  </si>
  <si>
    <t>A125230194F</t>
  </si>
  <si>
    <t>A125253954L</t>
  </si>
  <si>
    <t>A125242074K</t>
  </si>
  <si>
    <t>A125234946J</t>
  </si>
  <si>
    <t>A125258706T</t>
  </si>
  <si>
    <t>Victoria ;  Preferred to work 40 hours or more ;  &gt; Available within four weeks ;  &gt; Females ;</t>
  </si>
  <si>
    <t>Victoria ;  Preferred to work 40 hours or more ;  &gt;&gt; Looked for more work last year ;  Persons ;</t>
  </si>
  <si>
    <t>Victoria ;  Preferred to work 40 hours or more ;  &gt;&gt; Looked for more work last year ;  &gt; Males ;</t>
  </si>
  <si>
    <t>Victoria ;  Preferred to work 40 hours or more ;  &gt;&gt; Looked for more work last year ;  &gt; Females ;</t>
  </si>
  <si>
    <t>Victoria ;  Preferred to work 40 hours or more ;  &gt;&gt; Did not look for more work last year ;  Persons ;</t>
  </si>
  <si>
    <t>Victoria ;  Preferred to work 40 hours or more ;  &gt;&gt; Did not look for more work last year ;  &gt; Males ;</t>
  </si>
  <si>
    <t>Victoria ;  Preferred to work 40 hours or more ;  &gt;&gt; Did not look for more work last year ;  &gt; Females ;</t>
  </si>
  <si>
    <t>Victoria ;  Preferred to work 40 hours or more ;  &gt; Not available within four weeks ;  Persons ;</t>
  </si>
  <si>
    <t>Victoria ;  Preferred to work 40 hours or more ;  &gt; Not available within four weeks ;  &gt; Males ;</t>
  </si>
  <si>
    <t>Victoria ;  Preferred to work 40 hours or more ;  &gt; Not available within four weeks ;  &gt; Females ;</t>
  </si>
  <si>
    <t>Victoria ;  Preferred to work less than 10 extra hours ;  Part-time workers who prefer more hours ;  Persons ;</t>
  </si>
  <si>
    <t>Victoria ;  Preferred to work less than 10 extra hours ;  Part-time workers who prefer more hours ;  &gt; Males ;</t>
  </si>
  <si>
    <t>Victoria ;  Preferred to work less than 10 extra hours ;  Part-time workers who prefer more hours ;  &gt; Females ;</t>
  </si>
  <si>
    <t>Victoria ;  Preferred to work less than 10 extra hours ;  &gt; Available within four weeks ;  Persons ;</t>
  </si>
  <si>
    <t>Victoria ;  Preferred to work less than 10 extra hours ;  &gt; Available within four weeks ;  &gt; Males ;</t>
  </si>
  <si>
    <t>Victoria ;  Preferred to work less than 10 extra hours ;  &gt; Available within four weeks ;  &gt; Females ;</t>
  </si>
  <si>
    <t>Victoria ;  Preferred to work less than 10 extra hours ;  &gt;&gt; Looked for more work last year ;  Persons ;</t>
  </si>
  <si>
    <t>Victoria ;  Preferred to work less than 10 extra hours ;  &gt;&gt; Looked for more work last year ;  &gt; Males ;</t>
  </si>
  <si>
    <t>Victoria ;  Preferred to work less than 10 extra hours ;  &gt;&gt; Looked for more work last year ;  &gt; Females ;</t>
  </si>
  <si>
    <t>Victoria ;  Preferred to work less than 10 extra hours ;  &gt;&gt; Did not look for more work last year ;  Persons ;</t>
  </si>
  <si>
    <t>Victoria ;  Preferred to work less than 10 extra hours ;  &gt;&gt; Did not look for more work last year ;  &gt; Males ;</t>
  </si>
  <si>
    <t>Victoria ;  Preferred to work less than 10 extra hours ;  &gt;&gt; Did not look for more work last year ;  &gt; Females ;</t>
  </si>
  <si>
    <t>Victoria ;  Preferred to work less than 10 extra hours ;  &gt; Not available within four weeks ;  Persons ;</t>
  </si>
  <si>
    <t>Victoria ;  Preferred to work less than 10 extra hours ;  &gt; Not available within four weeks ;  &gt; Males ;</t>
  </si>
  <si>
    <t>Victoria ;  Preferred to work less than 10 extra hours ;  &gt; Not available within four weeks ;  &gt; Females ;</t>
  </si>
  <si>
    <t>Victoria ;  Preferred to work 10 to 19 extra hours ;  Part-time workers who prefer more hours ;  Persons ;</t>
  </si>
  <si>
    <t>Victoria ;  Preferred to work 10 to 19 extra hours ;  Part-time workers who prefer more hours ;  &gt; Males ;</t>
  </si>
  <si>
    <t>Victoria ;  Preferred to work 10 to 19 extra hours ;  Part-time workers who prefer more hours ;  &gt; Females ;</t>
  </si>
  <si>
    <t>Victoria ;  Preferred to work 10 to 19 extra hours ;  &gt; Available within four weeks ;  Persons ;</t>
  </si>
  <si>
    <t>Victoria ;  Preferred to work 10 to 19 extra hours ;  &gt; Available within four weeks ;  &gt; Males ;</t>
  </si>
  <si>
    <t>Victoria ;  Preferred to work 10 to 19 extra hours ;  &gt; Available within four weeks ;  &gt; Females ;</t>
  </si>
  <si>
    <t>Victoria ;  Preferred to work 10 to 19 extra hours ;  &gt;&gt; Looked for more work last year ;  Persons ;</t>
  </si>
  <si>
    <t>Victoria ;  Preferred to work 10 to 19 extra hours ;  &gt;&gt; Looked for more work last year ;  &gt; Males ;</t>
  </si>
  <si>
    <t>Victoria ;  Preferred to work 10 to 19 extra hours ;  &gt;&gt; Looked for more work last year ;  &gt; Females ;</t>
  </si>
  <si>
    <t>Victoria ;  Preferred to work 10 to 19 extra hours ;  &gt;&gt; Did not look for more work last year ;  Persons ;</t>
  </si>
  <si>
    <t>Victoria ;  Preferred to work 10 to 19 extra hours ;  &gt;&gt; Did not look for more work last year ;  &gt; Males ;</t>
  </si>
  <si>
    <t>Victoria ;  Preferred to work 10 to 19 extra hours ;  &gt;&gt; Did not look for more work last year ;  &gt; Females ;</t>
  </si>
  <si>
    <t>Victoria ;  Preferred to work 10 to 19 extra hours ;  &gt; Not available within four weeks ;  Persons ;</t>
  </si>
  <si>
    <t>Victoria ;  Preferred to work 10 to 19 extra hours ;  &gt; Not available within four weeks ;  &gt; Males ;</t>
  </si>
  <si>
    <t>Victoria ;  Preferred to work 10 to 19 extra hours ;  &gt; Not available within four weeks ;  &gt; Females ;</t>
  </si>
  <si>
    <t>Victoria ;  Preferred to work 20 to 29 extra hours ;  Part-time workers who prefer more hours ;  Persons ;</t>
  </si>
  <si>
    <t>Victoria ;  Preferred to work 20 to 29 extra hours ;  Part-time workers who prefer more hours ;  &gt; Males ;</t>
  </si>
  <si>
    <t>Victoria ;  Preferred to work 20 to 29 extra hours ;  Part-time workers who prefer more hours ;  &gt; Females ;</t>
  </si>
  <si>
    <t>Victoria ;  Preferred to work 20 to 29 extra hours ;  &gt; Available within four weeks ;  Persons ;</t>
  </si>
  <si>
    <t>Victoria ;  Preferred to work 20 to 29 extra hours ;  &gt; Available within four weeks ;  &gt; Males ;</t>
  </si>
  <si>
    <t>Victoria ;  Preferred to work 20 to 29 extra hours ;  &gt; Available within four weeks ;  &gt; Females ;</t>
  </si>
  <si>
    <t>Victoria ;  Preferred to work 20 to 29 extra hours ;  &gt;&gt; Looked for more work last year ;  Persons ;</t>
  </si>
  <si>
    <t>Victoria ;  Preferred to work 20 to 29 extra hours ;  &gt;&gt; Looked for more work last year ;  &gt; Males ;</t>
  </si>
  <si>
    <t>Victoria ;  Preferred to work 20 to 29 extra hours ;  &gt;&gt; Looked for more work last year ;  &gt; Females ;</t>
  </si>
  <si>
    <t>Victoria ;  Preferred to work 20 to 29 extra hours ;  &gt;&gt; Did not look for more work last year ;  Persons ;</t>
  </si>
  <si>
    <t>Victoria ;  Preferred to work 20 to 29 extra hours ;  &gt;&gt; Did not look for more work last year ;  &gt; Males ;</t>
  </si>
  <si>
    <t>Victoria ;  Preferred to work 20 to 29 extra hours ;  &gt;&gt; Did not look for more work last year ;  &gt; Females ;</t>
  </si>
  <si>
    <t>Victoria ;  Preferred to work 20 to 29 extra hours ;  &gt; Not available within four weeks ;  Persons ;</t>
  </si>
  <si>
    <t>Victoria ;  Preferred to work 20 to 29 extra hours ;  &gt; Not available within four weeks ;  &gt; Males ;</t>
  </si>
  <si>
    <t>Victoria ;  Preferred to work 20 to 29 extra hours ;  &gt; Not available within four weeks ;  &gt; Females ;</t>
  </si>
  <si>
    <t>Victoria ;  Preferred to work 30 or more extra hours ;  Part-time workers who prefer more hours ;  Persons ;</t>
  </si>
  <si>
    <t>Victoria ;  Preferred to work 30 or more extra hours ;  Part-time workers who prefer more hours ;  &gt; Males ;</t>
  </si>
  <si>
    <t>Victoria ;  Preferred to work 30 or more extra hours ;  Part-time workers who prefer more hours ;  &gt; Females ;</t>
  </si>
  <si>
    <t>Victoria ;  Preferred to work 30 or more extra hours ;  &gt; Available within four weeks ;  Persons ;</t>
  </si>
  <si>
    <t>Victoria ;  Preferred to work 30 or more extra hours ;  &gt; Available within four weeks ;  &gt; Males ;</t>
  </si>
  <si>
    <t>Victoria ;  Preferred to work 30 or more extra hours ;  &gt; Available within four weeks ;  &gt; Females ;</t>
  </si>
  <si>
    <t>Victoria ;  Preferred to work 30 or more extra hours ;  &gt;&gt; Looked for more work last year ;  Persons ;</t>
  </si>
  <si>
    <t>Victoria ;  Preferred to work 30 or more extra hours ;  &gt;&gt; Looked for more work last year ;  &gt; Males ;</t>
  </si>
  <si>
    <t>Victoria ;  Preferred to work 30 or more extra hours ;  &gt;&gt; Looked for more work last year ;  &gt; Females ;</t>
  </si>
  <si>
    <t>Victoria ;  Preferred to work 30 or more extra hours ;  &gt;&gt; Did not look for more work last year ;  Persons ;</t>
  </si>
  <si>
    <t>Victoria ;  Preferred to work 30 or more extra hours ;  &gt;&gt; Did not look for more work last year ;  &gt; Males ;</t>
  </si>
  <si>
    <t>Victoria ;  Preferred to work 30 or more extra hours ;  &gt;&gt; Did not look for more work last year ;  &gt; Females ;</t>
  </si>
  <si>
    <t>Victoria ;  Preferred to work 30 or more extra hours ;  &gt; Not available within four weeks ;  Persons ;</t>
  </si>
  <si>
    <t>Victoria ;  Preferred to work 30 or more extra hours ;  &gt; Not available within four weeks ;  &gt; Males ;</t>
  </si>
  <si>
    <t>Victoria ;  Preferred to work 30 or more extra hours ;  &gt; Not available within four weeks ;  &gt; Females ;</t>
  </si>
  <si>
    <t>Queensland ;  Part-time workers who prefer more hours ;  Persons ;</t>
  </si>
  <si>
    <t>Queensland ;  Part-time workers who prefer more hours ;  &gt; Males ;</t>
  </si>
  <si>
    <t>Queensland ;  Part-time workers who prefer more hours ;  &gt; Females ;</t>
  </si>
  <si>
    <t>Queensland ;  &gt; Available within four weeks ;  Persons ;</t>
  </si>
  <si>
    <t>Queensland ;  &gt; Available within four weeks ;  &gt; Males ;</t>
  </si>
  <si>
    <t>Queensland ;  &gt; Available within four weeks ;  &gt; Females ;</t>
  </si>
  <si>
    <t>Queensland ;  &gt;&gt; Looked for more work last year ;  Persons ;</t>
  </si>
  <si>
    <t>Queensland ;  &gt;&gt; Looked for more work last year ;  &gt; Males ;</t>
  </si>
  <si>
    <t>Queensland ;  &gt;&gt; Looked for more work last year ;  &gt; Females ;</t>
  </si>
  <si>
    <t>Queensland ;  &gt;&gt; Did not look for more work last year ;  Persons ;</t>
  </si>
  <si>
    <t>Queensland ;  &gt;&gt; Did not look for more work last year ;  &gt; Males ;</t>
  </si>
  <si>
    <t>Queensland ;  &gt;&gt; Did not look for more work last year ;  &gt; Females ;</t>
  </si>
  <si>
    <t>Queensland ;  &gt; Not available within four weeks ;  Persons ;</t>
  </si>
  <si>
    <t>Queensland ;  &gt; Not available within four weeks ;  &gt; Males ;</t>
  </si>
  <si>
    <t>Queensland ;  &gt; Not available within four weeks ;  &gt; Females ;</t>
  </si>
  <si>
    <t>Queensland ;  Employees ;  Part-time workers who prefer more hours ;  Persons ;</t>
  </si>
  <si>
    <t>Queensland ;  Employees ;  Part-time workers who prefer more hours ;  &gt; Males ;</t>
  </si>
  <si>
    <t>Queensland ;  Employees ;  Part-time workers who prefer more hours ;  &gt; Females ;</t>
  </si>
  <si>
    <t>Queensland ;  Employees ;  &gt; Available within four weeks ;  Persons ;</t>
  </si>
  <si>
    <t>Queensland ;  Employees ;  &gt; Available within four weeks ;  &gt; Males ;</t>
  </si>
  <si>
    <t>Queensland ;  Employees ;  &gt; Available within four weeks ;  &gt; Females ;</t>
  </si>
  <si>
    <t>Queensland ;  Employees ;  &gt;&gt; Looked for more work last year ;  Persons ;</t>
  </si>
  <si>
    <t>Queensland ;  Employees ;  &gt;&gt; Looked for more work last year ;  &gt; Males ;</t>
  </si>
  <si>
    <t>Queensland ;  Employees ;  &gt;&gt; Looked for more work last year ;  &gt; Females ;</t>
  </si>
  <si>
    <t>Queensland ;  Employees ;  &gt;&gt; Did not look for more work last year ;  Persons ;</t>
  </si>
  <si>
    <t>Queensland ;  Employees ;  &gt;&gt; Did not look for more work last year ;  &gt; Males ;</t>
  </si>
  <si>
    <t>Queensland ;  Employees ;  &gt;&gt; Did not look for more work last year ;  &gt; Females ;</t>
  </si>
  <si>
    <t>Queensland ;  Employees ;  &gt; Not available within four weeks ;  Persons ;</t>
  </si>
  <si>
    <t>Queensland ;  Employees ;  &gt; Not available within four weeks ;  &gt; Males ;</t>
  </si>
  <si>
    <t>Queensland ;  Employees ;  &gt; Not available within four weeks ;  &gt; Females ;</t>
  </si>
  <si>
    <t>Queensland ;  Own account workers ;  Part-time workers who prefer more hours ;  Persons ;</t>
  </si>
  <si>
    <t>Queensland ;  Own account workers ;  Part-time workers who prefer more hours ;  &gt; Males ;</t>
  </si>
  <si>
    <t>Queensland ;  Own account workers ;  Part-time workers who prefer more hours ;  &gt; Females ;</t>
  </si>
  <si>
    <t>Queensland ;  Own account workers ;  &gt; Available within four weeks ;  Persons ;</t>
  </si>
  <si>
    <t>Queensland ;  Own account workers ;  &gt; Available within four weeks ;  &gt; Males ;</t>
  </si>
  <si>
    <t>Queensland ;  Own account workers ;  &gt; Available within four weeks ;  &gt; Females ;</t>
  </si>
  <si>
    <t>Queensland ;  Own account workers ;  &gt;&gt; Looked for more work last year ;  Persons ;</t>
  </si>
  <si>
    <t>Queensland ;  Own account workers ;  &gt;&gt; Looked for more work last year ;  &gt; Males ;</t>
  </si>
  <si>
    <t>Queensland ;  Own account workers ;  &gt;&gt; Looked for more work last year ;  &gt; Females ;</t>
  </si>
  <si>
    <t>Queensland ;  Own account workers ;  &gt;&gt; Did not look for more work last year ;  Persons ;</t>
  </si>
  <si>
    <t>Queensland ;  Own account workers ;  &gt;&gt; Did not look for more work last year ;  &gt; Males ;</t>
  </si>
  <si>
    <t>Queensland ;  Own account workers ;  &gt;&gt; Did not look for more work last year ;  &gt; Females ;</t>
  </si>
  <si>
    <t>Queensland ;  Own account workers ;  &gt; Not available within four weeks ;  Persons ;</t>
  </si>
  <si>
    <t>Queensland ;  Own account workers ;  &gt; Not available within four weeks ;  &gt; Males ;</t>
  </si>
  <si>
    <t>Queensland ;  Own account workers ;  &gt; Not available within four weeks ;  &gt; Females ;</t>
  </si>
  <si>
    <t>Queensland ;  Preferred to work less than 30 hours ;  Part-time workers who prefer more hours ;  Persons ;</t>
  </si>
  <si>
    <t>Queensland ;  Preferred to work less than 30 hours ;  Part-time workers who prefer more hours ;  &gt; Males ;</t>
  </si>
  <si>
    <t>Queensland ;  Preferred to work less than 30 hours ;  Part-time workers who prefer more hours ;  &gt; Females ;</t>
  </si>
  <si>
    <t>Queensland ;  Preferred to work less than 30 hours ;  &gt; Available within four weeks ;  Persons ;</t>
  </si>
  <si>
    <t>Queensland ;  Preferred to work less than 30 hours ;  &gt; Available within four weeks ;  &gt; Males ;</t>
  </si>
  <si>
    <t>Queensland ;  Preferred to work less than 30 hours ;  &gt; Available within four weeks ;  &gt; Females ;</t>
  </si>
  <si>
    <t>Queensland ;  Preferred to work less than 30 hours ;  &gt;&gt; Looked for more work last year ;  Persons ;</t>
  </si>
  <si>
    <t>Queensland ;  Preferred to work less than 30 hours ;  &gt;&gt; Looked for more work last year ;  &gt; Males ;</t>
  </si>
  <si>
    <t>Queensland ;  Preferred to work less than 30 hours ;  &gt;&gt; Looked for more work last year ;  &gt; Females ;</t>
  </si>
  <si>
    <t>Queensland ;  Preferred to work less than 30 hours ;  &gt;&gt; Did not look for more work last year ;  Persons ;</t>
  </si>
  <si>
    <t>Queensland ;  Preferred to work less than 30 hours ;  &gt;&gt; Did not look for more work last year ;  &gt; Males ;</t>
  </si>
  <si>
    <t>Queensland ;  Preferred to work less than 30 hours ;  &gt;&gt; Did not look for more work last year ;  &gt; Females ;</t>
  </si>
  <si>
    <t>Queensland ;  Preferred to work less than 30 hours ;  &gt; Not available within four weeks ;  Persons ;</t>
  </si>
  <si>
    <t>Queensland ;  Preferred to work less than 30 hours ;  &gt; Not available within four weeks ;  &gt; Males ;</t>
  </si>
  <si>
    <t>Queensland ;  Preferred to work less than 30 hours ;  &gt; Not available within four weeks ;  &gt; Females ;</t>
  </si>
  <si>
    <t>Queensland ;  Preferred to work 30 to 34 hours ;  Part-time workers who prefer more hours ;  Persons ;</t>
  </si>
  <si>
    <t>Queensland ;  Preferred to work 30 to 34 hours ;  Part-time workers who prefer more hours ;  &gt; Males ;</t>
  </si>
  <si>
    <t>Queensland ;  Preferred to work 30 to 34 hours ;  Part-time workers who prefer more hours ;  &gt; Females ;</t>
  </si>
  <si>
    <t>Queensland ;  Preferred to work 30 to 34 hours ;  &gt; Available within four weeks ;  Persons ;</t>
  </si>
  <si>
    <t>Queensland ;  Preferred to work 30 to 34 hours ;  &gt; Available within four weeks ;  &gt; Males ;</t>
  </si>
  <si>
    <t>Queensland ;  Preferred to work 30 to 34 hours ;  &gt; Available within four weeks ;  &gt; Females ;</t>
  </si>
  <si>
    <t>Queensland ;  Preferred to work 30 to 34 hours ;  &gt;&gt; Looked for more work last year ;  Persons ;</t>
  </si>
  <si>
    <t>Queensland ;  Preferred to work 30 to 34 hours ;  &gt;&gt; Looked for more work last year ;  &gt; Males ;</t>
  </si>
  <si>
    <t>Queensland ;  Preferred to work 30 to 34 hours ;  &gt;&gt; Looked for more work last year ;  &gt; Females ;</t>
  </si>
  <si>
    <t>Queensland ;  Preferred to work 30 to 34 hours ;  &gt;&gt; Did not look for more work last year ;  Persons ;</t>
  </si>
  <si>
    <t>Queensland ;  Preferred to work 30 to 34 hours ;  &gt;&gt; Did not look for more work last year ;  &gt; Males ;</t>
  </si>
  <si>
    <t>Queensland ;  Preferred to work 30 to 34 hours ;  &gt;&gt; Did not look for more work last year ;  &gt; Females ;</t>
  </si>
  <si>
    <t>Queensland ;  Preferred to work 30 to 34 hours ;  &gt; Not available within four weeks ;  Persons ;</t>
  </si>
  <si>
    <t>Queensland ;  Preferred to work 30 to 34 hours ;  &gt; Not available within four weeks ;  &gt; Males ;</t>
  </si>
  <si>
    <t>Queensland ;  Preferred to work 30 to 34 hours ;  &gt; Not available within four weeks ;  &gt; Females ;</t>
  </si>
  <si>
    <t>Queensland ;  Preferred to work 35 to 39 hours ;  Part-time workers who prefer more hours ;  Persons ;</t>
  </si>
  <si>
    <t>Queensland ;  Preferred to work 35 to 39 hours ;  Part-time workers who prefer more hours ;  &gt; Males ;</t>
  </si>
  <si>
    <t>Queensland ;  Preferred to work 35 to 39 hours ;  Part-time workers who prefer more hours ;  &gt; Females ;</t>
  </si>
  <si>
    <t>Queensland ;  Preferred to work 35 to 39 hours ;  &gt; Available within four weeks ;  Persons ;</t>
  </si>
  <si>
    <t>Queensland ;  Preferred to work 35 to 39 hours ;  &gt; Available within four weeks ;  &gt; Males ;</t>
  </si>
  <si>
    <t>Queensland ;  Preferred to work 35 to 39 hours ;  &gt; Available within four weeks ;  &gt; Females ;</t>
  </si>
  <si>
    <t>Queensland ;  Preferred to work 35 to 39 hours ;  &gt;&gt; Looked for more work last year ;  Persons ;</t>
  </si>
  <si>
    <t>Queensland ;  Preferred to work 35 to 39 hours ;  &gt;&gt; Looked for more work last year ;  &gt; Males ;</t>
  </si>
  <si>
    <t>Queensland ;  Preferred to work 35 to 39 hours ;  &gt;&gt; Looked for more work last year ;  &gt; Females ;</t>
  </si>
  <si>
    <t>Queensland ;  Preferred to work 35 to 39 hours ;  &gt;&gt; Did not look for more work last year ;  Persons ;</t>
  </si>
  <si>
    <t>Queensland ;  Preferred to work 35 to 39 hours ;  &gt;&gt; Did not look for more work last year ;  &gt; Males ;</t>
  </si>
  <si>
    <t>Queensland ;  Preferred to work 35 to 39 hours ;  &gt;&gt; Did not look for more work last year ;  &gt; Females ;</t>
  </si>
  <si>
    <t>Queensland ;  Preferred to work 35 to 39 hours ;  &gt; Not available within four weeks ;  Persons ;</t>
  </si>
  <si>
    <t>Queensland ;  Preferred to work 35 to 39 hours ;  &gt; Not available within four weeks ;  &gt; Males ;</t>
  </si>
  <si>
    <t>Queensland ;  Preferred to work 35 to 39 hours ;  &gt; Not available within four weeks ;  &gt; Females ;</t>
  </si>
  <si>
    <t>Queensland ;  Preferred to work 40 hours or more ;  Part-time workers who prefer more hours ;  Persons ;</t>
  </si>
  <si>
    <t>Queensland ;  Preferred to work 40 hours or more ;  Part-time workers who prefer more hours ;  &gt; Males ;</t>
  </si>
  <si>
    <t>Queensland ;  Preferred to work 40 hours or more ;  Part-time workers who prefer more hours ;  &gt; Females ;</t>
  </si>
  <si>
    <t>Queensland ;  Preferred to work 40 hours or more ;  &gt; Available within four weeks ;  Persons ;</t>
  </si>
  <si>
    <t>Queensland ;  Preferred to work 40 hours or more ;  &gt; Available within four weeks ;  &gt; Males ;</t>
  </si>
  <si>
    <t>Queensland ;  Preferred to work 40 hours or more ;  &gt; Available within four weeks ;  &gt; Females ;</t>
  </si>
  <si>
    <t>Queensland ;  Preferred to work 40 hours or more ;  &gt;&gt; Looked for more work last year ;  Persons ;</t>
  </si>
  <si>
    <t>Queensland ;  Preferred to work 40 hours or more ;  &gt;&gt; Looked for more work last year ;  &gt; Males ;</t>
  </si>
  <si>
    <t>Queensland ;  Preferred to work 40 hours or more ;  &gt;&gt; Looked for more work last year ;  &gt; Females ;</t>
  </si>
  <si>
    <t>Queensland ;  Preferred to work 40 hours or more ;  &gt;&gt; Did not look for more work last year ;  Persons ;</t>
  </si>
  <si>
    <t>Queensland ;  Preferred to work 40 hours or more ;  &gt;&gt; Did not look for more work last year ;  &gt; Males ;</t>
  </si>
  <si>
    <t>Queensland ;  Preferred to work 40 hours or more ;  &gt;&gt; Did not look for more work last year ;  &gt; Females ;</t>
  </si>
  <si>
    <t>Queensland ;  Preferred to work 40 hours or more ;  &gt; Not available within four weeks ;  Persons ;</t>
  </si>
  <si>
    <t>Queensland ;  Preferred to work 40 hours or more ;  &gt; Not available within four weeks ;  &gt; Males ;</t>
  </si>
  <si>
    <t>Queensland ;  Preferred to work 40 hours or more ;  &gt; Not available within four weeks ;  &gt; Females ;</t>
  </si>
  <si>
    <t>Queensland ;  Preferred to work less than 10 extra hours ;  Part-time workers who prefer more hours ;  Persons ;</t>
  </si>
  <si>
    <t>Queensland ;  Preferred to work less than 10 extra hours ;  Part-time workers who prefer more hours ;  &gt; Males ;</t>
  </si>
  <si>
    <t>Queensland ;  Preferred to work less than 10 extra hours ;  Part-time workers who prefer more hours ;  &gt; Females ;</t>
  </si>
  <si>
    <t>Queensland ;  Preferred to work less than 10 extra hours ;  &gt; Available within four weeks ;  Persons ;</t>
  </si>
  <si>
    <t>Queensland ;  Preferred to work less than 10 extra hours ;  &gt; Available within four weeks ;  &gt; Males ;</t>
  </si>
  <si>
    <t>Queensland ;  Preferred to work less than 10 extra hours ;  &gt; Available within four weeks ;  &gt; Females ;</t>
  </si>
  <si>
    <t>Queensland ;  Preferred to work less than 10 extra hours ;  &gt;&gt; Looked for more work last year ;  Persons ;</t>
  </si>
  <si>
    <t>Queensland ;  Preferred to work less than 10 extra hours ;  &gt;&gt; Looked for more work last year ;  &gt; Males ;</t>
  </si>
  <si>
    <t>Queensland ;  Preferred to work less than 10 extra hours ;  &gt;&gt; Looked for more work last year ;  &gt; Females ;</t>
  </si>
  <si>
    <t>Queensland ;  Preferred to work less than 10 extra hours ;  &gt;&gt; Did not look for more work last year ;  Persons ;</t>
  </si>
  <si>
    <t>Queensland ;  Preferred to work less than 10 extra hours ;  &gt;&gt; Did not look for more work last year ;  &gt; Males ;</t>
  </si>
  <si>
    <t>Queensland ;  Preferred to work less than 10 extra hours ;  &gt;&gt; Did not look for more work last year ;  &gt; Females ;</t>
  </si>
  <si>
    <t>Queensland ;  Preferred to work less than 10 extra hours ;  &gt; Not available within four weeks ;  Persons ;</t>
  </si>
  <si>
    <t>Queensland ;  Preferred to work less than 10 extra hours ;  &gt; Not available within four weeks ;  &gt; Males ;</t>
  </si>
  <si>
    <t>Queensland ;  Preferred to work less than 10 extra hours ;  &gt; Not available within four weeks ;  &gt; Females ;</t>
  </si>
  <si>
    <t>Queensland ;  Preferred to work 10 to 19 extra hours ;  Part-time workers who prefer more hours ;  Persons ;</t>
  </si>
  <si>
    <t>Queensland ;  Preferred to work 10 to 19 extra hours ;  Part-time workers who prefer more hours ;  &gt; Males ;</t>
  </si>
  <si>
    <t>Queensland ;  Preferred to work 10 to 19 extra hours ;  Part-time workers who prefer more hours ;  &gt; Females ;</t>
  </si>
  <si>
    <t>Queensland ;  Preferred to work 10 to 19 extra hours ;  &gt; Available within four weeks ;  Persons ;</t>
  </si>
  <si>
    <t>Queensland ;  Preferred to work 10 to 19 extra hours ;  &gt; Available within four weeks ;  &gt; Males ;</t>
  </si>
  <si>
    <t>Queensland ;  Preferred to work 10 to 19 extra hours ;  &gt; Available within four weeks ;  &gt; Females ;</t>
  </si>
  <si>
    <t>Queensland ;  Preferred to work 10 to 19 extra hours ;  &gt;&gt; Looked for more work last year ;  Persons ;</t>
  </si>
  <si>
    <t>Queensland ;  Preferred to work 10 to 19 extra hours ;  &gt;&gt; Looked for more work last year ;  &gt; Males ;</t>
  </si>
  <si>
    <t>Queensland ;  Preferred to work 10 to 19 extra hours ;  &gt;&gt; Looked for more work last year ;  &gt; Females ;</t>
  </si>
  <si>
    <t>Queensland ;  Preferred to work 10 to 19 extra hours ;  &gt;&gt; Did not look for more work last year ;  Persons ;</t>
  </si>
  <si>
    <t>Queensland ;  Preferred to work 10 to 19 extra hours ;  &gt;&gt; Did not look for more work last year ;  &gt; Males ;</t>
  </si>
  <si>
    <t>Queensland ;  Preferred to work 10 to 19 extra hours ;  &gt;&gt; Did not look for more work last year ;  &gt; Females ;</t>
  </si>
  <si>
    <t>Queensland ;  Preferred to work 10 to 19 extra hours ;  &gt; Not available within four weeks ;  Persons ;</t>
  </si>
  <si>
    <t>Queensland ;  Preferred to work 10 to 19 extra hours ;  &gt; Not available within four weeks ;  &gt; Males ;</t>
  </si>
  <si>
    <t>Queensland ;  Preferred to work 10 to 19 extra hours ;  &gt; Not available within four weeks ;  &gt; Females ;</t>
  </si>
  <si>
    <t>Queensland ;  Preferred to work 20 to 29 extra hours ;  Part-time workers who prefer more hours ;  Persons ;</t>
  </si>
  <si>
    <t>Queensland ;  Preferred to work 20 to 29 extra hours ;  Part-time workers who prefer more hours ;  &gt; Males ;</t>
  </si>
  <si>
    <t>Queensland ;  Preferred to work 20 to 29 extra hours ;  Part-time workers who prefer more hours ;  &gt; Females ;</t>
  </si>
  <si>
    <t>Queensland ;  Preferred to work 20 to 29 extra hours ;  &gt; Available within four weeks ;  Persons ;</t>
  </si>
  <si>
    <t>Queensland ;  Preferred to work 20 to 29 extra hours ;  &gt; Available within four weeks ;  &gt; Males ;</t>
  </si>
  <si>
    <t>Queensland ;  Preferred to work 20 to 29 extra hours ;  &gt; Available within four weeks ;  &gt; Females ;</t>
  </si>
  <si>
    <t>Queensland ;  Preferred to work 20 to 29 extra hours ;  &gt;&gt; Looked for more work last year ;  Persons ;</t>
  </si>
  <si>
    <t>Queensland ;  Preferred to work 20 to 29 extra hours ;  &gt;&gt; Looked for more work last year ;  &gt; Males ;</t>
  </si>
  <si>
    <t>Queensland ;  Preferred to work 20 to 29 extra hours ;  &gt;&gt; Looked for more work last year ;  &gt; Females ;</t>
  </si>
  <si>
    <t>Queensland ;  Preferred to work 20 to 29 extra hours ;  &gt;&gt; Did not look for more work last year ;  Persons ;</t>
  </si>
  <si>
    <t>Queensland ;  Preferred to work 20 to 29 extra hours ;  &gt;&gt; Did not look for more work last year ;  &gt; Males ;</t>
  </si>
  <si>
    <t>Queensland ;  Preferred to work 20 to 29 extra hours ;  &gt;&gt; Did not look for more work last year ;  &gt; Females ;</t>
  </si>
  <si>
    <t>Queensland ;  Preferred to work 20 to 29 extra hours ;  &gt; Not available within four weeks ;  Persons ;</t>
  </si>
  <si>
    <t>Queensland ;  Preferred to work 20 to 29 extra hours ;  &gt; Not available within four weeks ;  &gt; Males ;</t>
  </si>
  <si>
    <t>Queensland ;  Preferred to work 20 to 29 extra hours ;  &gt; Not available within four weeks ;  &gt; Females ;</t>
  </si>
  <si>
    <t>Queensland ;  Preferred to work 30 or more extra hours ;  Part-time workers who prefer more hours ;  Persons ;</t>
  </si>
  <si>
    <t>Queensland ;  Preferred to work 30 or more extra hours ;  Part-time workers who prefer more hours ;  &gt; Males ;</t>
  </si>
  <si>
    <t>Queensland ;  Preferred to work 30 or more extra hours ;  Part-time workers who prefer more hours ;  &gt; Females ;</t>
  </si>
  <si>
    <t>Queensland ;  Preferred to work 30 or more extra hours ;  &gt; Available within four weeks ;  Persons ;</t>
  </si>
  <si>
    <t>Queensland ;  Preferred to work 30 or more extra hours ;  &gt; Available within four weeks ;  &gt; Males ;</t>
  </si>
  <si>
    <t>Queensland ;  Preferred to work 30 or more extra hours ;  &gt; Available within four weeks ;  &gt; Females ;</t>
  </si>
  <si>
    <t>Queensland ;  Preferred to work 30 or more extra hours ;  &gt;&gt; Looked for more work last year ;  Persons ;</t>
  </si>
  <si>
    <t>Queensland ;  Preferred to work 30 or more extra hours ;  &gt;&gt; Looked for more work last year ;  &gt; Males ;</t>
  </si>
  <si>
    <t>Queensland ;  Preferred to work 30 or more extra hours ;  &gt;&gt; Looked for more work last year ;  &gt; Females ;</t>
  </si>
  <si>
    <t>Queensland ;  Preferred to work 30 or more extra hours ;  &gt;&gt; Did not look for more work last year ;  Persons ;</t>
  </si>
  <si>
    <t>Queensland ;  Preferred to work 30 or more extra hours ;  &gt;&gt; Did not look for more work last year ;  &gt; Males ;</t>
  </si>
  <si>
    <t>Queensland ;  Preferred to work 30 or more extra hours ;  &gt;&gt; Did not look for more work last year ;  &gt; Females ;</t>
  </si>
  <si>
    <t>Queensland ;  Preferred to work 30 or more extra hours ;  &gt; Not available within four weeks ;  Persons ;</t>
  </si>
  <si>
    <t>Queensland ;  Preferred to work 30 or more extra hours ;  &gt; Not available within four weeks ;  &gt; Males ;</t>
  </si>
  <si>
    <t>Queensland ;  Preferred to work 30 or more extra hours ;  &gt; Not available within four weeks ;  &gt; Females ;</t>
  </si>
  <si>
    <t>South Australia ;  Part-time workers who prefer more hours ;  Persons ;</t>
  </si>
  <si>
    <t>South Australia ;  Part-time workers who prefer more hours ;  &gt; Males ;</t>
  </si>
  <si>
    <t>South Australia ;  Part-time workers who prefer more hours ;  &gt; Females ;</t>
  </si>
  <si>
    <t>South Australia ;  &gt; Available within four weeks ;  Persons ;</t>
  </si>
  <si>
    <t>South Australia ;  &gt; Available within four weeks ;  &gt; Males ;</t>
  </si>
  <si>
    <t>South Australia ;  &gt; Available within four weeks ;  &gt; Females ;</t>
  </si>
  <si>
    <t>South Australia ;  &gt;&gt; Looked for more work last year ;  Persons ;</t>
  </si>
  <si>
    <t>South Australia ;  &gt;&gt; Looked for more work last year ;  &gt; Males ;</t>
  </si>
  <si>
    <t>South Australia ;  &gt;&gt; Looked for more work last year ;  &gt; Females ;</t>
  </si>
  <si>
    <t>South Australia ;  &gt;&gt; Did not look for more work last year ;  Persons ;</t>
  </si>
  <si>
    <t>South Australia ;  &gt;&gt; Did not look for more work last year ;  &gt; Males ;</t>
  </si>
  <si>
    <t>South Australia ;  &gt;&gt; Did not look for more work last year ;  &gt; Females ;</t>
  </si>
  <si>
    <t>South Australia ;  &gt; Not available within four weeks ;  Persons ;</t>
  </si>
  <si>
    <t>South Australia ;  &gt; Not available within four weeks ;  &gt; Males ;</t>
  </si>
  <si>
    <t>South Australia ;  &gt; Not available within four weeks ;  &gt; Females ;</t>
  </si>
  <si>
    <t>A125246826L</t>
  </si>
  <si>
    <t>A125232570K</t>
  </si>
  <si>
    <t>A125256330V</t>
  </si>
  <si>
    <t>A125244450R</t>
  </si>
  <si>
    <t>A125227818J</t>
  </si>
  <si>
    <t>A125251578J</t>
  </si>
  <si>
    <t>A125239698X</t>
  </si>
  <si>
    <t>A125237322R</t>
  </si>
  <si>
    <t>A125261082R</t>
  </si>
  <si>
    <t>A125249202V</t>
  </si>
  <si>
    <t>A125230198R</t>
  </si>
  <si>
    <t>A125253958W</t>
  </si>
  <si>
    <t>A125242078V</t>
  </si>
  <si>
    <t>A125234950X</t>
  </si>
  <si>
    <t>A125258710J</t>
  </si>
  <si>
    <t>A125246830C</t>
  </si>
  <si>
    <t>A125232574V</t>
  </si>
  <si>
    <t>A125256334C</t>
  </si>
  <si>
    <t>A125244454X</t>
  </si>
  <si>
    <t>A125227822X</t>
  </si>
  <si>
    <t>A125251582X</t>
  </si>
  <si>
    <t>A125239702C</t>
  </si>
  <si>
    <t>A125237326X</t>
  </si>
  <si>
    <t>A125261086X</t>
  </si>
  <si>
    <t>A125249206C</t>
  </si>
  <si>
    <t>A125230182W</t>
  </si>
  <si>
    <t>A125253942C</t>
  </si>
  <si>
    <t>A125242062A</t>
  </si>
  <si>
    <t>A125234934X</t>
  </si>
  <si>
    <t>A125258694V</t>
  </si>
  <si>
    <t>A125246814C</t>
  </si>
  <si>
    <t>A125232558V</t>
  </si>
  <si>
    <t>A125256318C</t>
  </si>
  <si>
    <t>A125244438X</t>
  </si>
  <si>
    <t>A125227806X</t>
  </si>
  <si>
    <t>A125251566X</t>
  </si>
  <si>
    <t>A125239686R</t>
  </si>
  <si>
    <t>A125237310F</t>
  </si>
  <si>
    <t>A125261070F</t>
  </si>
  <si>
    <t>A125249190W</t>
  </si>
  <si>
    <t>A125230218L</t>
  </si>
  <si>
    <t>A125253978F</t>
  </si>
  <si>
    <t>A125242098C</t>
  </si>
  <si>
    <t>A125234970J</t>
  </si>
  <si>
    <t>A125258730T</t>
  </si>
  <si>
    <t>A125246850L</t>
  </si>
  <si>
    <t>A125232594C</t>
  </si>
  <si>
    <t>A125256354L</t>
  </si>
  <si>
    <t>A125244474J</t>
  </si>
  <si>
    <t>A125227842J</t>
  </si>
  <si>
    <t>A125251602W</t>
  </si>
  <si>
    <t>A125239722L</t>
  </si>
  <si>
    <t>A125237346J</t>
  </si>
  <si>
    <t>A125261106W</t>
  </si>
  <si>
    <t>A125249226L</t>
  </si>
  <si>
    <t>A125230202V</t>
  </si>
  <si>
    <t>A125253962L</t>
  </si>
  <si>
    <t>A125242082K</t>
  </si>
  <si>
    <t>A125234954J</t>
  </si>
  <si>
    <t>A125258714T</t>
  </si>
  <si>
    <t>A125246834L</t>
  </si>
  <si>
    <t>A125232578C</t>
  </si>
  <si>
    <t>A125256338L</t>
  </si>
  <si>
    <t>A125244458J</t>
  </si>
  <si>
    <t>A125227826J</t>
  </si>
  <si>
    <t>A125251586J</t>
  </si>
  <si>
    <t>A125239706L</t>
  </si>
  <si>
    <t>A125237330R</t>
  </si>
  <si>
    <t>A125261090R</t>
  </si>
  <si>
    <t>A125249210V</t>
  </si>
  <si>
    <t>A125230442F</t>
  </si>
  <si>
    <t>A125254202R</t>
  </si>
  <si>
    <t>A125242322K</t>
  </si>
  <si>
    <t>A125235194W</t>
  </si>
  <si>
    <t>A125258954C</t>
  </si>
  <si>
    <t>A125247074A</t>
  </si>
  <si>
    <t>A125232818C</t>
  </si>
  <si>
    <t>A125256578X</t>
  </si>
  <si>
    <t>A125244698V</t>
  </si>
  <si>
    <t>A125228066W</t>
  </si>
  <si>
    <t>A125251826J</t>
  </si>
  <si>
    <t>A125239946X</t>
  </si>
  <si>
    <t>A125237570A</t>
  </si>
  <si>
    <t>A125261330R</t>
  </si>
  <si>
    <t>A125249450F</t>
  </si>
  <si>
    <t>A125230426F</t>
  </si>
  <si>
    <t>A125254186A</t>
  </si>
  <si>
    <t>A125242306K</t>
  </si>
  <si>
    <t>A125235178W</t>
  </si>
  <si>
    <t>A125258938C</t>
  </si>
  <si>
    <t>A125247058A</t>
  </si>
  <si>
    <t>A125232802K</t>
  </si>
  <si>
    <t>A125256562F</t>
  </si>
  <si>
    <t>A125244682A</t>
  </si>
  <si>
    <t>A125228050C</t>
  </si>
  <si>
    <t>A125251810R</t>
  </si>
  <si>
    <t>A125239930F</t>
  </si>
  <si>
    <t>A125237554A</t>
  </si>
  <si>
    <t>A125261314R</t>
  </si>
  <si>
    <t>A125249434F</t>
  </si>
  <si>
    <t>A125230406W</t>
  </si>
  <si>
    <t>A125254166T</t>
  </si>
  <si>
    <t>A125242286L</t>
  </si>
  <si>
    <t>A125235158L</t>
  </si>
  <si>
    <t>A125258918V</t>
  </si>
  <si>
    <t>A125247038T</t>
  </si>
  <si>
    <t>A125232782L</t>
  </si>
  <si>
    <t>A125256542W</t>
  </si>
  <si>
    <t>A125244662T</t>
  </si>
  <si>
    <t>A125228030V</t>
  </si>
  <si>
    <t>A125251790T</t>
  </si>
  <si>
    <t>A125239910W</t>
  </si>
  <si>
    <t>A125237534T</t>
  </si>
  <si>
    <t>A125261294T</t>
  </si>
  <si>
    <t>A125249414W</t>
  </si>
  <si>
    <t>A125230430W</t>
  </si>
  <si>
    <t>A125254190T</t>
  </si>
  <si>
    <t>A125242310A</t>
  </si>
  <si>
    <t>A125235182L</t>
  </si>
  <si>
    <t>A125258942V</t>
  </si>
  <si>
    <t>A125247062T</t>
  </si>
  <si>
    <t>A125232806V</t>
  </si>
  <si>
    <t>A125256566R</t>
  </si>
  <si>
    <t>A125244686K</t>
  </si>
  <si>
    <t>A125228054L</t>
  </si>
  <si>
    <t>A125251814X</t>
  </si>
  <si>
    <t>A125239934R</t>
  </si>
  <si>
    <t>A125237558K</t>
  </si>
  <si>
    <t>A125261318X</t>
  </si>
  <si>
    <t>A125249438R</t>
  </si>
  <si>
    <t>A125230434F</t>
  </si>
  <si>
    <t>A125254194A</t>
  </si>
  <si>
    <t>A125242314K</t>
  </si>
  <si>
    <t>A125235186W</t>
  </si>
  <si>
    <t>A125258946C</t>
  </si>
  <si>
    <t>A125247066A</t>
  </si>
  <si>
    <t>A125232810K</t>
  </si>
  <si>
    <t>A125256570F</t>
  </si>
  <si>
    <t>A125244690A</t>
  </si>
  <si>
    <t>A125228058W</t>
  </si>
  <si>
    <t>A125251818J</t>
  </si>
  <si>
    <t>A125239938X</t>
  </si>
  <si>
    <t>A125237562A</t>
  </si>
  <si>
    <t>A125261322R</t>
  </si>
  <si>
    <t>A125249442F</t>
  </si>
  <si>
    <t>A125230410L</t>
  </si>
  <si>
    <t>A125254170J</t>
  </si>
  <si>
    <t>A125242290C</t>
  </si>
  <si>
    <t>A125235162C</t>
  </si>
  <si>
    <t>A125258922K</t>
  </si>
  <si>
    <t>A125247042J</t>
  </si>
  <si>
    <t>A125232786W</t>
  </si>
  <si>
    <t>A125256546F</t>
  </si>
  <si>
    <t>A125244666A</t>
  </si>
  <si>
    <t>A125228034C</t>
  </si>
  <si>
    <t>A125251794A</t>
  </si>
  <si>
    <t>A125239914F</t>
  </si>
  <si>
    <t>A125237538A</t>
  </si>
  <si>
    <t>A125261298A</t>
  </si>
  <si>
    <t>A125249418F</t>
  </si>
  <si>
    <t>A125230414W</t>
  </si>
  <si>
    <t>A125254174T</t>
  </si>
  <si>
    <t>A125242294L</t>
  </si>
  <si>
    <t>A125235166L</t>
  </si>
  <si>
    <t>A125258926V</t>
  </si>
  <si>
    <t>A125247046T</t>
  </si>
  <si>
    <t>A125232790L</t>
  </si>
  <si>
    <t>A125256550W</t>
  </si>
  <si>
    <t>A125244670T</t>
  </si>
  <si>
    <t>A125228038L</t>
  </si>
  <si>
    <t>A125251798K</t>
  </si>
  <si>
    <t>A125239918R</t>
  </si>
  <si>
    <t>A125237542T</t>
  </si>
  <si>
    <t>A125261302F</t>
  </si>
  <si>
    <t>A125249422W</t>
  </si>
  <si>
    <t>A125230418F</t>
  </si>
  <si>
    <t>A125254178A</t>
  </si>
  <si>
    <t>A125242298W</t>
  </si>
  <si>
    <t>A125235170C</t>
  </si>
  <si>
    <t>A125258930K</t>
  </si>
  <si>
    <t>A125247050J</t>
  </si>
  <si>
    <t>A125232794W</t>
  </si>
  <si>
    <t>A125256554F</t>
  </si>
  <si>
    <t>A125244674A</t>
  </si>
  <si>
    <t>A125228042C</t>
  </si>
  <si>
    <t>A125251802R</t>
  </si>
  <si>
    <t>A125239922F</t>
  </si>
  <si>
    <t>A125237546A</t>
  </si>
  <si>
    <t>A125261306R</t>
  </si>
  <si>
    <t>A125249426F</t>
  </si>
  <si>
    <t>A125230402L</t>
  </si>
  <si>
    <t>A125254162J</t>
  </si>
  <si>
    <t>A125242282C</t>
  </si>
  <si>
    <t>A125235154C</t>
  </si>
  <si>
    <t>A125258914K</t>
  </si>
  <si>
    <t>A125247034J</t>
  </si>
  <si>
    <t>A125232778W</t>
  </si>
  <si>
    <t>A125256538F</t>
  </si>
  <si>
    <t>A125244658A</t>
  </si>
  <si>
    <t>A125228026C</t>
  </si>
  <si>
    <t>A125251786A</t>
  </si>
  <si>
    <t>A125239906F</t>
  </si>
  <si>
    <t>A125237530J</t>
  </si>
  <si>
    <t>A125261290J</t>
  </si>
  <si>
    <t>A125249410L</t>
  </si>
  <si>
    <t>A125230438R</t>
  </si>
  <si>
    <t>A125254198K</t>
  </si>
  <si>
    <t>A125242318V</t>
  </si>
  <si>
    <t>A125235190L</t>
  </si>
  <si>
    <t>A125258950V</t>
  </si>
  <si>
    <t>A125247070T</t>
  </si>
  <si>
    <t>A125232814V</t>
  </si>
  <si>
    <t>A125256574R</t>
  </si>
  <si>
    <t>A125244694K</t>
  </si>
  <si>
    <t>A125228062L</t>
  </si>
  <si>
    <t>A125251822X</t>
  </si>
  <si>
    <t>A125239942R</t>
  </si>
  <si>
    <t>A125237566K</t>
  </si>
  <si>
    <t>A125261326X</t>
  </si>
  <si>
    <t>A125249446R</t>
  </si>
  <si>
    <t>A125230422W</t>
  </si>
  <si>
    <t>A125254182T</t>
  </si>
  <si>
    <t>A125242302A</t>
  </si>
  <si>
    <t>A125235174L</t>
  </si>
  <si>
    <t>A125258934V</t>
  </si>
  <si>
    <t>A125247054T</t>
  </si>
  <si>
    <t>A125232798F</t>
  </si>
  <si>
    <t>A125256558R</t>
  </si>
  <si>
    <t>A125244678K</t>
  </si>
  <si>
    <t>A125228046L</t>
  </si>
  <si>
    <t>A125251806X</t>
  </si>
  <si>
    <t>A125239926R</t>
  </si>
  <si>
    <t>A125237550T</t>
  </si>
  <si>
    <t>A125261310F</t>
  </si>
  <si>
    <t>A125249430W</t>
  </si>
  <si>
    <t>A125230486J</t>
  </si>
  <si>
    <t>A125254246T</t>
  </si>
  <si>
    <t>A125242366L</t>
  </si>
  <si>
    <t>A125235238L</t>
  </si>
  <si>
    <t>A125258998F</t>
  </si>
  <si>
    <t>A125247118T</t>
  </si>
  <si>
    <t>A125232862L</t>
  </si>
  <si>
    <t>A125256622W</t>
  </si>
  <si>
    <t>A125244742T</t>
  </si>
  <si>
    <t>A125228110V</t>
  </si>
  <si>
    <t>A125251870T</t>
  </si>
  <si>
    <t>A125239990J</t>
  </si>
  <si>
    <t>A125237614T</t>
  </si>
  <si>
    <t>A125261374T</t>
  </si>
  <si>
    <t>A125249494J</t>
  </si>
  <si>
    <t>South Australia ;  Employees ;  Part-time workers who prefer more hours ;  Persons ;</t>
  </si>
  <si>
    <t>South Australia ;  Employees ;  Part-time workers who prefer more hours ;  &gt; Males ;</t>
  </si>
  <si>
    <t>South Australia ;  Employees ;  Part-time workers who prefer more hours ;  &gt; Females ;</t>
  </si>
  <si>
    <t>South Australia ;  Employees ;  &gt; Available within four weeks ;  Persons ;</t>
  </si>
  <si>
    <t>South Australia ;  Employees ;  &gt; Available within four weeks ;  &gt; Males ;</t>
  </si>
  <si>
    <t>South Australia ;  Employees ;  &gt; Available within four weeks ;  &gt; Females ;</t>
  </si>
  <si>
    <t>South Australia ;  Employees ;  &gt;&gt; Looked for more work last year ;  Persons ;</t>
  </si>
  <si>
    <t>South Australia ;  Employees ;  &gt;&gt; Looked for more work last year ;  &gt; Males ;</t>
  </si>
  <si>
    <t>South Australia ;  Employees ;  &gt;&gt; Looked for more work last year ;  &gt; Females ;</t>
  </si>
  <si>
    <t>South Australia ;  Employees ;  &gt;&gt; Did not look for more work last year ;  Persons ;</t>
  </si>
  <si>
    <t>South Australia ;  Employees ;  &gt;&gt; Did not look for more work last year ;  &gt; Males ;</t>
  </si>
  <si>
    <t>South Australia ;  Employees ;  &gt;&gt; Did not look for more work last year ;  &gt; Females ;</t>
  </si>
  <si>
    <t>South Australia ;  Employees ;  &gt; Not available within four weeks ;  Persons ;</t>
  </si>
  <si>
    <t>South Australia ;  Employees ;  &gt; Not available within four weeks ;  &gt; Males ;</t>
  </si>
  <si>
    <t>South Australia ;  Employees ;  &gt; Not available within four weeks ;  &gt; Females ;</t>
  </si>
  <si>
    <t>South Australia ;  Own account workers ;  Part-time workers who prefer more hours ;  Persons ;</t>
  </si>
  <si>
    <t>South Australia ;  Own account workers ;  Part-time workers who prefer more hours ;  &gt; Males ;</t>
  </si>
  <si>
    <t>South Australia ;  Own account workers ;  Part-time workers who prefer more hours ;  &gt; Females ;</t>
  </si>
  <si>
    <t>South Australia ;  Own account workers ;  &gt; Available within four weeks ;  Persons ;</t>
  </si>
  <si>
    <t>South Australia ;  Own account workers ;  &gt; Available within four weeks ;  &gt; Males ;</t>
  </si>
  <si>
    <t>South Australia ;  Own account workers ;  &gt; Available within four weeks ;  &gt; Females ;</t>
  </si>
  <si>
    <t>South Australia ;  Own account workers ;  &gt;&gt; Looked for more work last year ;  Persons ;</t>
  </si>
  <si>
    <t>South Australia ;  Own account workers ;  &gt;&gt; Looked for more work last year ;  &gt; Males ;</t>
  </si>
  <si>
    <t>South Australia ;  Own account workers ;  &gt;&gt; Looked for more work last year ;  &gt; Females ;</t>
  </si>
  <si>
    <t>South Australia ;  Own account workers ;  &gt;&gt; Did not look for more work last year ;  Persons ;</t>
  </si>
  <si>
    <t>South Australia ;  Own account workers ;  &gt;&gt; Did not look for more work last year ;  &gt; Males ;</t>
  </si>
  <si>
    <t>South Australia ;  Own account workers ;  &gt;&gt; Did not look for more work last year ;  &gt; Females ;</t>
  </si>
  <si>
    <t>South Australia ;  Own account workers ;  &gt; Not available within four weeks ;  Persons ;</t>
  </si>
  <si>
    <t>South Australia ;  Own account workers ;  &gt; Not available within four weeks ;  &gt; Males ;</t>
  </si>
  <si>
    <t>South Australia ;  Own account workers ;  &gt; Not available within four weeks ;  &gt; Females ;</t>
  </si>
  <si>
    <t>South Australia ;  Preferred to work less than 30 hours ;  Part-time workers who prefer more hours ;  Persons ;</t>
  </si>
  <si>
    <t>South Australia ;  Preferred to work less than 30 hours ;  Part-time workers who prefer more hours ;  &gt; Males ;</t>
  </si>
  <si>
    <t>South Australia ;  Preferred to work less than 30 hours ;  Part-time workers who prefer more hours ;  &gt; Females ;</t>
  </si>
  <si>
    <t>South Australia ;  Preferred to work less than 30 hours ;  &gt; Available within four weeks ;  Persons ;</t>
  </si>
  <si>
    <t>South Australia ;  Preferred to work less than 30 hours ;  &gt; Available within four weeks ;  &gt; Males ;</t>
  </si>
  <si>
    <t>South Australia ;  Preferred to work less than 30 hours ;  &gt; Available within four weeks ;  &gt; Females ;</t>
  </si>
  <si>
    <t>South Australia ;  Preferred to work less than 30 hours ;  &gt;&gt; Looked for more work last year ;  Persons ;</t>
  </si>
  <si>
    <t>South Australia ;  Preferred to work less than 30 hours ;  &gt;&gt; Looked for more work last year ;  &gt; Males ;</t>
  </si>
  <si>
    <t>South Australia ;  Preferred to work less than 30 hours ;  &gt;&gt; Looked for more work last year ;  &gt; Females ;</t>
  </si>
  <si>
    <t>South Australia ;  Preferred to work less than 30 hours ;  &gt;&gt; Did not look for more work last year ;  Persons ;</t>
  </si>
  <si>
    <t>South Australia ;  Preferred to work less than 30 hours ;  &gt;&gt; Did not look for more work last year ;  &gt; Males ;</t>
  </si>
  <si>
    <t>South Australia ;  Preferred to work less than 30 hours ;  &gt;&gt; Did not look for more work last year ;  &gt; Females ;</t>
  </si>
  <si>
    <t>South Australia ;  Preferred to work less than 30 hours ;  &gt; Not available within four weeks ;  Persons ;</t>
  </si>
  <si>
    <t>South Australia ;  Preferred to work less than 30 hours ;  &gt; Not available within four weeks ;  &gt; Males ;</t>
  </si>
  <si>
    <t>South Australia ;  Preferred to work less than 30 hours ;  &gt; Not available within four weeks ;  &gt; Females ;</t>
  </si>
  <si>
    <t>South Australia ;  Preferred to work 30 to 34 hours ;  Part-time workers who prefer more hours ;  Persons ;</t>
  </si>
  <si>
    <t>South Australia ;  Preferred to work 30 to 34 hours ;  Part-time workers who prefer more hours ;  &gt; Males ;</t>
  </si>
  <si>
    <t>South Australia ;  Preferred to work 30 to 34 hours ;  Part-time workers who prefer more hours ;  &gt; Females ;</t>
  </si>
  <si>
    <t>South Australia ;  Preferred to work 30 to 34 hours ;  &gt; Available within four weeks ;  Persons ;</t>
  </si>
  <si>
    <t>South Australia ;  Preferred to work 30 to 34 hours ;  &gt; Available within four weeks ;  &gt; Males ;</t>
  </si>
  <si>
    <t>South Australia ;  Preferred to work 30 to 34 hours ;  &gt; Available within four weeks ;  &gt; Females ;</t>
  </si>
  <si>
    <t>South Australia ;  Preferred to work 30 to 34 hours ;  &gt;&gt; Looked for more work last year ;  Persons ;</t>
  </si>
  <si>
    <t>South Australia ;  Preferred to work 30 to 34 hours ;  &gt;&gt; Looked for more work last year ;  &gt; Males ;</t>
  </si>
  <si>
    <t>South Australia ;  Preferred to work 30 to 34 hours ;  &gt;&gt; Looked for more work last year ;  &gt; Females ;</t>
  </si>
  <si>
    <t>South Australia ;  Preferred to work 30 to 34 hours ;  &gt;&gt; Did not look for more work last year ;  Persons ;</t>
  </si>
  <si>
    <t>South Australia ;  Preferred to work 30 to 34 hours ;  &gt;&gt; Did not look for more work last year ;  &gt; Males ;</t>
  </si>
  <si>
    <t>South Australia ;  Preferred to work 30 to 34 hours ;  &gt;&gt; Did not look for more work last year ;  &gt; Females ;</t>
  </si>
  <si>
    <t>South Australia ;  Preferred to work 30 to 34 hours ;  &gt; Not available within four weeks ;  Persons ;</t>
  </si>
  <si>
    <t>South Australia ;  Preferred to work 30 to 34 hours ;  &gt; Not available within four weeks ;  &gt; Males ;</t>
  </si>
  <si>
    <t>South Australia ;  Preferred to work 30 to 34 hours ;  &gt; Not available within four weeks ;  &gt; Females ;</t>
  </si>
  <si>
    <t>South Australia ;  Preferred to work 35 to 39 hours ;  Part-time workers who prefer more hours ;  Persons ;</t>
  </si>
  <si>
    <t>South Australia ;  Preferred to work 35 to 39 hours ;  Part-time workers who prefer more hours ;  &gt; Males ;</t>
  </si>
  <si>
    <t>South Australia ;  Preferred to work 35 to 39 hours ;  Part-time workers who prefer more hours ;  &gt; Females ;</t>
  </si>
  <si>
    <t>South Australia ;  Preferred to work 35 to 39 hours ;  &gt; Available within four weeks ;  Persons ;</t>
  </si>
  <si>
    <t>South Australia ;  Preferred to work 35 to 39 hours ;  &gt; Available within four weeks ;  &gt; Males ;</t>
  </si>
  <si>
    <t>South Australia ;  Preferred to work 35 to 39 hours ;  &gt; Available within four weeks ;  &gt; Females ;</t>
  </si>
  <si>
    <t>South Australia ;  Preferred to work 35 to 39 hours ;  &gt;&gt; Looked for more work last year ;  Persons ;</t>
  </si>
  <si>
    <t>South Australia ;  Preferred to work 35 to 39 hours ;  &gt;&gt; Looked for more work last year ;  &gt; Males ;</t>
  </si>
  <si>
    <t>South Australia ;  Preferred to work 35 to 39 hours ;  &gt;&gt; Looked for more work last year ;  &gt; Females ;</t>
  </si>
  <si>
    <t>South Australia ;  Preferred to work 35 to 39 hours ;  &gt;&gt; Did not look for more work last year ;  Persons ;</t>
  </si>
  <si>
    <t>South Australia ;  Preferred to work 35 to 39 hours ;  &gt;&gt; Did not look for more work last year ;  &gt; Males ;</t>
  </si>
  <si>
    <t>South Australia ;  Preferred to work 35 to 39 hours ;  &gt;&gt; Did not look for more work last year ;  &gt; Females ;</t>
  </si>
  <si>
    <t>South Australia ;  Preferred to work 35 to 39 hours ;  &gt; Not available within four weeks ;  Persons ;</t>
  </si>
  <si>
    <t>South Australia ;  Preferred to work 35 to 39 hours ;  &gt; Not available within four weeks ;  &gt; Males ;</t>
  </si>
  <si>
    <t>South Australia ;  Preferred to work 35 to 39 hours ;  &gt; Not available within four weeks ;  &gt; Females ;</t>
  </si>
  <si>
    <t>South Australia ;  Preferred to work 40 hours or more ;  Part-time workers who prefer more hours ;  Persons ;</t>
  </si>
  <si>
    <t>South Australia ;  Preferred to work 40 hours or more ;  Part-time workers who prefer more hours ;  &gt; Males ;</t>
  </si>
  <si>
    <t>South Australia ;  Preferred to work 40 hours or more ;  Part-time workers who prefer more hours ;  &gt; Females ;</t>
  </si>
  <si>
    <t>South Australia ;  Preferred to work 40 hours or more ;  &gt; Available within four weeks ;  Persons ;</t>
  </si>
  <si>
    <t>South Australia ;  Preferred to work 40 hours or more ;  &gt; Available within four weeks ;  &gt; Males ;</t>
  </si>
  <si>
    <t>South Australia ;  Preferred to work 40 hours or more ;  &gt; Available within four weeks ;  &gt; Females ;</t>
  </si>
  <si>
    <t>South Australia ;  Preferred to work 40 hours or more ;  &gt;&gt; Looked for more work last year ;  Persons ;</t>
  </si>
  <si>
    <t>South Australia ;  Preferred to work 40 hours or more ;  &gt;&gt; Looked for more work last year ;  &gt; Males ;</t>
  </si>
  <si>
    <t>South Australia ;  Preferred to work 40 hours or more ;  &gt;&gt; Looked for more work last year ;  &gt; Females ;</t>
  </si>
  <si>
    <t>South Australia ;  Preferred to work 40 hours or more ;  &gt;&gt; Did not look for more work last year ;  Persons ;</t>
  </si>
  <si>
    <t>South Australia ;  Preferred to work 40 hours or more ;  &gt;&gt; Did not look for more work last year ;  &gt; Males ;</t>
  </si>
  <si>
    <t>South Australia ;  Preferred to work 40 hours or more ;  &gt;&gt; Did not look for more work last year ;  &gt; Females ;</t>
  </si>
  <si>
    <t>South Australia ;  Preferred to work 40 hours or more ;  &gt; Not available within four weeks ;  Persons ;</t>
  </si>
  <si>
    <t>South Australia ;  Preferred to work 40 hours or more ;  &gt; Not available within four weeks ;  &gt; Males ;</t>
  </si>
  <si>
    <t>South Australia ;  Preferred to work 40 hours or more ;  &gt; Not available within four weeks ;  &gt; Females ;</t>
  </si>
  <si>
    <t>South Australia ;  Preferred to work less than 10 extra hours ;  Part-time workers who prefer more hours ;  Persons ;</t>
  </si>
  <si>
    <t>South Australia ;  Preferred to work less than 10 extra hours ;  Part-time workers who prefer more hours ;  &gt; Males ;</t>
  </si>
  <si>
    <t>South Australia ;  Preferred to work less than 10 extra hours ;  Part-time workers who prefer more hours ;  &gt; Females ;</t>
  </si>
  <si>
    <t>South Australia ;  Preferred to work less than 10 extra hours ;  &gt; Available within four weeks ;  Persons ;</t>
  </si>
  <si>
    <t>South Australia ;  Preferred to work less than 10 extra hours ;  &gt; Available within four weeks ;  &gt; Males ;</t>
  </si>
  <si>
    <t>South Australia ;  Preferred to work less than 10 extra hours ;  &gt; Available within four weeks ;  &gt; Females ;</t>
  </si>
  <si>
    <t>South Australia ;  Preferred to work less than 10 extra hours ;  &gt;&gt; Looked for more work last year ;  Persons ;</t>
  </si>
  <si>
    <t>South Australia ;  Preferred to work less than 10 extra hours ;  &gt;&gt; Looked for more work last year ;  &gt; Males ;</t>
  </si>
  <si>
    <t>South Australia ;  Preferred to work less than 10 extra hours ;  &gt;&gt; Looked for more work last year ;  &gt; Females ;</t>
  </si>
  <si>
    <t>South Australia ;  Preferred to work less than 10 extra hours ;  &gt;&gt; Did not look for more work last year ;  Persons ;</t>
  </si>
  <si>
    <t>South Australia ;  Preferred to work less than 10 extra hours ;  &gt;&gt; Did not look for more work last year ;  &gt; Males ;</t>
  </si>
  <si>
    <t>South Australia ;  Preferred to work less than 10 extra hours ;  &gt;&gt; Did not look for more work last year ;  &gt; Females ;</t>
  </si>
  <si>
    <t>South Australia ;  Preferred to work less than 10 extra hours ;  &gt; Not available within four weeks ;  Persons ;</t>
  </si>
  <si>
    <t>South Australia ;  Preferred to work less than 10 extra hours ;  &gt; Not available within four weeks ;  &gt; Males ;</t>
  </si>
  <si>
    <t>South Australia ;  Preferred to work less than 10 extra hours ;  &gt; Not available within four weeks ;  &gt; Females ;</t>
  </si>
  <si>
    <t>South Australia ;  Preferred to work 10 to 19 extra hours ;  Part-time workers who prefer more hours ;  Persons ;</t>
  </si>
  <si>
    <t>South Australia ;  Preferred to work 10 to 19 extra hours ;  Part-time workers who prefer more hours ;  &gt; Males ;</t>
  </si>
  <si>
    <t>South Australia ;  Preferred to work 10 to 19 extra hours ;  Part-time workers who prefer more hours ;  &gt; Females ;</t>
  </si>
  <si>
    <t>South Australia ;  Preferred to work 10 to 19 extra hours ;  &gt; Available within four weeks ;  Persons ;</t>
  </si>
  <si>
    <t>South Australia ;  Preferred to work 10 to 19 extra hours ;  &gt; Available within four weeks ;  &gt; Males ;</t>
  </si>
  <si>
    <t>South Australia ;  Preferred to work 10 to 19 extra hours ;  &gt; Available within four weeks ;  &gt; Females ;</t>
  </si>
  <si>
    <t>South Australia ;  Preferred to work 10 to 19 extra hours ;  &gt;&gt; Looked for more work last year ;  Persons ;</t>
  </si>
  <si>
    <t>South Australia ;  Preferred to work 10 to 19 extra hours ;  &gt;&gt; Looked for more work last year ;  &gt; Males ;</t>
  </si>
  <si>
    <t>South Australia ;  Preferred to work 10 to 19 extra hours ;  &gt;&gt; Looked for more work last year ;  &gt; Females ;</t>
  </si>
  <si>
    <t>South Australia ;  Preferred to work 10 to 19 extra hours ;  &gt;&gt; Did not look for more work last year ;  Persons ;</t>
  </si>
  <si>
    <t>South Australia ;  Preferred to work 10 to 19 extra hours ;  &gt;&gt; Did not look for more work last year ;  &gt; Males ;</t>
  </si>
  <si>
    <t>South Australia ;  Preferred to work 10 to 19 extra hours ;  &gt;&gt; Did not look for more work last year ;  &gt; Females ;</t>
  </si>
  <si>
    <t>South Australia ;  Preferred to work 10 to 19 extra hours ;  &gt; Not available within four weeks ;  Persons ;</t>
  </si>
  <si>
    <t>South Australia ;  Preferred to work 10 to 19 extra hours ;  &gt; Not available within four weeks ;  &gt; Males ;</t>
  </si>
  <si>
    <t>South Australia ;  Preferred to work 10 to 19 extra hours ;  &gt; Not available within four weeks ;  &gt; Females ;</t>
  </si>
  <si>
    <t>South Australia ;  Preferred to work 20 to 29 extra hours ;  Part-time workers who prefer more hours ;  Persons ;</t>
  </si>
  <si>
    <t>South Australia ;  Preferred to work 20 to 29 extra hours ;  Part-time workers who prefer more hours ;  &gt; Males ;</t>
  </si>
  <si>
    <t>South Australia ;  Preferred to work 20 to 29 extra hours ;  Part-time workers who prefer more hours ;  &gt; Females ;</t>
  </si>
  <si>
    <t>South Australia ;  Preferred to work 20 to 29 extra hours ;  &gt; Available within four weeks ;  Persons ;</t>
  </si>
  <si>
    <t>South Australia ;  Preferred to work 20 to 29 extra hours ;  &gt; Available within four weeks ;  &gt; Males ;</t>
  </si>
  <si>
    <t>South Australia ;  Preferred to work 20 to 29 extra hours ;  &gt; Available within four weeks ;  &gt; Females ;</t>
  </si>
  <si>
    <t>South Australia ;  Preferred to work 20 to 29 extra hours ;  &gt;&gt; Looked for more work last year ;  Persons ;</t>
  </si>
  <si>
    <t>South Australia ;  Preferred to work 20 to 29 extra hours ;  &gt;&gt; Looked for more work last year ;  &gt; Males ;</t>
  </si>
  <si>
    <t>South Australia ;  Preferred to work 20 to 29 extra hours ;  &gt;&gt; Looked for more work last year ;  &gt; Females ;</t>
  </si>
  <si>
    <t>South Australia ;  Preferred to work 20 to 29 extra hours ;  &gt;&gt; Did not look for more work last year ;  Persons ;</t>
  </si>
  <si>
    <t>South Australia ;  Preferred to work 20 to 29 extra hours ;  &gt;&gt; Did not look for more work last year ;  &gt; Males ;</t>
  </si>
  <si>
    <t>South Australia ;  Preferred to work 20 to 29 extra hours ;  &gt;&gt; Did not look for more work last year ;  &gt; Females ;</t>
  </si>
  <si>
    <t>South Australia ;  Preferred to work 20 to 29 extra hours ;  &gt; Not available within four weeks ;  Persons ;</t>
  </si>
  <si>
    <t>South Australia ;  Preferred to work 20 to 29 extra hours ;  &gt; Not available within four weeks ;  &gt; Males ;</t>
  </si>
  <si>
    <t>South Australia ;  Preferred to work 20 to 29 extra hours ;  &gt; Not available within four weeks ;  &gt; Females ;</t>
  </si>
  <si>
    <t>South Australia ;  Preferred to work 30 or more extra hours ;  Part-time workers who prefer more hours ;  Persons ;</t>
  </si>
  <si>
    <t>South Australia ;  Preferred to work 30 or more extra hours ;  Part-time workers who prefer more hours ;  &gt; Males ;</t>
  </si>
  <si>
    <t>South Australia ;  Preferred to work 30 or more extra hours ;  Part-time workers who prefer more hours ;  &gt; Females ;</t>
  </si>
  <si>
    <t>South Australia ;  Preferred to work 30 or more extra hours ;  &gt; Available within four weeks ;  Persons ;</t>
  </si>
  <si>
    <t>South Australia ;  Preferred to work 30 or more extra hours ;  &gt; Available within four weeks ;  &gt; Males ;</t>
  </si>
  <si>
    <t>South Australia ;  Preferred to work 30 or more extra hours ;  &gt; Available within four weeks ;  &gt; Females ;</t>
  </si>
  <si>
    <t>South Australia ;  Preferred to work 30 or more extra hours ;  &gt;&gt; Looked for more work last year ;  Persons ;</t>
  </si>
  <si>
    <t>South Australia ;  Preferred to work 30 or more extra hours ;  &gt;&gt; Looked for more work last year ;  &gt; Males ;</t>
  </si>
  <si>
    <t>South Australia ;  Preferred to work 30 or more extra hours ;  &gt;&gt; Looked for more work last year ;  &gt; Females ;</t>
  </si>
  <si>
    <t>South Australia ;  Preferred to work 30 or more extra hours ;  &gt;&gt; Did not look for more work last year ;  Persons ;</t>
  </si>
  <si>
    <t>South Australia ;  Preferred to work 30 or more extra hours ;  &gt;&gt; Did not look for more work last year ;  &gt; Males ;</t>
  </si>
  <si>
    <t>South Australia ;  Preferred to work 30 or more extra hours ;  &gt;&gt; Did not look for more work last year ;  &gt; Females ;</t>
  </si>
  <si>
    <t>South Australia ;  Preferred to work 30 or more extra hours ;  &gt; Not available within four weeks ;  Persons ;</t>
  </si>
  <si>
    <t>South Australia ;  Preferred to work 30 or more extra hours ;  &gt; Not available within four weeks ;  &gt; Males ;</t>
  </si>
  <si>
    <t>South Australia ;  Preferred to work 30 or more extra hours ;  &gt; Not available within four weeks ;  &gt; Females ;</t>
  </si>
  <si>
    <t>Western Australia ;  Part-time workers who prefer more hours ;  Persons ;</t>
  </si>
  <si>
    <t>Western Australia ;  Part-time workers who prefer more hours ;  &gt; Males ;</t>
  </si>
  <si>
    <t>Western Australia ;  Part-time workers who prefer more hours ;  &gt; Females ;</t>
  </si>
  <si>
    <t>Western Australia ;  &gt; Available within four weeks ;  Persons ;</t>
  </si>
  <si>
    <t>Western Australia ;  &gt; Available within four weeks ;  &gt; Males ;</t>
  </si>
  <si>
    <t>Western Australia ;  &gt; Available within four weeks ;  &gt; Females ;</t>
  </si>
  <si>
    <t>Western Australia ;  &gt;&gt; Looked for more work last year ;  Persons ;</t>
  </si>
  <si>
    <t>Western Australia ;  &gt;&gt; Looked for more work last year ;  &gt; Males ;</t>
  </si>
  <si>
    <t>Western Australia ;  &gt;&gt; Looked for more work last year ;  &gt; Females ;</t>
  </si>
  <si>
    <t>Western Australia ;  &gt;&gt; Did not look for more work last year ;  Persons ;</t>
  </si>
  <si>
    <t>Western Australia ;  &gt;&gt; Did not look for more work last year ;  &gt; Males ;</t>
  </si>
  <si>
    <t>Western Australia ;  &gt;&gt; Did not look for more work last year ;  &gt; Females ;</t>
  </si>
  <si>
    <t>Western Australia ;  &gt; Not available within four weeks ;  Persons ;</t>
  </si>
  <si>
    <t>Western Australia ;  &gt; Not available within four weeks ;  &gt; Males ;</t>
  </si>
  <si>
    <t>Western Australia ;  &gt; Not available within four weeks ;  &gt; Females ;</t>
  </si>
  <si>
    <t>Western Australia ;  Employees ;  Part-time workers who prefer more hours ;  Persons ;</t>
  </si>
  <si>
    <t>Western Australia ;  Employees ;  Part-time workers who prefer more hours ;  &gt; Males ;</t>
  </si>
  <si>
    <t>Western Australia ;  Employees ;  Part-time workers who prefer more hours ;  &gt; Females ;</t>
  </si>
  <si>
    <t>Western Australia ;  Employees ;  &gt; Available within four weeks ;  Persons ;</t>
  </si>
  <si>
    <t>Western Australia ;  Employees ;  &gt; Available within four weeks ;  &gt; Males ;</t>
  </si>
  <si>
    <t>Western Australia ;  Employees ;  &gt; Available within four weeks ;  &gt; Females ;</t>
  </si>
  <si>
    <t>Western Australia ;  Employees ;  &gt;&gt; Looked for more work last year ;  Persons ;</t>
  </si>
  <si>
    <t>Western Australia ;  Employees ;  &gt;&gt; Looked for more work last year ;  &gt; Males ;</t>
  </si>
  <si>
    <t>Western Australia ;  Employees ;  &gt;&gt; Looked for more work last year ;  &gt; Females ;</t>
  </si>
  <si>
    <t>Western Australia ;  Employees ;  &gt;&gt; Did not look for more work last year ;  Persons ;</t>
  </si>
  <si>
    <t>Western Australia ;  Employees ;  &gt;&gt; Did not look for more work last year ;  &gt; Males ;</t>
  </si>
  <si>
    <t>Western Australia ;  Employees ;  &gt;&gt; Did not look for more work last year ;  &gt; Females ;</t>
  </si>
  <si>
    <t>Western Australia ;  Employees ;  &gt; Not available within four weeks ;  Persons ;</t>
  </si>
  <si>
    <t>Western Australia ;  Employees ;  &gt; Not available within four weeks ;  &gt; Males ;</t>
  </si>
  <si>
    <t>Western Australia ;  Employees ;  &gt; Not available within four weeks ;  &gt; Females ;</t>
  </si>
  <si>
    <t>Western Australia ;  Own account workers ;  Part-time workers who prefer more hours ;  Persons ;</t>
  </si>
  <si>
    <t>Western Australia ;  Own account workers ;  Part-time workers who prefer more hours ;  &gt; Males ;</t>
  </si>
  <si>
    <t>Western Australia ;  Own account workers ;  Part-time workers who prefer more hours ;  &gt; Females ;</t>
  </si>
  <si>
    <t>Western Australia ;  Own account workers ;  &gt; Available within four weeks ;  Persons ;</t>
  </si>
  <si>
    <t>Western Australia ;  Own account workers ;  &gt; Available within four weeks ;  &gt; Males ;</t>
  </si>
  <si>
    <t>Western Australia ;  Own account workers ;  &gt; Available within four weeks ;  &gt; Females ;</t>
  </si>
  <si>
    <t>Western Australia ;  Own account workers ;  &gt;&gt; Looked for more work last year ;  Persons ;</t>
  </si>
  <si>
    <t>Western Australia ;  Own account workers ;  &gt;&gt; Looked for more work last year ;  &gt; Males ;</t>
  </si>
  <si>
    <t>Western Australia ;  Own account workers ;  &gt;&gt; Looked for more work last year ;  &gt; Females ;</t>
  </si>
  <si>
    <t>Western Australia ;  Own account workers ;  &gt;&gt; Did not look for more work last year ;  Persons ;</t>
  </si>
  <si>
    <t>Western Australia ;  Own account workers ;  &gt;&gt; Did not look for more work last year ;  &gt; Males ;</t>
  </si>
  <si>
    <t>Western Australia ;  Own account workers ;  &gt;&gt; Did not look for more work last year ;  &gt; Females ;</t>
  </si>
  <si>
    <t>Western Australia ;  Own account workers ;  &gt; Not available within four weeks ;  Persons ;</t>
  </si>
  <si>
    <t>Western Australia ;  Own account workers ;  &gt; Not available within four weeks ;  &gt; Males ;</t>
  </si>
  <si>
    <t>Western Australia ;  Own account workers ;  &gt; Not available within four weeks ;  &gt; Females ;</t>
  </si>
  <si>
    <t>Western Australia ;  Preferred to work less than 30 hours ;  Part-time workers who prefer more hours ;  Persons ;</t>
  </si>
  <si>
    <t>Western Australia ;  Preferred to work less than 30 hours ;  Part-time workers who prefer more hours ;  &gt; Males ;</t>
  </si>
  <si>
    <t>Western Australia ;  Preferred to work less than 30 hours ;  Part-time workers who prefer more hours ;  &gt; Females ;</t>
  </si>
  <si>
    <t>Western Australia ;  Preferred to work less than 30 hours ;  &gt; Available within four weeks ;  Persons ;</t>
  </si>
  <si>
    <t>Western Australia ;  Preferred to work less than 30 hours ;  &gt; Available within four weeks ;  &gt; Males ;</t>
  </si>
  <si>
    <t>Western Australia ;  Preferred to work less than 30 hours ;  &gt; Available within four weeks ;  &gt; Females ;</t>
  </si>
  <si>
    <t>Western Australia ;  Preferred to work less than 30 hours ;  &gt;&gt; Looked for more work last year ;  Persons ;</t>
  </si>
  <si>
    <t>Western Australia ;  Preferred to work less than 30 hours ;  &gt;&gt; Looked for more work last year ;  &gt; Males ;</t>
  </si>
  <si>
    <t>Western Australia ;  Preferred to work less than 30 hours ;  &gt;&gt; Looked for more work last year ;  &gt; Females ;</t>
  </si>
  <si>
    <t>Western Australia ;  Preferred to work less than 30 hours ;  &gt;&gt; Did not look for more work last year ;  Persons ;</t>
  </si>
  <si>
    <t>Western Australia ;  Preferred to work less than 30 hours ;  &gt;&gt; Did not look for more work last year ;  &gt; Males ;</t>
  </si>
  <si>
    <t>Western Australia ;  Preferred to work less than 30 hours ;  &gt;&gt; Did not look for more work last year ;  &gt; Females ;</t>
  </si>
  <si>
    <t>Western Australia ;  Preferred to work less than 30 hours ;  &gt; Not available within four weeks ;  Persons ;</t>
  </si>
  <si>
    <t>Western Australia ;  Preferred to work less than 30 hours ;  &gt; Not available within four weeks ;  &gt; Males ;</t>
  </si>
  <si>
    <t>Western Australia ;  Preferred to work less than 30 hours ;  &gt; Not available within four weeks ;  &gt; Females ;</t>
  </si>
  <si>
    <t>Western Australia ;  Preferred to work 30 to 34 hours ;  Part-time workers who prefer more hours ;  Persons ;</t>
  </si>
  <si>
    <t>Western Australia ;  Preferred to work 30 to 34 hours ;  Part-time workers who prefer more hours ;  &gt; Males ;</t>
  </si>
  <si>
    <t>Western Australia ;  Preferred to work 30 to 34 hours ;  Part-time workers who prefer more hours ;  &gt; Females ;</t>
  </si>
  <si>
    <t>Western Australia ;  Preferred to work 30 to 34 hours ;  &gt; Available within four weeks ;  Persons ;</t>
  </si>
  <si>
    <t>Western Australia ;  Preferred to work 30 to 34 hours ;  &gt; Available within four weeks ;  &gt; Males ;</t>
  </si>
  <si>
    <t>Western Australia ;  Preferred to work 30 to 34 hours ;  &gt; Available within four weeks ;  &gt; Females ;</t>
  </si>
  <si>
    <t>Western Australia ;  Preferred to work 30 to 34 hours ;  &gt;&gt; Looked for more work last year ;  Persons ;</t>
  </si>
  <si>
    <t>Western Australia ;  Preferred to work 30 to 34 hours ;  &gt;&gt; Looked for more work last year ;  &gt; Males ;</t>
  </si>
  <si>
    <t>Western Australia ;  Preferred to work 30 to 34 hours ;  &gt;&gt; Looked for more work last year ;  &gt; Females ;</t>
  </si>
  <si>
    <t>Western Australia ;  Preferred to work 30 to 34 hours ;  &gt;&gt; Did not look for more work last year ;  Persons ;</t>
  </si>
  <si>
    <t>Western Australia ;  Preferred to work 30 to 34 hours ;  &gt;&gt; Did not look for more work last year ;  &gt; Males ;</t>
  </si>
  <si>
    <t>Western Australia ;  Preferred to work 30 to 34 hours ;  &gt;&gt; Did not look for more work last year ;  &gt; Females ;</t>
  </si>
  <si>
    <t>Western Australia ;  Preferred to work 30 to 34 hours ;  &gt; Not available within four weeks ;  Persons ;</t>
  </si>
  <si>
    <t>Western Australia ;  Preferred to work 30 to 34 hours ;  &gt; Not available within four weeks ;  &gt; Males ;</t>
  </si>
  <si>
    <t>Western Australia ;  Preferred to work 30 to 34 hours ;  &gt; Not available within four weeks ;  &gt; Females ;</t>
  </si>
  <si>
    <t>Western Australia ;  Preferred to work 35 to 39 hours ;  Part-time workers who prefer more hours ;  Persons ;</t>
  </si>
  <si>
    <t>Western Australia ;  Preferred to work 35 to 39 hours ;  Part-time workers who prefer more hours ;  &gt; Males ;</t>
  </si>
  <si>
    <t>Western Australia ;  Preferred to work 35 to 39 hours ;  Part-time workers who prefer more hours ;  &gt; Females ;</t>
  </si>
  <si>
    <t>Western Australia ;  Preferred to work 35 to 39 hours ;  &gt; Available within four weeks ;  Persons ;</t>
  </si>
  <si>
    <t>Western Australia ;  Preferred to work 35 to 39 hours ;  &gt; Available within four weeks ;  &gt; Males ;</t>
  </si>
  <si>
    <t>Western Australia ;  Preferred to work 35 to 39 hours ;  &gt; Available within four weeks ;  &gt; Females ;</t>
  </si>
  <si>
    <t>Western Australia ;  Preferred to work 35 to 39 hours ;  &gt;&gt; Looked for more work last year ;  Persons ;</t>
  </si>
  <si>
    <t>Western Australia ;  Preferred to work 35 to 39 hours ;  &gt;&gt; Looked for more work last year ;  &gt; Males ;</t>
  </si>
  <si>
    <t>Western Australia ;  Preferred to work 35 to 39 hours ;  &gt;&gt; Looked for more work last year ;  &gt; Females ;</t>
  </si>
  <si>
    <t>Western Australia ;  Preferred to work 35 to 39 hours ;  &gt;&gt; Did not look for more work last year ;  Persons ;</t>
  </si>
  <si>
    <t>Western Australia ;  Preferred to work 35 to 39 hours ;  &gt;&gt; Did not look for more work last year ;  &gt; Males ;</t>
  </si>
  <si>
    <t>Western Australia ;  Preferred to work 35 to 39 hours ;  &gt;&gt; Did not look for more work last year ;  &gt; Females ;</t>
  </si>
  <si>
    <t>Western Australia ;  Preferred to work 35 to 39 hours ;  &gt; Not available within four weeks ;  Persons ;</t>
  </si>
  <si>
    <t>Western Australia ;  Preferred to work 35 to 39 hours ;  &gt; Not available within four weeks ;  &gt; Males ;</t>
  </si>
  <si>
    <t>Western Australia ;  Preferred to work 35 to 39 hours ;  &gt; Not available within four weeks ;  &gt; Females ;</t>
  </si>
  <si>
    <t>Western Australia ;  Preferred to work 40 hours or more ;  Part-time workers who prefer more hours ;  Persons ;</t>
  </si>
  <si>
    <t>Western Australia ;  Preferred to work 40 hours or more ;  Part-time workers who prefer more hours ;  &gt; Males ;</t>
  </si>
  <si>
    <t>Western Australia ;  Preferred to work 40 hours or more ;  Part-time workers who prefer more hours ;  &gt; Females ;</t>
  </si>
  <si>
    <t>Western Australia ;  Preferred to work 40 hours or more ;  &gt; Available within four weeks ;  Persons ;</t>
  </si>
  <si>
    <t>Western Australia ;  Preferred to work 40 hours or more ;  &gt; Available within four weeks ;  &gt; Males ;</t>
  </si>
  <si>
    <t>Western Australia ;  Preferred to work 40 hours or more ;  &gt; Available within four weeks ;  &gt; Females ;</t>
  </si>
  <si>
    <t>Western Australia ;  Preferred to work 40 hours or more ;  &gt;&gt; Looked for more work last year ;  Persons ;</t>
  </si>
  <si>
    <t>Western Australia ;  Preferred to work 40 hours or more ;  &gt;&gt; Looked for more work last year ;  &gt; Males ;</t>
  </si>
  <si>
    <t>Western Australia ;  Preferred to work 40 hours or more ;  &gt;&gt; Looked for more work last year ;  &gt; Females ;</t>
  </si>
  <si>
    <t>Western Australia ;  Preferred to work 40 hours or more ;  &gt;&gt; Did not look for more work last year ;  Persons ;</t>
  </si>
  <si>
    <t>A125230470R</t>
  </si>
  <si>
    <t>A125254230X</t>
  </si>
  <si>
    <t>A125242350V</t>
  </si>
  <si>
    <t>A125235222V</t>
  </si>
  <si>
    <t>A125258982L</t>
  </si>
  <si>
    <t>A125247102X</t>
  </si>
  <si>
    <t>A125232846L</t>
  </si>
  <si>
    <t>A125256606W</t>
  </si>
  <si>
    <t>A125244726T</t>
  </si>
  <si>
    <t>A125228094F</t>
  </si>
  <si>
    <t>A125251854T</t>
  </si>
  <si>
    <t>A125239974J</t>
  </si>
  <si>
    <t>A125237598C</t>
  </si>
  <si>
    <t>A125261358T</t>
  </si>
  <si>
    <t>A125249478J</t>
  </si>
  <si>
    <t>A125230450F</t>
  </si>
  <si>
    <t>A125254210R</t>
  </si>
  <si>
    <t>A125242330K</t>
  </si>
  <si>
    <t>A125235202K</t>
  </si>
  <si>
    <t>A125258962C</t>
  </si>
  <si>
    <t>A125247082A</t>
  </si>
  <si>
    <t>A125232826C</t>
  </si>
  <si>
    <t>A125256586X</t>
  </si>
  <si>
    <t>A125244706J</t>
  </si>
  <si>
    <t>A125228074W</t>
  </si>
  <si>
    <t>A125251834J</t>
  </si>
  <si>
    <t>A125239954X</t>
  </si>
  <si>
    <t>A125237578V</t>
  </si>
  <si>
    <t>A125261338J</t>
  </si>
  <si>
    <t>A125249458X</t>
  </si>
  <si>
    <t>A125230474X</t>
  </si>
  <si>
    <t>A125254234J</t>
  </si>
  <si>
    <t>A125242354C</t>
  </si>
  <si>
    <t>A125235226C</t>
  </si>
  <si>
    <t>A125258986W</t>
  </si>
  <si>
    <t>A125247106J</t>
  </si>
  <si>
    <t>A125232850C</t>
  </si>
  <si>
    <t>A125256610L</t>
  </si>
  <si>
    <t>A125244730J</t>
  </si>
  <si>
    <t>A125228098R</t>
  </si>
  <si>
    <t>A125251858A</t>
  </si>
  <si>
    <t>A125239978T</t>
  </si>
  <si>
    <t>A125237602J</t>
  </si>
  <si>
    <t>A125261362J</t>
  </si>
  <si>
    <t>A125249482X</t>
  </si>
  <si>
    <t>A125230478J</t>
  </si>
  <si>
    <t>A125254238T</t>
  </si>
  <si>
    <t>A125242358L</t>
  </si>
  <si>
    <t>A125235230V</t>
  </si>
  <si>
    <t>A125258990L</t>
  </si>
  <si>
    <t>A125247110X</t>
  </si>
  <si>
    <t>A125232854L</t>
  </si>
  <si>
    <t>A125256614W</t>
  </si>
  <si>
    <t>A125244734T</t>
  </si>
  <si>
    <t>A125228102V</t>
  </si>
  <si>
    <t>A125251862T</t>
  </si>
  <si>
    <t>A125239982J</t>
  </si>
  <si>
    <t>A125237606T</t>
  </si>
  <si>
    <t>A125261366T</t>
  </si>
  <si>
    <t>A125249486J</t>
  </si>
  <si>
    <t>A125230454R</t>
  </si>
  <si>
    <t>A125254214X</t>
  </si>
  <si>
    <t>A125242334V</t>
  </si>
  <si>
    <t>A125235206V</t>
  </si>
  <si>
    <t>A125258966L</t>
  </si>
  <si>
    <t>A125247086K</t>
  </si>
  <si>
    <t>A125232830V</t>
  </si>
  <si>
    <t>A125256590R</t>
  </si>
  <si>
    <t>A125244710X</t>
  </si>
  <si>
    <t>A125228078F</t>
  </si>
  <si>
    <t>A125251838T</t>
  </si>
  <si>
    <t>A125239958J</t>
  </si>
  <si>
    <t>A125237582K</t>
  </si>
  <si>
    <t>A125261342X</t>
  </si>
  <si>
    <t>A125249462R</t>
  </si>
  <si>
    <t>A125230458X</t>
  </si>
  <si>
    <t>A125254218J</t>
  </si>
  <si>
    <t>A125242338C</t>
  </si>
  <si>
    <t>A125235210K</t>
  </si>
  <si>
    <t>A125258970C</t>
  </si>
  <si>
    <t>A125247090A</t>
  </si>
  <si>
    <t>A125232834C</t>
  </si>
  <si>
    <t>A125256594X</t>
  </si>
  <si>
    <t>A125244714J</t>
  </si>
  <si>
    <t>A125228082W</t>
  </si>
  <si>
    <t>A125251842J</t>
  </si>
  <si>
    <t>A125239962X</t>
  </si>
  <si>
    <t>A125237586V</t>
  </si>
  <si>
    <t>A125261346J</t>
  </si>
  <si>
    <t>A125249466X</t>
  </si>
  <si>
    <t>A125230462R</t>
  </si>
  <si>
    <t>A125254222X</t>
  </si>
  <si>
    <t>A125242342V</t>
  </si>
  <si>
    <t>A125235214V</t>
  </si>
  <si>
    <t>A125258974L</t>
  </si>
  <si>
    <t>A125247094K</t>
  </si>
  <si>
    <t>A125232838L</t>
  </si>
  <si>
    <t>A125256598J</t>
  </si>
  <si>
    <t>A125244718T</t>
  </si>
  <si>
    <t>A125228086F</t>
  </si>
  <si>
    <t>A125251846T</t>
  </si>
  <si>
    <t>A125239966J</t>
  </si>
  <si>
    <t>A125237590K</t>
  </si>
  <si>
    <t>A125261350X</t>
  </si>
  <si>
    <t>A125249470R</t>
  </si>
  <si>
    <t>A125230446R</t>
  </si>
  <si>
    <t>A125254206X</t>
  </si>
  <si>
    <t>A125242326V</t>
  </si>
  <si>
    <t>A125235198F</t>
  </si>
  <si>
    <t>A125258958L</t>
  </si>
  <si>
    <t>A125247078K</t>
  </si>
  <si>
    <t>A125232822V</t>
  </si>
  <si>
    <t>A125256582R</t>
  </si>
  <si>
    <t>A125244702X</t>
  </si>
  <si>
    <t>A125228070L</t>
  </si>
  <si>
    <t>A125251830X</t>
  </si>
  <si>
    <t>A125239950R</t>
  </si>
  <si>
    <t>A125237574K</t>
  </si>
  <si>
    <t>A125261334X</t>
  </si>
  <si>
    <t>A125249454R</t>
  </si>
  <si>
    <t>A125230482X</t>
  </si>
  <si>
    <t>A125254242J</t>
  </si>
  <si>
    <t>A125242362C</t>
  </si>
  <si>
    <t>A125235234C</t>
  </si>
  <si>
    <t>A125258994W</t>
  </si>
  <si>
    <t>A125247114J</t>
  </si>
  <si>
    <t>A125232858W</t>
  </si>
  <si>
    <t>A125256618F</t>
  </si>
  <si>
    <t>A125244738A</t>
  </si>
  <si>
    <t>A125228106C</t>
  </si>
  <si>
    <t>A125251866A</t>
  </si>
  <si>
    <t>A125239986T</t>
  </si>
  <si>
    <t>A125237610J</t>
  </si>
  <si>
    <t>A125261370J</t>
  </si>
  <si>
    <t>A125249490X</t>
  </si>
  <si>
    <t>A125230466X</t>
  </si>
  <si>
    <t>A125254226J</t>
  </si>
  <si>
    <t>A125242346C</t>
  </si>
  <si>
    <t>A125235218C</t>
  </si>
  <si>
    <t>A125258978W</t>
  </si>
  <si>
    <t>A125247098V</t>
  </si>
  <si>
    <t>A125232842C</t>
  </si>
  <si>
    <t>A125256602L</t>
  </si>
  <si>
    <t>A125244722J</t>
  </si>
  <si>
    <t>A125228090W</t>
  </si>
  <si>
    <t>A125251850J</t>
  </si>
  <si>
    <t>A125239970X</t>
  </si>
  <si>
    <t>A125237594V</t>
  </si>
  <si>
    <t>A125261354J</t>
  </si>
  <si>
    <t>A125249474X</t>
  </si>
  <si>
    <t>A125230266F</t>
  </si>
  <si>
    <t>A125254026R</t>
  </si>
  <si>
    <t>A125242146K</t>
  </si>
  <si>
    <t>A125235018K</t>
  </si>
  <si>
    <t>A125258778C</t>
  </si>
  <si>
    <t>A125246898X</t>
  </si>
  <si>
    <t>A125232642K</t>
  </si>
  <si>
    <t>A125256402V</t>
  </si>
  <si>
    <t>A125244522R</t>
  </si>
  <si>
    <t>A125227890A</t>
  </si>
  <si>
    <t>A125251650R</t>
  </si>
  <si>
    <t>A125239770F</t>
  </si>
  <si>
    <t>A125237394A</t>
  </si>
  <si>
    <t>A125261154R</t>
  </si>
  <si>
    <t>A125249274F</t>
  </si>
  <si>
    <t>A125230250L</t>
  </si>
  <si>
    <t>A125254010W</t>
  </si>
  <si>
    <t>A125242130T</t>
  </si>
  <si>
    <t>A125235002T</t>
  </si>
  <si>
    <t>A125258762K</t>
  </si>
  <si>
    <t>A125246882F</t>
  </si>
  <si>
    <t>A125232626K</t>
  </si>
  <si>
    <t>A125256386F</t>
  </si>
  <si>
    <t>A125244506R</t>
  </si>
  <si>
    <t>A125227874A</t>
  </si>
  <si>
    <t>A125251634R</t>
  </si>
  <si>
    <t>A125239754F</t>
  </si>
  <si>
    <t>A125237378A</t>
  </si>
  <si>
    <t>A125261138R</t>
  </si>
  <si>
    <t>A125249258F</t>
  </si>
  <si>
    <t>A125230230C</t>
  </si>
  <si>
    <t>A125253990W</t>
  </si>
  <si>
    <t>A125242110J</t>
  </si>
  <si>
    <t>A125234982T</t>
  </si>
  <si>
    <t>A125258742A</t>
  </si>
  <si>
    <t>A125246862W</t>
  </si>
  <si>
    <t>A125232606A</t>
  </si>
  <si>
    <t>A125256366W</t>
  </si>
  <si>
    <t>A125244486T</t>
  </si>
  <si>
    <t>A125227854T</t>
  </si>
  <si>
    <t>A125251614F</t>
  </si>
  <si>
    <t>A125239734W</t>
  </si>
  <si>
    <t>A125237358T</t>
  </si>
  <si>
    <t>A125261118F</t>
  </si>
  <si>
    <t>A125249238W</t>
  </si>
  <si>
    <t>A125230254W</t>
  </si>
  <si>
    <t>A125254014F</t>
  </si>
  <si>
    <t>A125242134A</t>
  </si>
  <si>
    <t>A125235006A</t>
  </si>
  <si>
    <t>A125258766V</t>
  </si>
  <si>
    <t>A125246886R</t>
  </si>
  <si>
    <t>A125232630A</t>
  </si>
  <si>
    <t>A125256390W</t>
  </si>
  <si>
    <t>A125244510F</t>
  </si>
  <si>
    <t>A125227878K</t>
  </si>
  <si>
    <t>A125251638X</t>
  </si>
  <si>
    <t>A125239758R</t>
  </si>
  <si>
    <t>A125237382T</t>
  </si>
  <si>
    <t>A125261142F</t>
  </si>
  <si>
    <t>A125249262W</t>
  </si>
  <si>
    <t>A125230258F</t>
  </si>
  <si>
    <t>A125254018R</t>
  </si>
  <si>
    <t>A125242138K</t>
  </si>
  <si>
    <t>A125235010T</t>
  </si>
  <si>
    <t>A125258770K</t>
  </si>
  <si>
    <t>A125246890F</t>
  </si>
  <si>
    <t>A125232634K</t>
  </si>
  <si>
    <t>A125256394F</t>
  </si>
  <si>
    <t>A125244514R</t>
  </si>
  <si>
    <t>A125227882A</t>
  </si>
  <si>
    <t>A125251642R</t>
  </si>
  <si>
    <t>A125239762F</t>
  </si>
  <si>
    <t>A125237386A</t>
  </si>
  <si>
    <t>A125261146R</t>
  </si>
  <si>
    <t>A125249266F</t>
  </si>
  <si>
    <t>A125230234L</t>
  </si>
  <si>
    <t>A125253994F</t>
  </si>
  <si>
    <t>A125242114T</t>
  </si>
  <si>
    <t>A125234986A</t>
  </si>
  <si>
    <t>A125258746K</t>
  </si>
  <si>
    <t>A125246866F</t>
  </si>
  <si>
    <t>A125232610T</t>
  </si>
  <si>
    <t>A125256370L</t>
  </si>
  <si>
    <t>A125244490J</t>
  </si>
  <si>
    <t>A125227858A</t>
  </si>
  <si>
    <t>A125251618R</t>
  </si>
  <si>
    <t>A125239738F</t>
  </si>
  <si>
    <t>A125237362J</t>
  </si>
  <si>
    <t>A125261122W</t>
  </si>
  <si>
    <t>A125249242L</t>
  </si>
  <si>
    <t>A125230238W</t>
  </si>
  <si>
    <t>A125253998R</t>
  </si>
  <si>
    <t>A125242118A</t>
  </si>
  <si>
    <t>A125234990T</t>
  </si>
  <si>
    <t>A125258750A</t>
  </si>
  <si>
    <t>A125246870W</t>
  </si>
  <si>
    <t>A125232614A</t>
  </si>
  <si>
    <t>A125256374W</t>
  </si>
  <si>
    <t>A125244494T</t>
  </si>
  <si>
    <t>A125227862T</t>
  </si>
  <si>
    <t>Western Australia ;  Preferred to work 40 hours or more ;  &gt;&gt; Did not look for more work last year ;  &gt; Males ;</t>
  </si>
  <si>
    <t>Western Australia ;  Preferred to work 40 hours or more ;  &gt;&gt; Did not look for more work last year ;  &gt; Females ;</t>
  </si>
  <si>
    <t>Western Australia ;  Preferred to work 40 hours or more ;  &gt; Not available within four weeks ;  Persons ;</t>
  </si>
  <si>
    <t>Western Australia ;  Preferred to work 40 hours or more ;  &gt; Not available within four weeks ;  &gt; Males ;</t>
  </si>
  <si>
    <t>Western Australia ;  Preferred to work 40 hours or more ;  &gt; Not available within four weeks ;  &gt; Females ;</t>
  </si>
  <si>
    <t>Western Australia ;  Preferred to work less than 10 extra hours ;  Part-time workers who prefer more hours ;  Persons ;</t>
  </si>
  <si>
    <t>Western Australia ;  Preferred to work less than 10 extra hours ;  Part-time workers who prefer more hours ;  &gt; Males ;</t>
  </si>
  <si>
    <t>Western Australia ;  Preferred to work less than 10 extra hours ;  Part-time workers who prefer more hours ;  &gt; Females ;</t>
  </si>
  <si>
    <t>Western Australia ;  Preferred to work less than 10 extra hours ;  &gt; Available within four weeks ;  Persons ;</t>
  </si>
  <si>
    <t>Western Australia ;  Preferred to work less than 10 extra hours ;  &gt; Available within four weeks ;  &gt; Males ;</t>
  </si>
  <si>
    <t>Western Australia ;  Preferred to work less than 10 extra hours ;  &gt; Available within four weeks ;  &gt; Females ;</t>
  </si>
  <si>
    <t>Western Australia ;  Preferred to work less than 10 extra hours ;  &gt;&gt; Looked for more work last year ;  Persons ;</t>
  </si>
  <si>
    <t>Western Australia ;  Preferred to work less than 10 extra hours ;  &gt;&gt; Looked for more work last year ;  &gt; Males ;</t>
  </si>
  <si>
    <t>Western Australia ;  Preferred to work less than 10 extra hours ;  &gt;&gt; Looked for more work last year ;  &gt; Females ;</t>
  </si>
  <si>
    <t>Western Australia ;  Preferred to work less than 10 extra hours ;  &gt;&gt; Did not look for more work last year ;  Persons ;</t>
  </si>
  <si>
    <t>Western Australia ;  Preferred to work less than 10 extra hours ;  &gt;&gt; Did not look for more work last year ;  &gt; Males ;</t>
  </si>
  <si>
    <t>Western Australia ;  Preferred to work less than 10 extra hours ;  &gt;&gt; Did not look for more work last year ;  &gt; Females ;</t>
  </si>
  <si>
    <t>Western Australia ;  Preferred to work less than 10 extra hours ;  &gt; Not available within four weeks ;  Persons ;</t>
  </si>
  <si>
    <t>Western Australia ;  Preferred to work less than 10 extra hours ;  &gt; Not available within four weeks ;  &gt; Males ;</t>
  </si>
  <si>
    <t>Western Australia ;  Preferred to work less than 10 extra hours ;  &gt; Not available within four weeks ;  &gt; Females ;</t>
  </si>
  <si>
    <t>Western Australia ;  Preferred to work 10 to 19 extra hours ;  Part-time workers who prefer more hours ;  Persons ;</t>
  </si>
  <si>
    <t>Western Australia ;  Preferred to work 10 to 19 extra hours ;  Part-time workers who prefer more hours ;  &gt; Males ;</t>
  </si>
  <si>
    <t>Western Australia ;  Preferred to work 10 to 19 extra hours ;  Part-time workers who prefer more hours ;  &gt; Females ;</t>
  </si>
  <si>
    <t>Western Australia ;  Preferred to work 10 to 19 extra hours ;  &gt; Available within four weeks ;  Persons ;</t>
  </si>
  <si>
    <t>Western Australia ;  Preferred to work 10 to 19 extra hours ;  &gt; Available within four weeks ;  &gt; Males ;</t>
  </si>
  <si>
    <t>Western Australia ;  Preferred to work 10 to 19 extra hours ;  &gt; Available within four weeks ;  &gt; Females ;</t>
  </si>
  <si>
    <t>Western Australia ;  Preferred to work 10 to 19 extra hours ;  &gt;&gt; Looked for more work last year ;  Persons ;</t>
  </si>
  <si>
    <t>Western Australia ;  Preferred to work 10 to 19 extra hours ;  &gt;&gt; Looked for more work last year ;  &gt; Males ;</t>
  </si>
  <si>
    <t>Western Australia ;  Preferred to work 10 to 19 extra hours ;  &gt;&gt; Looked for more work last year ;  &gt; Females ;</t>
  </si>
  <si>
    <t>Western Australia ;  Preferred to work 10 to 19 extra hours ;  &gt;&gt; Did not look for more work last year ;  Persons ;</t>
  </si>
  <si>
    <t>Western Australia ;  Preferred to work 10 to 19 extra hours ;  &gt;&gt; Did not look for more work last year ;  &gt; Males ;</t>
  </si>
  <si>
    <t>Western Australia ;  Preferred to work 10 to 19 extra hours ;  &gt;&gt; Did not look for more work last year ;  &gt; Females ;</t>
  </si>
  <si>
    <t>Western Australia ;  Preferred to work 10 to 19 extra hours ;  &gt; Not available within four weeks ;  Persons ;</t>
  </si>
  <si>
    <t>Western Australia ;  Preferred to work 10 to 19 extra hours ;  &gt; Not available within four weeks ;  &gt; Males ;</t>
  </si>
  <si>
    <t>Western Australia ;  Preferred to work 10 to 19 extra hours ;  &gt; Not available within four weeks ;  &gt; Females ;</t>
  </si>
  <si>
    <t>Western Australia ;  Preferred to work 20 to 29 extra hours ;  Part-time workers who prefer more hours ;  Persons ;</t>
  </si>
  <si>
    <t>Western Australia ;  Preferred to work 20 to 29 extra hours ;  Part-time workers who prefer more hours ;  &gt; Males ;</t>
  </si>
  <si>
    <t>Western Australia ;  Preferred to work 20 to 29 extra hours ;  Part-time workers who prefer more hours ;  &gt; Females ;</t>
  </si>
  <si>
    <t>Western Australia ;  Preferred to work 20 to 29 extra hours ;  &gt; Available within four weeks ;  Persons ;</t>
  </si>
  <si>
    <t>Western Australia ;  Preferred to work 20 to 29 extra hours ;  &gt; Available within four weeks ;  &gt; Males ;</t>
  </si>
  <si>
    <t>Western Australia ;  Preferred to work 20 to 29 extra hours ;  &gt; Available within four weeks ;  &gt; Females ;</t>
  </si>
  <si>
    <t>Western Australia ;  Preferred to work 20 to 29 extra hours ;  &gt;&gt; Looked for more work last year ;  Persons ;</t>
  </si>
  <si>
    <t>Western Australia ;  Preferred to work 20 to 29 extra hours ;  &gt;&gt; Looked for more work last year ;  &gt; Males ;</t>
  </si>
  <si>
    <t>Western Australia ;  Preferred to work 20 to 29 extra hours ;  &gt;&gt; Looked for more work last year ;  &gt; Females ;</t>
  </si>
  <si>
    <t>Western Australia ;  Preferred to work 20 to 29 extra hours ;  &gt;&gt; Did not look for more work last year ;  Persons ;</t>
  </si>
  <si>
    <t>Western Australia ;  Preferred to work 20 to 29 extra hours ;  &gt;&gt; Did not look for more work last year ;  &gt; Males ;</t>
  </si>
  <si>
    <t>Western Australia ;  Preferred to work 20 to 29 extra hours ;  &gt;&gt; Did not look for more work last year ;  &gt; Females ;</t>
  </si>
  <si>
    <t>Western Australia ;  Preferred to work 20 to 29 extra hours ;  &gt; Not available within four weeks ;  Persons ;</t>
  </si>
  <si>
    <t>Western Australia ;  Preferred to work 20 to 29 extra hours ;  &gt; Not available within four weeks ;  &gt; Males ;</t>
  </si>
  <si>
    <t>Western Australia ;  Preferred to work 20 to 29 extra hours ;  &gt; Not available within four weeks ;  &gt; Females ;</t>
  </si>
  <si>
    <t>Western Australia ;  Preferred to work 30 or more extra hours ;  Part-time workers who prefer more hours ;  Persons ;</t>
  </si>
  <si>
    <t>Western Australia ;  Preferred to work 30 or more extra hours ;  Part-time workers who prefer more hours ;  &gt; Males ;</t>
  </si>
  <si>
    <t>Western Australia ;  Preferred to work 30 or more extra hours ;  Part-time workers who prefer more hours ;  &gt; Females ;</t>
  </si>
  <si>
    <t>Western Australia ;  Preferred to work 30 or more extra hours ;  &gt; Available within four weeks ;  Persons ;</t>
  </si>
  <si>
    <t>Western Australia ;  Preferred to work 30 or more extra hours ;  &gt; Available within four weeks ;  &gt; Males ;</t>
  </si>
  <si>
    <t>Western Australia ;  Preferred to work 30 or more extra hours ;  &gt; Available within four weeks ;  &gt; Females ;</t>
  </si>
  <si>
    <t>Western Australia ;  Preferred to work 30 or more extra hours ;  &gt;&gt; Looked for more work last year ;  Persons ;</t>
  </si>
  <si>
    <t>Western Australia ;  Preferred to work 30 or more extra hours ;  &gt;&gt; Looked for more work last year ;  &gt; Males ;</t>
  </si>
  <si>
    <t>Western Australia ;  Preferred to work 30 or more extra hours ;  &gt;&gt; Looked for more work last year ;  &gt; Females ;</t>
  </si>
  <si>
    <t>Western Australia ;  Preferred to work 30 or more extra hours ;  &gt;&gt; Did not look for more work last year ;  Persons ;</t>
  </si>
  <si>
    <t>Western Australia ;  Preferred to work 30 or more extra hours ;  &gt;&gt; Did not look for more work last year ;  &gt; Males ;</t>
  </si>
  <si>
    <t>Western Australia ;  Preferred to work 30 or more extra hours ;  &gt;&gt; Did not look for more work last year ;  &gt; Females ;</t>
  </si>
  <si>
    <t>Western Australia ;  Preferred to work 30 or more extra hours ;  &gt; Not available within four weeks ;  Persons ;</t>
  </si>
  <si>
    <t>Western Australia ;  Preferred to work 30 or more extra hours ;  &gt; Not available within four weeks ;  &gt; Males ;</t>
  </si>
  <si>
    <t>Western Australia ;  Preferred to work 30 or more extra hours ;  &gt; Not available within four weeks ;  &gt; Females ;</t>
  </si>
  <si>
    <t>Tasmania ;  Part-time workers who prefer more hours ;  Persons ;</t>
  </si>
  <si>
    <t>Tasmania ;  Part-time workers who prefer more hours ;  &gt; Males ;</t>
  </si>
  <si>
    <t>Tasmania ;  Part-time workers who prefer more hours ;  &gt; Females ;</t>
  </si>
  <si>
    <t>Tasmania ;  &gt; Available within four weeks ;  Persons ;</t>
  </si>
  <si>
    <t>Tasmania ;  &gt; Available within four weeks ;  &gt; Males ;</t>
  </si>
  <si>
    <t>Tasmania ;  &gt; Available within four weeks ;  &gt; Females ;</t>
  </si>
  <si>
    <t>Tasmania ;  &gt;&gt; Looked for more work last year ;  Persons ;</t>
  </si>
  <si>
    <t>Tasmania ;  &gt;&gt; Looked for more work last year ;  &gt; Males ;</t>
  </si>
  <si>
    <t>Tasmania ;  &gt;&gt; Looked for more work last year ;  &gt; Females ;</t>
  </si>
  <si>
    <t>Tasmania ;  &gt;&gt; Did not look for more work last year ;  Persons ;</t>
  </si>
  <si>
    <t>Tasmania ;  &gt;&gt; Did not look for more work last year ;  &gt; Males ;</t>
  </si>
  <si>
    <t>Tasmania ;  &gt;&gt; Did not look for more work last year ;  &gt; Females ;</t>
  </si>
  <si>
    <t>Tasmania ;  &gt; Not available within four weeks ;  Persons ;</t>
  </si>
  <si>
    <t>Tasmania ;  &gt; Not available within four weeks ;  &gt; Males ;</t>
  </si>
  <si>
    <t>Tasmania ;  &gt; Not available within four weeks ;  &gt; Females ;</t>
  </si>
  <si>
    <t>Tasmania ;  Employees ;  Part-time workers who prefer more hours ;  Persons ;</t>
  </si>
  <si>
    <t>Tasmania ;  Employees ;  Part-time workers who prefer more hours ;  &gt; Males ;</t>
  </si>
  <si>
    <t>Tasmania ;  Employees ;  Part-time workers who prefer more hours ;  &gt; Females ;</t>
  </si>
  <si>
    <t>Tasmania ;  Employees ;  &gt; Available within four weeks ;  Persons ;</t>
  </si>
  <si>
    <t>Tasmania ;  Employees ;  &gt; Available within four weeks ;  &gt; Males ;</t>
  </si>
  <si>
    <t>Tasmania ;  Employees ;  &gt; Available within four weeks ;  &gt; Females ;</t>
  </si>
  <si>
    <t>Tasmania ;  Employees ;  &gt;&gt; Looked for more work last year ;  Persons ;</t>
  </si>
  <si>
    <t>Tasmania ;  Employees ;  &gt;&gt; Looked for more work last year ;  &gt; Males ;</t>
  </si>
  <si>
    <t>Tasmania ;  Employees ;  &gt;&gt; Looked for more work last year ;  &gt; Females ;</t>
  </si>
  <si>
    <t>Tasmania ;  Employees ;  &gt;&gt; Did not look for more work last year ;  Persons ;</t>
  </si>
  <si>
    <t>Tasmania ;  Employees ;  &gt;&gt; Did not look for more work last year ;  &gt; Males ;</t>
  </si>
  <si>
    <t>Tasmania ;  Employees ;  &gt;&gt; Did not look for more work last year ;  &gt; Females ;</t>
  </si>
  <si>
    <t>Tasmania ;  Employees ;  &gt; Not available within four weeks ;  Persons ;</t>
  </si>
  <si>
    <t>Tasmania ;  Employees ;  &gt; Not available within four weeks ;  &gt; Males ;</t>
  </si>
  <si>
    <t>Tasmania ;  Employees ;  &gt; Not available within four weeks ;  &gt; Females ;</t>
  </si>
  <si>
    <t>Tasmania ;  Own account workers ;  Part-time workers who prefer more hours ;  Persons ;</t>
  </si>
  <si>
    <t>Tasmania ;  Own account workers ;  Part-time workers who prefer more hours ;  &gt; Males ;</t>
  </si>
  <si>
    <t>Tasmania ;  Own account workers ;  Part-time workers who prefer more hours ;  &gt; Females ;</t>
  </si>
  <si>
    <t>Tasmania ;  Own account workers ;  &gt; Available within four weeks ;  Persons ;</t>
  </si>
  <si>
    <t>Tasmania ;  Own account workers ;  &gt; Available within four weeks ;  &gt; Males ;</t>
  </si>
  <si>
    <t>Tasmania ;  Own account workers ;  &gt; Available within four weeks ;  &gt; Females ;</t>
  </si>
  <si>
    <t>Tasmania ;  Own account workers ;  &gt;&gt; Looked for more work last year ;  Persons ;</t>
  </si>
  <si>
    <t>Tasmania ;  Own account workers ;  &gt;&gt; Looked for more work last year ;  &gt; Males ;</t>
  </si>
  <si>
    <t>Tasmania ;  Own account workers ;  &gt;&gt; Looked for more work last year ;  &gt; Females ;</t>
  </si>
  <si>
    <t>Tasmania ;  Own account workers ;  &gt;&gt; Did not look for more work last year ;  Persons ;</t>
  </si>
  <si>
    <t>Tasmania ;  Own account workers ;  &gt;&gt; Did not look for more work last year ;  &gt; Males ;</t>
  </si>
  <si>
    <t>Tasmania ;  Own account workers ;  &gt;&gt; Did not look for more work last year ;  &gt; Females ;</t>
  </si>
  <si>
    <t>Tasmania ;  Own account workers ;  &gt; Not available within four weeks ;  Persons ;</t>
  </si>
  <si>
    <t>Tasmania ;  Own account workers ;  &gt; Not available within four weeks ;  &gt; Males ;</t>
  </si>
  <si>
    <t>Tasmania ;  Own account workers ;  &gt; Not available within four weeks ;  &gt; Females ;</t>
  </si>
  <si>
    <t>Tasmania ;  Preferred to work less than 30 hours ;  Part-time workers who prefer more hours ;  Persons ;</t>
  </si>
  <si>
    <t>Tasmania ;  Preferred to work less than 30 hours ;  Part-time workers who prefer more hours ;  &gt; Males ;</t>
  </si>
  <si>
    <t>Tasmania ;  Preferred to work less than 30 hours ;  Part-time workers who prefer more hours ;  &gt; Females ;</t>
  </si>
  <si>
    <t>Tasmania ;  Preferred to work less than 30 hours ;  &gt; Available within four weeks ;  Persons ;</t>
  </si>
  <si>
    <t>Tasmania ;  Preferred to work less than 30 hours ;  &gt; Available within four weeks ;  &gt; Males ;</t>
  </si>
  <si>
    <t>Tasmania ;  Preferred to work less than 30 hours ;  &gt; Available within four weeks ;  &gt; Females ;</t>
  </si>
  <si>
    <t>Tasmania ;  Preferred to work less than 30 hours ;  &gt;&gt; Looked for more work last year ;  Persons ;</t>
  </si>
  <si>
    <t>Tasmania ;  Preferred to work less than 30 hours ;  &gt;&gt; Looked for more work last year ;  &gt; Males ;</t>
  </si>
  <si>
    <t>Tasmania ;  Preferred to work less than 30 hours ;  &gt;&gt; Looked for more work last year ;  &gt; Females ;</t>
  </si>
  <si>
    <t>Tasmania ;  Preferred to work less than 30 hours ;  &gt;&gt; Did not look for more work last year ;  Persons ;</t>
  </si>
  <si>
    <t>Tasmania ;  Preferred to work less than 30 hours ;  &gt;&gt; Did not look for more work last year ;  &gt; Males ;</t>
  </si>
  <si>
    <t>Tasmania ;  Preferred to work less than 30 hours ;  &gt;&gt; Did not look for more work last year ;  &gt; Females ;</t>
  </si>
  <si>
    <t>Tasmania ;  Preferred to work less than 30 hours ;  &gt; Not available within four weeks ;  Persons ;</t>
  </si>
  <si>
    <t>Tasmania ;  Preferred to work less than 30 hours ;  &gt; Not available within four weeks ;  &gt; Males ;</t>
  </si>
  <si>
    <t>Tasmania ;  Preferred to work less than 30 hours ;  &gt; Not available within four weeks ;  &gt; Females ;</t>
  </si>
  <si>
    <t>Tasmania ;  Preferred to work 30 to 34 hours ;  Part-time workers who prefer more hours ;  Persons ;</t>
  </si>
  <si>
    <t>Tasmania ;  Preferred to work 30 to 34 hours ;  Part-time workers who prefer more hours ;  &gt; Males ;</t>
  </si>
  <si>
    <t>Tasmania ;  Preferred to work 30 to 34 hours ;  Part-time workers who prefer more hours ;  &gt; Females ;</t>
  </si>
  <si>
    <t>Tasmania ;  Preferred to work 30 to 34 hours ;  &gt; Available within four weeks ;  Persons ;</t>
  </si>
  <si>
    <t>Tasmania ;  Preferred to work 30 to 34 hours ;  &gt; Available within four weeks ;  &gt; Males ;</t>
  </si>
  <si>
    <t>Tasmania ;  Preferred to work 30 to 34 hours ;  &gt; Available within four weeks ;  &gt; Females ;</t>
  </si>
  <si>
    <t>Tasmania ;  Preferred to work 30 to 34 hours ;  &gt;&gt; Looked for more work last year ;  Persons ;</t>
  </si>
  <si>
    <t>Tasmania ;  Preferred to work 30 to 34 hours ;  &gt;&gt; Looked for more work last year ;  &gt; Males ;</t>
  </si>
  <si>
    <t>Tasmania ;  Preferred to work 30 to 34 hours ;  &gt;&gt; Looked for more work last year ;  &gt; Females ;</t>
  </si>
  <si>
    <t>Tasmania ;  Preferred to work 30 to 34 hours ;  &gt;&gt; Did not look for more work last year ;  Persons ;</t>
  </si>
  <si>
    <t>Tasmania ;  Preferred to work 30 to 34 hours ;  &gt;&gt; Did not look for more work last year ;  &gt; Males ;</t>
  </si>
  <si>
    <t>Tasmania ;  Preferred to work 30 to 34 hours ;  &gt;&gt; Did not look for more work last year ;  &gt; Females ;</t>
  </si>
  <si>
    <t>Tasmania ;  Preferred to work 30 to 34 hours ;  &gt; Not available within four weeks ;  Persons ;</t>
  </si>
  <si>
    <t>Tasmania ;  Preferred to work 30 to 34 hours ;  &gt; Not available within four weeks ;  &gt; Males ;</t>
  </si>
  <si>
    <t>Tasmania ;  Preferred to work 30 to 34 hours ;  &gt; Not available within four weeks ;  &gt; Females ;</t>
  </si>
  <si>
    <t>Tasmania ;  Preferred to work 35 to 39 hours ;  Part-time workers who prefer more hours ;  Persons ;</t>
  </si>
  <si>
    <t>Tasmania ;  Preferred to work 35 to 39 hours ;  Part-time workers who prefer more hours ;  &gt; Males ;</t>
  </si>
  <si>
    <t>Tasmania ;  Preferred to work 35 to 39 hours ;  Part-time workers who prefer more hours ;  &gt; Females ;</t>
  </si>
  <si>
    <t>Tasmania ;  Preferred to work 35 to 39 hours ;  &gt; Available within four weeks ;  Persons ;</t>
  </si>
  <si>
    <t>Tasmania ;  Preferred to work 35 to 39 hours ;  &gt; Available within four weeks ;  &gt; Males ;</t>
  </si>
  <si>
    <t>Tasmania ;  Preferred to work 35 to 39 hours ;  &gt; Available within four weeks ;  &gt; Females ;</t>
  </si>
  <si>
    <t>Tasmania ;  Preferred to work 35 to 39 hours ;  &gt;&gt; Looked for more work last year ;  Persons ;</t>
  </si>
  <si>
    <t>Tasmania ;  Preferred to work 35 to 39 hours ;  &gt;&gt; Looked for more work last year ;  &gt; Males ;</t>
  </si>
  <si>
    <t>Tasmania ;  Preferred to work 35 to 39 hours ;  &gt;&gt; Looked for more work last year ;  &gt; Females ;</t>
  </si>
  <si>
    <t>Tasmania ;  Preferred to work 35 to 39 hours ;  &gt;&gt; Did not look for more work last year ;  Persons ;</t>
  </si>
  <si>
    <t>Tasmania ;  Preferred to work 35 to 39 hours ;  &gt;&gt; Did not look for more work last year ;  &gt; Males ;</t>
  </si>
  <si>
    <t>Tasmania ;  Preferred to work 35 to 39 hours ;  &gt;&gt; Did not look for more work last year ;  &gt; Females ;</t>
  </si>
  <si>
    <t>Tasmania ;  Preferred to work 35 to 39 hours ;  &gt; Not available within four weeks ;  Persons ;</t>
  </si>
  <si>
    <t>Tasmania ;  Preferred to work 35 to 39 hours ;  &gt; Not available within four weeks ;  &gt; Males ;</t>
  </si>
  <si>
    <t>Tasmania ;  Preferred to work 35 to 39 hours ;  &gt; Not available within four weeks ;  &gt; Females ;</t>
  </si>
  <si>
    <t>Tasmania ;  Preferred to work 40 hours or more ;  Part-time workers who prefer more hours ;  Persons ;</t>
  </si>
  <si>
    <t>Tasmania ;  Preferred to work 40 hours or more ;  Part-time workers who prefer more hours ;  &gt; Males ;</t>
  </si>
  <si>
    <t>Tasmania ;  Preferred to work 40 hours or more ;  Part-time workers who prefer more hours ;  &gt; Females ;</t>
  </si>
  <si>
    <t>Tasmania ;  Preferred to work 40 hours or more ;  &gt; Available within four weeks ;  Persons ;</t>
  </si>
  <si>
    <t>Tasmania ;  Preferred to work 40 hours or more ;  &gt; Available within four weeks ;  &gt; Males ;</t>
  </si>
  <si>
    <t>Tasmania ;  Preferred to work 40 hours or more ;  &gt; Available within four weeks ;  &gt; Females ;</t>
  </si>
  <si>
    <t>Tasmania ;  Preferred to work 40 hours or more ;  &gt;&gt; Looked for more work last year ;  Persons ;</t>
  </si>
  <si>
    <t>Tasmania ;  Preferred to work 40 hours or more ;  &gt;&gt; Looked for more work last year ;  &gt; Males ;</t>
  </si>
  <si>
    <t>Tasmania ;  Preferred to work 40 hours or more ;  &gt;&gt; Looked for more work last year ;  &gt; Females ;</t>
  </si>
  <si>
    <t>Tasmania ;  Preferred to work 40 hours or more ;  &gt;&gt; Did not look for more work last year ;  Persons ;</t>
  </si>
  <si>
    <t>Tasmania ;  Preferred to work 40 hours or more ;  &gt;&gt; Did not look for more work last year ;  &gt; Males ;</t>
  </si>
  <si>
    <t>Tasmania ;  Preferred to work 40 hours or more ;  &gt;&gt; Did not look for more work last year ;  &gt; Females ;</t>
  </si>
  <si>
    <t>Tasmania ;  Preferred to work 40 hours or more ;  &gt; Not available within four weeks ;  Persons ;</t>
  </si>
  <si>
    <t>Tasmania ;  Preferred to work 40 hours or more ;  &gt; Not available within four weeks ;  &gt; Males ;</t>
  </si>
  <si>
    <t>Tasmania ;  Preferred to work 40 hours or more ;  &gt; Not available within four weeks ;  &gt; Females ;</t>
  </si>
  <si>
    <t>Tasmania ;  Preferred to work less than 10 extra hours ;  Part-time workers who prefer more hours ;  Persons ;</t>
  </si>
  <si>
    <t>Tasmania ;  Preferred to work less than 10 extra hours ;  Part-time workers who prefer more hours ;  &gt; Males ;</t>
  </si>
  <si>
    <t>Tasmania ;  Preferred to work less than 10 extra hours ;  Part-time workers who prefer more hours ;  &gt; Females ;</t>
  </si>
  <si>
    <t>Tasmania ;  Preferred to work less than 10 extra hours ;  &gt; Available within four weeks ;  Persons ;</t>
  </si>
  <si>
    <t>Tasmania ;  Preferred to work less than 10 extra hours ;  &gt; Available within four weeks ;  &gt; Males ;</t>
  </si>
  <si>
    <t>Tasmania ;  Preferred to work less than 10 extra hours ;  &gt; Available within four weeks ;  &gt; Females ;</t>
  </si>
  <si>
    <t>Tasmania ;  Preferred to work less than 10 extra hours ;  &gt;&gt; Looked for more work last year ;  Persons ;</t>
  </si>
  <si>
    <t>Tasmania ;  Preferred to work less than 10 extra hours ;  &gt;&gt; Looked for more work last year ;  &gt; Males ;</t>
  </si>
  <si>
    <t>Tasmania ;  Preferred to work less than 10 extra hours ;  &gt;&gt; Looked for more work last year ;  &gt; Females ;</t>
  </si>
  <si>
    <t>Tasmania ;  Preferred to work less than 10 extra hours ;  &gt;&gt; Did not look for more work last year ;  Persons ;</t>
  </si>
  <si>
    <t>Tasmania ;  Preferred to work less than 10 extra hours ;  &gt;&gt; Did not look for more work last year ;  &gt; Males ;</t>
  </si>
  <si>
    <t>Tasmania ;  Preferred to work less than 10 extra hours ;  &gt;&gt; Did not look for more work last year ;  &gt; Females ;</t>
  </si>
  <si>
    <t>Tasmania ;  Preferred to work less than 10 extra hours ;  &gt; Not available within four weeks ;  Persons ;</t>
  </si>
  <si>
    <t>Tasmania ;  Preferred to work less than 10 extra hours ;  &gt; Not available within four weeks ;  &gt; Males ;</t>
  </si>
  <si>
    <t>Tasmania ;  Preferred to work less than 10 extra hours ;  &gt; Not available within four weeks ;  &gt; Females ;</t>
  </si>
  <si>
    <t>Tasmania ;  Preferred to work 10 to 19 extra hours ;  Part-time workers who prefer more hours ;  Persons ;</t>
  </si>
  <si>
    <t>Tasmania ;  Preferred to work 10 to 19 extra hours ;  Part-time workers who prefer more hours ;  &gt; Males ;</t>
  </si>
  <si>
    <t>Tasmania ;  Preferred to work 10 to 19 extra hours ;  Part-time workers who prefer more hours ;  &gt; Females ;</t>
  </si>
  <si>
    <t>Tasmania ;  Preferred to work 10 to 19 extra hours ;  &gt; Available within four weeks ;  Persons ;</t>
  </si>
  <si>
    <t>Tasmania ;  Preferred to work 10 to 19 extra hours ;  &gt; Available within four weeks ;  &gt; Males ;</t>
  </si>
  <si>
    <t>Tasmania ;  Preferred to work 10 to 19 extra hours ;  &gt; Available within four weeks ;  &gt; Females ;</t>
  </si>
  <si>
    <t>Tasmania ;  Preferred to work 10 to 19 extra hours ;  &gt;&gt; Looked for more work last year ;  Persons ;</t>
  </si>
  <si>
    <t>Tasmania ;  Preferred to work 10 to 19 extra hours ;  &gt;&gt; Looked for more work last year ;  &gt; Males ;</t>
  </si>
  <si>
    <t>Tasmania ;  Preferred to work 10 to 19 extra hours ;  &gt;&gt; Looked for more work last year ;  &gt; Females ;</t>
  </si>
  <si>
    <t>Tasmania ;  Preferred to work 10 to 19 extra hours ;  &gt;&gt; Did not look for more work last year ;  Persons ;</t>
  </si>
  <si>
    <t>Tasmania ;  Preferred to work 10 to 19 extra hours ;  &gt;&gt; Did not look for more work last year ;  &gt; Males ;</t>
  </si>
  <si>
    <t>Tasmania ;  Preferred to work 10 to 19 extra hours ;  &gt;&gt; Did not look for more work last year ;  &gt; Females ;</t>
  </si>
  <si>
    <t>Tasmania ;  Preferred to work 10 to 19 extra hours ;  &gt; Not available within four weeks ;  Persons ;</t>
  </si>
  <si>
    <t>Tasmania ;  Preferred to work 10 to 19 extra hours ;  &gt; Not available within four weeks ;  &gt; Males ;</t>
  </si>
  <si>
    <t>Tasmania ;  Preferred to work 10 to 19 extra hours ;  &gt; Not available within four weeks ;  &gt; Females ;</t>
  </si>
  <si>
    <t>Tasmania ;  Preferred to work 20 to 29 extra hours ;  Part-time workers who prefer more hours ;  Persons ;</t>
  </si>
  <si>
    <t>Tasmania ;  Preferred to work 20 to 29 extra hours ;  Part-time workers who prefer more hours ;  &gt; Males ;</t>
  </si>
  <si>
    <t>Tasmania ;  Preferred to work 20 to 29 extra hours ;  Part-time workers who prefer more hours ;  &gt; Females ;</t>
  </si>
  <si>
    <t>Tasmania ;  Preferred to work 20 to 29 extra hours ;  &gt; Available within four weeks ;  Persons ;</t>
  </si>
  <si>
    <t>Tasmania ;  Preferred to work 20 to 29 extra hours ;  &gt; Available within four weeks ;  &gt; Males ;</t>
  </si>
  <si>
    <t>Tasmania ;  Preferred to work 20 to 29 extra hours ;  &gt; Available within four weeks ;  &gt; Females ;</t>
  </si>
  <si>
    <t>Tasmania ;  Preferred to work 20 to 29 extra hours ;  &gt;&gt; Looked for more work last year ;  Persons ;</t>
  </si>
  <si>
    <t>Tasmania ;  Preferred to work 20 to 29 extra hours ;  &gt;&gt; Looked for more work last year ;  &gt; Males ;</t>
  </si>
  <si>
    <t>Tasmania ;  Preferred to work 20 to 29 extra hours ;  &gt;&gt; Looked for more work last year ;  &gt; Females ;</t>
  </si>
  <si>
    <t>Tasmania ;  Preferred to work 20 to 29 extra hours ;  &gt;&gt; Did not look for more work last year ;  Persons ;</t>
  </si>
  <si>
    <t>Tasmania ;  Preferred to work 20 to 29 extra hours ;  &gt;&gt; Did not look for more work last year ;  &gt; Males ;</t>
  </si>
  <si>
    <t>Tasmania ;  Preferred to work 20 to 29 extra hours ;  &gt;&gt; Did not look for more work last year ;  &gt; Females ;</t>
  </si>
  <si>
    <t>Tasmania ;  Preferred to work 20 to 29 extra hours ;  &gt; Not available within four weeks ;  Persons ;</t>
  </si>
  <si>
    <t>Tasmania ;  Preferred to work 20 to 29 extra hours ;  &gt; Not available within four weeks ;  &gt; Males ;</t>
  </si>
  <si>
    <t>Tasmania ;  Preferred to work 20 to 29 extra hours ;  &gt; Not available within four weeks ;  &gt; Females ;</t>
  </si>
  <si>
    <t>Tasmania ;  Preferred to work 30 or more extra hours ;  Part-time workers who prefer more hours ;  Persons ;</t>
  </si>
  <si>
    <t>Tasmania ;  Preferred to work 30 or more extra hours ;  Part-time workers who prefer more hours ;  &gt; Males ;</t>
  </si>
  <si>
    <t>Tasmania ;  Preferred to work 30 or more extra hours ;  Part-time workers who prefer more hours ;  &gt; Females ;</t>
  </si>
  <si>
    <t>Tasmania ;  Preferred to work 30 or more extra hours ;  &gt; Available within four weeks ;  Persons ;</t>
  </si>
  <si>
    <t>Tasmania ;  Preferred to work 30 or more extra hours ;  &gt; Available within four weeks ;  &gt; Males ;</t>
  </si>
  <si>
    <t>Tasmania ;  Preferred to work 30 or more extra hours ;  &gt; Available within four weeks ;  &gt; Females ;</t>
  </si>
  <si>
    <t>Tasmania ;  Preferred to work 30 or more extra hours ;  &gt;&gt; Looked for more work last year ;  Persons ;</t>
  </si>
  <si>
    <t>Tasmania ;  Preferred to work 30 or more extra hours ;  &gt;&gt; Looked for more work last year ;  &gt; Males ;</t>
  </si>
  <si>
    <t>Tasmania ;  Preferred to work 30 or more extra hours ;  &gt;&gt; Looked for more work last year ;  &gt; Females ;</t>
  </si>
  <si>
    <t>Tasmania ;  Preferred to work 30 or more extra hours ;  &gt;&gt; Did not look for more work last year ;  Persons ;</t>
  </si>
  <si>
    <t>Tasmania ;  Preferred to work 30 or more extra hours ;  &gt;&gt; Did not look for more work last year ;  &gt; Males ;</t>
  </si>
  <si>
    <t>Tasmania ;  Preferred to work 30 or more extra hours ;  &gt;&gt; Did not look for more work last year ;  &gt; Females ;</t>
  </si>
  <si>
    <t>Tasmania ;  Preferred to work 30 or more extra hours ;  &gt; Not available within four weeks ;  Persons ;</t>
  </si>
  <si>
    <t>Tasmania ;  Preferred to work 30 or more extra hours ;  &gt; Not available within four weeks ;  &gt; Males ;</t>
  </si>
  <si>
    <t>Tasmania ;  Preferred to work 30 or more extra hours ;  &gt; Not available within four weeks ;  &gt; Females ;</t>
  </si>
  <si>
    <t>Northern Territory ;  Part-time workers who prefer more hours ;  Persons ;</t>
  </si>
  <si>
    <t>Northern Territory ;  Part-time workers who prefer more hours ;  &gt; Males ;</t>
  </si>
  <si>
    <t>Northern Territory ;  Part-time workers who prefer more hours ;  &gt; Females ;</t>
  </si>
  <si>
    <t>Northern Territory ;  &gt; Available within four weeks ;  Persons ;</t>
  </si>
  <si>
    <t>Northern Territory ;  &gt; Available within four weeks ;  &gt; Males ;</t>
  </si>
  <si>
    <t>Northern Territory ;  &gt; Available within four weeks ;  &gt; Females ;</t>
  </si>
  <si>
    <t>Northern Territory ;  &gt;&gt; Looked for more work last year ;  Persons ;</t>
  </si>
  <si>
    <t>Northern Territory ;  &gt;&gt; Looked for more work last year ;  &gt; Males ;</t>
  </si>
  <si>
    <t>Northern Territory ;  &gt;&gt; Looked for more work last year ;  &gt; Females ;</t>
  </si>
  <si>
    <t>Northern Territory ;  &gt;&gt; Did not look for more work last year ;  Persons ;</t>
  </si>
  <si>
    <t>Northern Territory ;  &gt;&gt; Did not look for more work last year ;  &gt; Males ;</t>
  </si>
  <si>
    <t>Northern Territory ;  &gt;&gt; Did not look for more work last year ;  &gt; Females ;</t>
  </si>
  <si>
    <t>Northern Territory ;  &gt; Not available within four weeks ;  Persons ;</t>
  </si>
  <si>
    <t>Northern Territory ;  &gt; Not available within four weeks ;  &gt; Males ;</t>
  </si>
  <si>
    <t>Northern Territory ;  &gt; Not available within four weeks ;  &gt; Females ;</t>
  </si>
  <si>
    <t>Northern Territory ;  Employees ;  Part-time workers who prefer more hours ;  Persons ;</t>
  </si>
  <si>
    <t>Northern Territory ;  Employees ;  Part-time workers who prefer more hours ;  &gt; Males ;</t>
  </si>
  <si>
    <t>Northern Territory ;  Employees ;  Part-time workers who prefer more hours ;  &gt; Females ;</t>
  </si>
  <si>
    <t>Northern Territory ;  Employees ;  &gt; Available within four weeks ;  Persons ;</t>
  </si>
  <si>
    <t>Northern Territory ;  Employees ;  &gt; Available within four weeks ;  &gt; Males ;</t>
  </si>
  <si>
    <t>A125251622F</t>
  </si>
  <si>
    <t>A125239742W</t>
  </si>
  <si>
    <t>A125237366T</t>
  </si>
  <si>
    <t>A125261126F</t>
  </si>
  <si>
    <t>A125249246W</t>
  </si>
  <si>
    <t>A125230242L</t>
  </si>
  <si>
    <t>A125254002W</t>
  </si>
  <si>
    <t>A125242122T</t>
  </si>
  <si>
    <t>A125234994A</t>
  </si>
  <si>
    <t>A125258754K</t>
  </si>
  <si>
    <t>A125246874F</t>
  </si>
  <si>
    <t>A125232618K</t>
  </si>
  <si>
    <t>A125256378F</t>
  </si>
  <si>
    <t>A125244498A</t>
  </si>
  <si>
    <t>A125227866A</t>
  </si>
  <si>
    <t>A125251626R</t>
  </si>
  <si>
    <t>A125239746F</t>
  </si>
  <si>
    <t>A125237370J</t>
  </si>
  <si>
    <t>A125261130W</t>
  </si>
  <si>
    <t>A125249250L</t>
  </si>
  <si>
    <t>A125230226L</t>
  </si>
  <si>
    <t>A125253986F</t>
  </si>
  <si>
    <t>A125242106T</t>
  </si>
  <si>
    <t>A125234978A</t>
  </si>
  <si>
    <t>A125258738K</t>
  </si>
  <si>
    <t>A125246858F</t>
  </si>
  <si>
    <t>A125232602T</t>
  </si>
  <si>
    <t>A125256362L</t>
  </si>
  <si>
    <t>A125244482J</t>
  </si>
  <si>
    <t>A125227850J</t>
  </si>
  <si>
    <t>A125251610W</t>
  </si>
  <si>
    <t>A125239730L</t>
  </si>
  <si>
    <t>A125237354J</t>
  </si>
  <si>
    <t>A125261114W</t>
  </si>
  <si>
    <t>A125249234L</t>
  </si>
  <si>
    <t>A125230262W</t>
  </si>
  <si>
    <t>A125254022F</t>
  </si>
  <si>
    <t>A125242142A</t>
  </si>
  <si>
    <t>A125235014A</t>
  </si>
  <si>
    <t>A125258774V</t>
  </si>
  <si>
    <t>A125246894R</t>
  </si>
  <si>
    <t>A125232638V</t>
  </si>
  <si>
    <t>A125256398R</t>
  </si>
  <si>
    <t>A125244518X</t>
  </si>
  <si>
    <t>A125227886K</t>
  </si>
  <si>
    <t>A125251646X</t>
  </si>
  <si>
    <t>A125239766R</t>
  </si>
  <si>
    <t>A125237390T</t>
  </si>
  <si>
    <t>A125261150F</t>
  </si>
  <si>
    <t>A125249270W</t>
  </si>
  <si>
    <t>A125230246W</t>
  </si>
  <si>
    <t>A125254006F</t>
  </si>
  <si>
    <t>A125242126A</t>
  </si>
  <si>
    <t>A125234998K</t>
  </si>
  <si>
    <t>A125258758V</t>
  </si>
  <si>
    <t>A125246878R</t>
  </si>
  <si>
    <t>A125232622A</t>
  </si>
  <si>
    <t>A125256382W</t>
  </si>
  <si>
    <t>A125244502F</t>
  </si>
  <si>
    <t>A125227870T</t>
  </si>
  <si>
    <t>A125251630F</t>
  </si>
  <si>
    <t>A125239750W</t>
  </si>
  <si>
    <t>A125237374T</t>
  </si>
  <si>
    <t>A125261134F</t>
  </si>
  <si>
    <t>A125249254W</t>
  </si>
  <si>
    <t>A125230310C</t>
  </si>
  <si>
    <t>A125254070X</t>
  </si>
  <si>
    <t>A125242190V</t>
  </si>
  <si>
    <t>A125235062V</t>
  </si>
  <si>
    <t>A125258822A</t>
  </si>
  <si>
    <t>A125246942W</t>
  </si>
  <si>
    <t>A125232686L</t>
  </si>
  <si>
    <t>A125256446W</t>
  </si>
  <si>
    <t>A125244566T</t>
  </si>
  <si>
    <t>A125227934T</t>
  </si>
  <si>
    <t>A125251694T</t>
  </si>
  <si>
    <t>A125239814W</t>
  </si>
  <si>
    <t>A125237438T</t>
  </si>
  <si>
    <t>A125261198T</t>
  </si>
  <si>
    <t>A125249318W</t>
  </si>
  <si>
    <t>A125230294R</t>
  </si>
  <si>
    <t>A125254054X</t>
  </si>
  <si>
    <t>A125242174V</t>
  </si>
  <si>
    <t>A125235046V</t>
  </si>
  <si>
    <t>A125258806A</t>
  </si>
  <si>
    <t>A125246926W</t>
  </si>
  <si>
    <t>A125232670V</t>
  </si>
  <si>
    <t>A125256430C</t>
  </si>
  <si>
    <t>A125244550X</t>
  </si>
  <si>
    <t>A125227918T</t>
  </si>
  <si>
    <t>A125251678T</t>
  </si>
  <si>
    <t>A125239798J</t>
  </si>
  <si>
    <t>A125237422X</t>
  </si>
  <si>
    <t>A125261182X</t>
  </si>
  <si>
    <t>A125249302C</t>
  </si>
  <si>
    <t>A125230274F</t>
  </si>
  <si>
    <t>A125254034R</t>
  </si>
  <si>
    <t>A125242154K</t>
  </si>
  <si>
    <t>A125235026K</t>
  </si>
  <si>
    <t>A125258786C</t>
  </si>
  <si>
    <t>A125246906L</t>
  </si>
  <si>
    <t>A125232650K</t>
  </si>
  <si>
    <t>A125256410V</t>
  </si>
  <si>
    <t>A125244530R</t>
  </si>
  <si>
    <t>A125227898V</t>
  </si>
  <si>
    <t>A125251658J</t>
  </si>
  <si>
    <t>A125239778X</t>
  </si>
  <si>
    <t>A125237402R</t>
  </si>
  <si>
    <t>A125261162R</t>
  </si>
  <si>
    <t>A125249282F</t>
  </si>
  <si>
    <t>A125230298X</t>
  </si>
  <si>
    <t>A125254058J</t>
  </si>
  <si>
    <t>A125242178C</t>
  </si>
  <si>
    <t>A125235050K</t>
  </si>
  <si>
    <t>A125258810T</t>
  </si>
  <si>
    <t>A125246930L</t>
  </si>
  <si>
    <t>A125232674C</t>
  </si>
  <si>
    <t>A125256434L</t>
  </si>
  <si>
    <t>A125244554J</t>
  </si>
  <si>
    <t>A125227922J</t>
  </si>
  <si>
    <t>A125251682J</t>
  </si>
  <si>
    <t>A125239802L</t>
  </si>
  <si>
    <t>A125237426J</t>
  </si>
  <si>
    <t>A125261186J</t>
  </si>
  <si>
    <t>A125249306L</t>
  </si>
  <si>
    <t>A125230302C</t>
  </si>
  <si>
    <t>A125254062X</t>
  </si>
  <si>
    <t>A125242182V</t>
  </si>
  <si>
    <t>A125235054V</t>
  </si>
  <si>
    <t>A125258814A</t>
  </si>
  <si>
    <t>A125246934W</t>
  </si>
  <si>
    <t>A125232678L</t>
  </si>
  <si>
    <t>A125256438W</t>
  </si>
  <si>
    <t>A125244558T</t>
  </si>
  <si>
    <t>A125227926T</t>
  </si>
  <si>
    <t>A125251686T</t>
  </si>
  <si>
    <t>A125239806W</t>
  </si>
  <si>
    <t>A125237430X</t>
  </si>
  <si>
    <t>A125261190X</t>
  </si>
  <si>
    <t>A125249310C</t>
  </si>
  <si>
    <t>A125230278R</t>
  </si>
  <si>
    <t>A125254038X</t>
  </si>
  <si>
    <t>A125242158V</t>
  </si>
  <si>
    <t>A125235030A</t>
  </si>
  <si>
    <t>A125258790V</t>
  </si>
  <si>
    <t>A125246910C</t>
  </si>
  <si>
    <t>A125232654V</t>
  </si>
  <si>
    <t>A125256414C</t>
  </si>
  <si>
    <t>A125244534X</t>
  </si>
  <si>
    <t>A125227902X</t>
  </si>
  <si>
    <t>A125251662X</t>
  </si>
  <si>
    <t>A125239782R</t>
  </si>
  <si>
    <t>A125237406X</t>
  </si>
  <si>
    <t>A125261166X</t>
  </si>
  <si>
    <t>A125249286R</t>
  </si>
  <si>
    <t>A125230282F</t>
  </si>
  <si>
    <t>A125254042R</t>
  </si>
  <si>
    <t>A125242162K</t>
  </si>
  <si>
    <t>A125235034K</t>
  </si>
  <si>
    <t>A125258794C</t>
  </si>
  <si>
    <t>A125246914L</t>
  </si>
  <si>
    <t>A125232658C</t>
  </si>
  <si>
    <t>A125256418L</t>
  </si>
  <si>
    <t>A125244538J</t>
  </si>
  <si>
    <t>A125227906J</t>
  </si>
  <si>
    <t>A125251666J</t>
  </si>
  <si>
    <t>A125239786X</t>
  </si>
  <si>
    <t>A125237410R</t>
  </si>
  <si>
    <t>A125261170R</t>
  </si>
  <si>
    <t>A125249290F</t>
  </si>
  <si>
    <t>A125230286R</t>
  </si>
  <si>
    <t>A125254046X</t>
  </si>
  <si>
    <t>A125242166V</t>
  </si>
  <si>
    <t>A125235038V</t>
  </si>
  <si>
    <t>A125258798L</t>
  </si>
  <si>
    <t>A125246918W</t>
  </si>
  <si>
    <t>A125232662V</t>
  </si>
  <si>
    <t>A125256422C</t>
  </si>
  <si>
    <t>A125244542X</t>
  </si>
  <si>
    <t>A125227910X</t>
  </si>
  <si>
    <t>A125251670X</t>
  </si>
  <si>
    <t>A125239790R</t>
  </si>
  <si>
    <t>A125237414X</t>
  </si>
  <si>
    <t>A125261174X</t>
  </si>
  <si>
    <t>A125249294R</t>
  </si>
  <si>
    <t>A125230270W</t>
  </si>
  <si>
    <t>A125254030F</t>
  </si>
  <si>
    <t>A125242150A</t>
  </si>
  <si>
    <t>A125235022A</t>
  </si>
  <si>
    <t>A125258782V</t>
  </si>
  <si>
    <t>A125246902C</t>
  </si>
  <si>
    <t>A125232646V</t>
  </si>
  <si>
    <t>A125256406C</t>
  </si>
  <si>
    <t>A125244526X</t>
  </si>
  <si>
    <t>A125227894K</t>
  </si>
  <si>
    <t>A125251654X</t>
  </si>
  <si>
    <t>A125239774R</t>
  </si>
  <si>
    <t>A125237398K</t>
  </si>
  <si>
    <t>A125261158X</t>
  </si>
  <si>
    <t>A125249278R</t>
  </si>
  <si>
    <t>A125230306L</t>
  </si>
  <si>
    <t>A125254066J</t>
  </si>
  <si>
    <t>A125242186C</t>
  </si>
  <si>
    <t>A125235058C</t>
  </si>
  <si>
    <t>A125258818K</t>
  </si>
  <si>
    <t>A125246938F</t>
  </si>
  <si>
    <t>A125232682C</t>
  </si>
  <si>
    <t>A125256442L</t>
  </si>
  <si>
    <t>A125244562J</t>
  </si>
  <si>
    <t>A125227930J</t>
  </si>
  <si>
    <t>A125251690J</t>
  </si>
  <si>
    <t>A125239810L</t>
  </si>
  <si>
    <t>A125237434J</t>
  </si>
  <si>
    <t>A125261194J</t>
  </si>
  <si>
    <t>A125249314L</t>
  </si>
  <si>
    <t>A125230290F</t>
  </si>
  <si>
    <t>A125254050R</t>
  </si>
  <si>
    <t>A125242170K</t>
  </si>
  <si>
    <t>A125235042K</t>
  </si>
  <si>
    <t>A125258802T</t>
  </si>
  <si>
    <t>A125246922L</t>
  </si>
  <si>
    <t>A125232666C</t>
  </si>
  <si>
    <t>A125256426L</t>
  </si>
  <si>
    <t>A125244546J</t>
  </si>
  <si>
    <t>A125227914J</t>
  </si>
  <si>
    <t>A125251674J</t>
  </si>
  <si>
    <t>A125239794X</t>
  </si>
  <si>
    <t>A125237418J</t>
  </si>
  <si>
    <t>A125261178J</t>
  </si>
  <si>
    <t>A125249298X</t>
  </si>
  <si>
    <t>A125230354F</t>
  </si>
  <si>
    <t>A125254114R</t>
  </si>
  <si>
    <t>A125242234K</t>
  </si>
  <si>
    <t>A125235106K</t>
  </si>
  <si>
    <t>A125258866C</t>
  </si>
  <si>
    <t>A125246986X</t>
  </si>
  <si>
    <t>A125232730K</t>
  </si>
  <si>
    <t>A125256490F</t>
  </si>
  <si>
    <t>A125244610R</t>
  </si>
  <si>
    <t>A125227978V</t>
  </si>
  <si>
    <t>A125251738J</t>
  </si>
  <si>
    <t>A125239858X</t>
  </si>
  <si>
    <t>A125237482A</t>
  </si>
  <si>
    <t>A125261242R</t>
  </si>
  <si>
    <t>A125249362F</t>
  </si>
  <si>
    <t>A125230338F</t>
  </si>
  <si>
    <t>A125254098A</t>
  </si>
  <si>
    <t>A125242218K</t>
  </si>
  <si>
    <t>A125235090C</t>
  </si>
  <si>
    <t>A125258850K</t>
  </si>
  <si>
    <t>Northern Territory ;  Employees ;  &gt; Available within four weeks ;  &gt; Females ;</t>
  </si>
  <si>
    <t>Northern Territory ;  Employees ;  &gt;&gt; Looked for more work last year ;  Persons ;</t>
  </si>
  <si>
    <t>Northern Territory ;  Employees ;  &gt;&gt; Looked for more work last year ;  &gt; Males ;</t>
  </si>
  <si>
    <t>Northern Territory ;  Employees ;  &gt;&gt; Looked for more work last year ;  &gt; Females ;</t>
  </si>
  <si>
    <t>Northern Territory ;  Employees ;  &gt;&gt; Did not look for more work last year ;  Persons ;</t>
  </si>
  <si>
    <t>Northern Territory ;  Employees ;  &gt;&gt; Did not look for more work last year ;  &gt; Males ;</t>
  </si>
  <si>
    <t>Northern Territory ;  Employees ;  &gt;&gt; Did not look for more work last year ;  &gt; Females ;</t>
  </si>
  <si>
    <t>Northern Territory ;  Employees ;  &gt; Not available within four weeks ;  Persons ;</t>
  </si>
  <si>
    <t>Northern Territory ;  Employees ;  &gt; Not available within four weeks ;  &gt; Males ;</t>
  </si>
  <si>
    <t>Northern Territory ;  Employees ;  &gt; Not available within four weeks ;  &gt; Females ;</t>
  </si>
  <si>
    <t>Northern Territory ;  Own account workers ;  Part-time workers who prefer more hours ;  Persons ;</t>
  </si>
  <si>
    <t>Northern Territory ;  Own account workers ;  Part-time workers who prefer more hours ;  &gt; Males ;</t>
  </si>
  <si>
    <t>Northern Territory ;  Own account workers ;  Part-time workers who prefer more hours ;  &gt; Females ;</t>
  </si>
  <si>
    <t>Northern Territory ;  Own account workers ;  &gt; Available within four weeks ;  Persons ;</t>
  </si>
  <si>
    <t>Northern Territory ;  Own account workers ;  &gt; Available within four weeks ;  &gt; Males ;</t>
  </si>
  <si>
    <t>Northern Territory ;  Own account workers ;  &gt; Available within four weeks ;  &gt; Females ;</t>
  </si>
  <si>
    <t>Northern Territory ;  Own account workers ;  &gt;&gt; Looked for more work last year ;  Persons ;</t>
  </si>
  <si>
    <t>Northern Territory ;  Own account workers ;  &gt;&gt; Looked for more work last year ;  &gt; Males ;</t>
  </si>
  <si>
    <t>Northern Territory ;  Own account workers ;  &gt;&gt; Looked for more work last year ;  &gt; Females ;</t>
  </si>
  <si>
    <t>Northern Territory ;  Own account workers ;  &gt;&gt; Did not look for more work last year ;  Persons ;</t>
  </si>
  <si>
    <t>Northern Territory ;  Own account workers ;  &gt;&gt; Did not look for more work last year ;  &gt; Males ;</t>
  </si>
  <si>
    <t>Northern Territory ;  Own account workers ;  &gt;&gt; Did not look for more work last year ;  &gt; Females ;</t>
  </si>
  <si>
    <t>Northern Territory ;  Own account workers ;  &gt; Not available within four weeks ;  Persons ;</t>
  </si>
  <si>
    <t>Northern Territory ;  Own account workers ;  &gt; Not available within four weeks ;  &gt; Males ;</t>
  </si>
  <si>
    <t>Northern Territory ;  Own account workers ;  &gt; Not available within four weeks ;  &gt; Females ;</t>
  </si>
  <si>
    <t>Northern Territory ;  Preferred to work less than 30 hours ;  Part-time workers who prefer more hours ;  Persons ;</t>
  </si>
  <si>
    <t>Northern Territory ;  Preferred to work less than 30 hours ;  Part-time workers who prefer more hours ;  &gt; Males ;</t>
  </si>
  <si>
    <t>Northern Territory ;  Preferred to work less than 30 hours ;  Part-time workers who prefer more hours ;  &gt; Females ;</t>
  </si>
  <si>
    <t>Northern Territory ;  Preferred to work less than 30 hours ;  &gt; Available within four weeks ;  Persons ;</t>
  </si>
  <si>
    <t>Northern Territory ;  Preferred to work less than 30 hours ;  &gt; Available within four weeks ;  &gt; Males ;</t>
  </si>
  <si>
    <t>Northern Territory ;  Preferred to work less than 30 hours ;  &gt; Available within four weeks ;  &gt; Females ;</t>
  </si>
  <si>
    <t>Northern Territory ;  Preferred to work less than 30 hours ;  &gt;&gt; Looked for more work last year ;  Persons ;</t>
  </si>
  <si>
    <t>Northern Territory ;  Preferred to work less than 30 hours ;  &gt;&gt; Looked for more work last year ;  &gt; Males ;</t>
  </si>
  <si>
    <t>Northern Territory ;  Preferred to work less than 30 hours ;  &gt;&gt; Looked for more work last year ;  &gt; Females ;</t>
  </si>
  <si>
    <t>Northern Territory ;  Preferred to work less than 30 hours ;  &gt;&gt; Did not look for more work last year ;  Persons ;</t>
  </si>
  <si>
    <t>Northern Territory ;  Preferred to work less than 30 hours ;  &gt;&gt; Did not look for more work last year ;  &gt; Males ;</t>
  </si>
  <si>
    <t>Northern Territory ;  Preferred to work less than 30 hours ;  &gt;&gt; Did not look for more work last year ;  &gt; Females ;</t>
  </si>
  <si>
    <t>Northern Territory ;  Preferred to work less than 30 hours ;  &gt; Not available within four weeks ;  Persons ;</t>
  </si>
  <si>
    <t>Northern Territory ;  Preferred to work less than 30 hours ;  &gt; Not available within four weeks ;  &gt; Males ;</t>
  </si>
  <si>
    <t>Northern Territory ;  Preferred to work less than 30 hours ;  &gt; Not available within four weeks ;  &gt; Females ;</t>
  </si>
  <si>
    <t>Northern Territory ;  Preferred to work 30 to 34 hours ;  Part-time workers who prefer more hours ;  Persons ;</t>
  </si>
  <si>
    <t>Northern Territory ;  Preferred to work 30 to 34 hours ;  Part-time workers who prefer more hours ;  &gt; Males ;</t>
  </si>
  <si>
    <t>Northern Territory ;  Preferred to work 30 to 34 hours ;  Part-time workers who prefer more hours ;  &gt; Females ;</t>
  </si>
  <si>
    <t>Northern Territory ;  Preferred to work 30 to 34 hours ;  &gt; Available within four weeks ;  Persons ;</t>
  </si>
  <si>
    <t>Northern Territory ;  Preferred to work 30 to 34 hours ;  &gt; Available within four weeks ;  &gt; Males ;</t>
  </si>
  <si>
    <t>Northern Territory ;  Preferred to work 30 to 34 hours ;  &gt; Available within four weeks ;  &gt; Females ;</t>
  </si>
  <si>
    <t>Northern Territory ;  Preferred to work 30 to 34 hours ;  &gt;&gt; Looked for more work last year ;  Persons ;</t>
  </si>
  <si>
    <t>Northern Territory ;  Preferred to work 30 to 34 hours ;  &gt;&gt; Looked for more work last year ;  &gt; Males ;</t>
  </si>
  <si>
    <t>Northern Territory ;  Preferred to work 30 to 34 hours ;  &gt;&gt; Looked for more work last year ;  &gt; Females ;</t>
  </si>
  <si>
    <t>Northern Territory ;  Preferred to work 30 to 34 hours ;  &gt;&gt; Did not look for more work last year ;  Persons ;</t>
  </si>
  <si>
    <t>Northern Territory ;  Preferred to work 30 to 34 hours ;  &gt;&gt; Did not look for more work last year ;  &gt; Males ;</t>
  </si>
  <si>
    <t>Northern Territory ;  Preferred to work 30 to 34 hours ;  &gt;&gt; Did not look for more work last year ;  &gt; Females ;</t>
  </si>
  <si>
    <t>Northern Territory ;  Preferred to work 30 to 34 hours ;  &gt; Not available within four weeks ;  Persons ;</t>
  </si>
  <si>
    <t>Northern Territory ;  Preferred to work 30 to 34 hours ;  &gt; Not available within four weeks ;  &gt; Males ;</t>
  </si>
  <si>
    <t>Northern Territory ;  Preferred to work 30 to 34 hours ;  &gt; Not available within four weeks ;  &gt; Females ;</t>
  </si>
  <si>
    <t>Northern Territory ;  Preferred to work 35 to 39 hours ;  Part-time workers who prefer more hours ;  Persons ;</t>
  </si>
  <si>
    <t>Northern Territory ;  Preferred to work 35 to 39 hours ;  Part-time workers who prefer more hours ;  &gt; Males ;</t>
  </si>
  <si>
    <t>Northern Territory ;  Preferred to work 35 to 39 hours ;  Part-time workers who prefer more hours ;  &gt; Females ;</t>
  </si>
  <si>
    <t>Northern Territory ;  Preferred to work 35 to 39 hours ;  &gt; Available within four weeks ;  Persons ;</t>
  </si>
  <si>
    <t>Northern Territory ;  Preferred to work 35 to 39 hours ;  &gt; Available within four weeks ;  &gt; Males ;</t>
  </si>
  <si>
    <t>Northern Territory ;  Preferred to work 35 to 39 hours ;  &gt; Available within four weeks ;  &gt; Females ;</t>
  </si>
  <si>
    <t>Northern Territory ;  Preferred to work 35 to 39 hours ;  &gt;&gt; Looked for more work last year ;  Persons ;</t>
  </si>
  <si>
    <t>Northern Territory ;  Preferred to work 35 to 39 hours ;  &gt;&gt; Looked for more work last year ;  &gt; Males ;</t>
  </si>
  <si>
    <t>Northern Territory ;  Preferred to work 35 to 39 hours ;  &gt;&gt; Looked for more work last year ;  &gt; Females ;</t>
  </si>
  <si>
    <t>Northern Territory ;  Preferred to work 35 to 39 hours ;  &gt;&gt; Did not look for more work last year ;  Persons ;</t>
  </si>
  <si>
    <t>Northern Territory ;  Preferred to work 35 to 39 hours ;  &gt;&gt; Did not look for more work last year ;  &gt; Males ;</t>
  </si>
  <si>
    <t>Northern Territory ;  Preferred to work 35 to 39 hours ;  &gt;&gt; Did not look for more work last year ;  &gt; Females ;</t>
  </si>
  <si>
    <t>Northern Territory ;  Preferred to work 35 to 39 hours ;  &gt; Not available within four weeks ;  Persons ;</t>
  </si>
  <si>
    <t>Northern Territory ;  Preferred to work 35 to 39 hours ;  &gt; Not available within four weeks ;  &gt; Males ;</t>
  </si>
  <si>
    <t>Northern Territory ;  Preferred to work 35 to 39 hours ;  &gt; Not available within four weeks ;  &gt; Females ;</t>
  </si>
  <si>
    <t>Northern Territory ;  Preferred to work 40 hours or more ;  Part-time workers who prefer more hours ;  Persons ;</t>
  </si>
  <si>
    <t>Northern Territory ;  Preferred to work 40 hours or more ;  Part-time workers who prefer more hours ;  &gt; Males ;</t>
  </si>
  <si>
    <t>Northern Territory ;  Preferred to work 40 hours or more ;  Part-time workers who prefer more hours ;  &gt; Females ;</t>
  </si>
  <si>
    <t>Northern Territory ;  Preferred to work 40 hours or more ;  &gt; Available within four weeks ;  Persons ;</t>
  </si>
  <si>
    <t>Northern Territory ;  Preferred to work 40 hours or more ;  &gt; Available within four weeks ;  &gt; Males ;</t>
  </si>
  <si>
    <t>Northern Territory ;  Preferred to work 40 hours or more ;  &gt; Available within four weeks ;  &gt; Females ;</t>
  </si>
  <si>
    <t>Northern Territory ;  Preferred to work 40 hours or more ;  &gt;&gt; Looked for more work last year ;  Persons ;</t>
  </si>
  <si>
    <t>Northern Territory ;  Preferred to work 40 hours or more ;  &gt;&gt; Looked for more work last year ;  &gt; Males ;</t>
  </si>
  <si>
    <t>Northern Territory ;  Preferred to work 40 hours or more ;  &gt;&gt; Looked for more work last year ;  &gt; Females ;</t>
  </si>
  <si>
    <t>Northern Territory ;  Preferred to work 40 hours or more ;  &gt;&gt; Did not look for more work last year ;  Persons ;</t>
  </si>
  <si>
    <t>Northern Territory ;  Preferred to work 40 hours or more ;  &gt;&gt; Did not look for more work last year ;  &gt; Males ;</t>
  </si>
  <si>
    <t>Northern Territory ;  Preferred to work 40 hours or more ;  &gt;&gt; Did not look for more work last year ;  &gt; Females ;</t>
  </si>
  <si>
    <t>Northern Territory ;  Preferred to work 40 hours or more ;  &gt; Not available within four weeks ;  Persons ;</t>
  </si>
  <si>
    <t>Northern Territory ;  Preferred to work 40 hours or more ;  &gt; Not available within four weeks ;  &gt; Males ;</t>
  </si>
  <si>
    <t>Northern Territory ;  Preferred to work 40 hours or more ;  &gt; Not available within four weeks ;  &gt; Females ;</t>
  </si>
  <si>
    <t>Northern Territory ;  Preferred to work less than 10 extra hours ;  Part-time workers who prefer more hours ;  Persons ;</t>
  </si>
  <si>
    <t>Northern Territory ;  Preferred to work less than 10 extra hours ;  Part-time workers who prefer more hours ;  &gt; Males ;</t>
  </si>
  <si>
    <t>Northern Territory ;  Preferred to work less than 10 extra hours ;  Part-time workers who prefer more hours ;  &gt; Females ;</t>
  </si>
  <si>
    <t>Northern Territory ;  Preferred to work less than 10 extra hours ;  &gt; Available within four weeks ;  Persons ;</t>
  </si>
  <si>
    <t>Northern Territory ;  Preferred to work less than 10 extra hours ;  &gt; Available within four weeks ;  &gt; Males ;</t>
  </si>
  <si>
    <t>Northern Territory ;  Preferred to work less than 10 extra hours ;  &gt; Available within four weeks ;  &gt; Females ;</t>
  </si>
  <si>
    <t>Northern Territory ;  Preferred to work less than 10 extra hours ;  &gt;&gt; Looked for more work last year ;  Persons ;</t>
  </si>
  <si>
    <t>Northern Territory ;  Preferred to work less than 10 extra hours ;  &gt;&gt; Looked for more work last year ;  &gt; Males ;</t>
  </si>
  <si>
    <t>Northern Territory ;  Preferred to work less than 10 extra hours ;  &gt;&gt; Looked for more work last year ;  &gt; Females ;</t>
  </si>
  <si>
    <t>Northern Territory ;  Preferred to work less than 10 extra hours ;  &gt;&gt; Did not look for more work last year ;  Persons ;</t>
  </si>
  <si>
    <t>Northern Territory ;  Preferred to work less than 10 extra hours ;  &gt;&gt; Did not look for more work last year ;  &gt; Males ;</t>
  </si>
  <si>
    <t>Northern Territory ;  Preferred to work less than 10 extra hours ;  &gt;&gt; Did not look for more work last year ;  &gt; Females ;</t>
  </si>
  <si>
    <t>Northern Territory ;  Preferred to work less than 10 extra hours ;  &gt; Not available within four weeks ;  Persons ;</t>
  </si>
  <si>
    <t>Northern Territory ;  Preferred to work less than 10 extra hours ;  &gt; Not available within four weeks ;  &gt; Males ;</t>
  </si>
  <si>
    <t>Northern Territory ;  Preferred to work less than 10 extra hours ;  &gt; Not available within four weeks ;  &gt; Females ;</t>
  </si>
  <si>
    <t>Northern Territory ;  Preferred to work 10 to 19 extra hours ;  Part-time workers who prefer more hours ;  Persons ;</t>
  </si>
  <si>
    <t>Northern Territory ;  Preferred to work 10 to 19 extra hours ;  Part-time workers who prefer more hours ;  &gt; Males ;</t>
  </si>
  <si>
    <t>Northern Territory ;  Preferred to work 10 to 19 extra hours ;  Part-time workers who prefer more hours ;  &gt; Females ;</t>
  </si>
  <si>
    <t>Northern Territory ;  Preferred to work 10 to 19 extra hours ;  &gt; Available within four weeks ;  Persons ;</t>
  </si>
  <si>
    <t>Northern Territory ;  Preferred to work 10 to 19 extra hours ;  &gt; Available within four weeks ;  &gt; Males ;</t>
  </si>
  <si>
    <t>Northern Territory ;  Preferred to work 10 to 19 extra hours ;  &gt; Available within four weeks ;  &gt; Females ;</t>
  </si>
  <si>
    <t>Northern Territory ;  Preferred to work 10 to 19 extra hours ;  &gt;&gt; Looked for more work last year ;  Persons ;</t>
  </si>
  <si>
    <t>Northern Territory ;  Preferred to work 10 to 19 extra hours ;  &gt;&gt; Looked for more work last year ;  &gt; Males ;</t>
  </si>
  <si>
    <t>Northern Territory ;  Preferred to work 10 to 19 extra hours ;  &gt;&gt; Looked for more work last year ;  &gt; Females ;</t>
  </si>
  <si>
    <t>Northern Territory ;  Preferred to work 10 to 19 extra hours ;  &gt;&gt; Did not look for more work last year ;  Persons ;</t>
  </si>
  <si>
    <t>Northern Territory ;  Preferred to work 10 to 19 extra hours ;  &gt;&gt; Did not look for more work last year ;  &gt; Males ;</t>
  </si>
  <si>
    <t>Northern Territory ;  Preferred to work 10 to 19 extra hours ;  &gt;&gt; Did not look for more work last year ;  &gt; Females ;</t>
  </si>
  <si>
    <t>Northern Territory ;  Preferred to work 10 to 19 extra hours ;  &gt; Not available within four weeks ;  Persons ;</t>
  </si>
  <si>
    <t>Northern Territory ;  Preferred to work 10 to 19 extra hours ;  &gt; Not available within four weeks ;  &gt; Males ;</t>
  </si>
  <si>
    <t>Northern Territory ;  Preferred to work 10 to 19 extra hours ;  &gt; Not available within four weeks ;  &gt; Females ;</t>
  </si>
  <si>
    <t>Northern Territory ;  Preferred to work 20 to 29 extra hours ;  Part-time workers who prefer more hours ;  Persons ;</t>
  </si>
  <si>
    <t>Northern Territory ;  Preferred to work 20 to 29 extra hours ;  Part-time workers who prefer more hours ;  &gt; Males ;</t>
  </si>
  <si>
    <t>Northern Territory ;  Preferred to work 20 to 29 extra hours ;  Part-time workers who prefer more hours ;  &gt; Females ;</t>
  </si>
  <si>
    <t>Northern Territory ;  Preferred to work 20 to 29 extra hours ;  &gt; Available within four weeks ;  Persons ;</t>
  </si>
  <si>
    <t>Northern Territory ;  Preferred to work 20 to 29 extra hours ;  &gt; Available within four weeks ;  &gt; Males ;</t>
  </si>
  <si>
    <t>Northern Territory ;  Preferred to work 20 to 29 extra hours ;  &gt; Available within four weeks ;  &gt; Females ;</t>
  </si>
  <si>
    <t>Northern Territory ;  Preferred to work 20 to 29 extra hours ;  &gt;&gt; Looked for more work last year ;  Persons ;</t>
  </si>
  <si>
    <t>Northern Territory ;  Preferred to work 20 to 29 extra hours ;  &gt;&gt; Looked for more work last year ;  &gt; Males ;</t>
  </si>
  <si>
    <t>Northern Territory ;  Preferred to work 20 to 29 extra hours ;  &gt;&gt; Looked for more work last year ;  &gt; Females ;</t>
  </si>
  <si>
    <t>Northern Territory ;  Preferred to work 20 to 29 extra hours ;  &gt;&gt; Did not look for more work last year ;  Persons ;</t>
  </si>
  <si>
    <t>Northern Territory ;  Preferred to work 20 to 29 extra hours ;  &gt;&gt; Did not look for more work last year ;  &gt; Males ;</t>
  </si>
  <si>
    <t>Northern Territory ;  Preferred to work 20 to 29 extra hours ;  &gt;&gt; Did not look for more work last year ;  &gt; Females ;</t>
  </si>
  <si>
    <t>Northern Territory ;  Preferred to work 20 to 29 extra hours ;  &gt; Not available within four weeks ;  Persons ;</t>
  </si>
  <si>
    <t>Northern Territory ;  Preferred to work 20 to 29 extra hours ;  &gt; Not available within four weeks ;  &gt; Males ;</t>
  </si>
  <si>
    <t>Northern Territory ;  Preferred to work 20 to 29 extra hours ;  &gt; Not available within four weeks ;  &gt; Females ;</t>
  </si>
  <si>
    <t>Northern Territory ;  Preferred to work 30 or more extra hours ;  Part-time workers who prefer more hours ;  Persons ;</t>
  </si>
  <si>
    <t>Northern Territory ;  Preferred to work 30 or more extra hours ;  Part-time workers who prefer more hours ;  &gt; Males ;</t>
  </si>
  <si>
    <t>Northern Territory ;  Preferred to work 30 or more extra hours ;  Part-time workers who prefer more hours ;  &gt; Females ;</t>
  </si>
  <si>
    <t>Northern Territory ;  Preferred to work 30 or more extra hours ;  &gt; Available within four weeks ;  Persons ;</t>
  </si>
  <si>
    <t>Northern Territory ;  Preferred to work 30 or more extra hours ;  &gt; Available within four weeks ;  &gt; Males ;</t>
  </si>
  <si>
    <t>Northern Territory ;  Preferred to work 30 or more extra hours ;  &gt; Available within four weeks ;  &gt; Females ;</t>
  </si>
  <si>
    <t>Northern Territory ;  Preferred to work 30 or more extra hours ;  &gt;&gt; Looked for more work last year ;  Persons ;</t>
  </si>
  <si>
    <t>Northern Territory ;  Preferred to work 30 or more extra hours ;  &gt;&gt; Looked for more work last year ;  &gt; Males ;</t>
  </si>
  <si>
    <t>Northern Territory ;  Preferred to work 30 or more extra hours ;  &gt;&gt; Looked for more work last year ;  &gt; Females ;</t>
  </si>
  <si>
    <t>Northern Territory ;  Preferred to work 30 or more extra hours ;  &gt;&gt; Did not look for more work last year ;  Persons ;</t>
  </si>
  <si>
    <t>Northern Territory ;  Preferred to work 30 or more extra hours ;  &gt;&gt; Did not look for more work last year ;  &gt; Males ;</t>
  </si>
  <si>
    <t>Northern Territory ;  Preferred to work 30 or more extra hours ;  &gt;&gt; Did not look for more work last year ;  &gt; Females ;</t>
  </si>
  <si>
    <t>Northern Territory ;  Preferred to work 30 or more extra hours ;  &gt; Not available within four weeks ;  Persons ;</t>
  </si>
  <si>
    <t>Northern Territory ;  Preferred to work 30 or more extra hours ;  &gt; Not available within four weeks ;  &gt; Males ;</t>
  </si>
  <si>
    <t>Northern Territory ;  Preferred to work 30 or more extra hours ;  &gt; Not available within four weeks ;  &gt; Females ;</t>
  </si>
  <si>
    <t>Australian Capital Territory ;  Part-time workers who prefer more hours ;  Persons ;</t>
  </si>
  <si>
    <t>Australian Capital Territory ;  Part-time workers who prefer more hours ;  &gt; Males ;</t>
  </si>
  <si>
    <t>Australian Capital Territory ;  Part-time workers who prefer more hours ;  &gt; Females ;</t>
  </si>
  <si>
    <t>Australian Capital Territory ;  &gt; Available within four weeks ;  Persons ;</t>
  </si>
  <si>
    <t>Australian Capital Territory ;  &gt; Available within four weeks ;  &gt; Males ;</t>
  </si>
  <si>
    <t>Australian Capital Territory ;  &gt; Available within four weeks ;  &gt; Females ;</t>
  </si>
  <si>
    <t>Australian Capital Territory ;  &gt;&gt; Looked for more work last year ;  Persons ;</t>
  </si>
  <si>
    <t>Australian Capital Territory ;  &gt;&gt; Looked for more work last year ;  &gt; Males ;</t>
  </si>
  <si>
    <t>Australian Capital Territory ;  &gt;&gt; Looked for more work last year ;  &gt; Females ;</t>
  </si>
  <si>
    <t>Australian Capital Territory ;  &gt;&gt; Did not look for more work last year ;  Persons ;</t>
  </si>
  <si>
    <t>Australian Capital Territory ;  &gt;&gt; Did not look for more work last year ;  &gt; Males ;</t>
  </si>
  <si>
    <t>Australian Capital Territory ;  &gt;&gt; Did not look for more work last year ;  &gt; Females ;</t>
  </si>
  <si>
    <t>Australian Capital Territory ;  &gt; Not available within four weeks ;  Persons ;</t>
  </si>
  <si>
    <t>Australian Capital Territory ;  &gt; Not available within four weeks ;  &gt; Males ;</t>
  </si>
  <si>
    <t>Australian Capital Territory ;  &gt; Not available within four weeks ;  &gt; Females ;</t>
  </si>
  <si>
    <t>Australian Capital Territory ;  Employees ;  Part-time workers who prefer more hours ;  Persons ;</t>
  </si>
  <si>
    <t>Australian Capital Territory ;  Employees ;  Part-time workers who prefer more hours ;  &gt; Males ;</t>
  </si>
  <si>
    <t>Australian Capital Territory ;  Employees ;  Part-time workers who prefer more hours ;  &gt; Females ;</t>
  </si>
  <si>
    <t>Australian Capital Territory ;  Employees ;  &gt; Available within four weeks ;  Persons ;</t>
  </si>
  <si>
    <t>Australian Capital Territory ;  Employees ;  &gt; Available within four weeks ;  &gt; Males ;</t>
  </si>
  <si>
    <t>Australian Capital Territory ;  Employees ;  &gt; Available within four weeks ;  &gt; Females ;</t>
  </si>
  <si>
    <t>Australian Capital Territory ;  Employees ;  &gt;&gt; Looked for more work last year ;  Persons ;</t>
  </si>
  <si>
    <t>Australian Capital Territory ;  Employees ;  &gt;&gt; Looked for more work last year ;  &gt; Males ;</t>
  </si>
  <si>
    <t>Australian Capital Territory ;  Employees ;  &gt;&gt; Looked for more work last year ;  &gt; Females ;</t>
  </si>
  <si>
    <t>Australian Capital Territory ;  Employees ;  &gt;&gt; Did not look for more work last year ;  Persons ;</t>
  </si>
  <si>
    <t>Australian Capital Territory ;  Employees ;  &gt;&gt; Did not look for more work last year ;  &gt; Males ;</t>
  </si>
  <si>
    <t>Australian Capital Territory ;  Employees ;  &gt;&gt; Did not look for more work last year ;  &gt; Females ;</t>
  </si>
  <si>
    <t>Australian Capital Territory ;  Employees ;  &gt; Not available within four weeks ;  Persons ;</t>
  </si>
  <si>
    <t>Australian Capital Territory ;  Employees ;  &gt; Not available within four weeks ;  &gt; Males ;</t>
  </si>
  <si>
    <t>Australian Capital Territory ;  Employees ;  &gt; Not available within four weeks ;  &gt; Females ;</t>
  </si>
  <si>
    <t>Australian Capital Territory ;  Own account workers ;  Part-time workers who prefer more hours ;  Persons ;</t>
  </si>
  <si>
    <t>Australian Capital Territory ;  Own account workers ;  Part-time workers who prefer more hours ;  &gt; Males ;</t>
  </si>
  <si>
    <t>Australian Capital Territory ;  Own account workers ;  Part-time workers who prefer more hours ;  &gt; Females ;</t>
  </si>
  <si>
    <t>Australian Capital Territory ;  Own account workers ;  &gt; Available within four weeks ;  Persons ;</t>
  </si>
  <si>
    <t>Australian Capital Territory ;  Own account workers ;  &gt; Available within four weeks ;  &gt; Males ;</t>
  </si>
  <si>
    <t>Australian Capital Territory ;  Own account workers ;  &gt; Available within four weeks ;  &gt; Females ;</t>
  </si>
  <si>
    <t>Australian Capital Territory ;  Own account workers ;  &gt;&gt; Looked for more work last year ;  Persons ;</t>
  </si>
  <si>
    <t>Australian Capital Territory ;  Own account workers ;  &gt;&gt; Looked for more work last year ;  &gt; Males ;</t>
  </si>
  <si>
    <t>Australian Capital Territory ;  Own account workers ;  &gt;&gt; Looked for more work last year ;  &gt; Females ;</t>
  </si>
  <si>
    <t>Australian Capital Territory ;  Own account workers ;  &gt;&gt; Did not look for more work last year ;  Persons ;</t>
  </si>
  <si>
    <t>Australian Capital Territory ;  Own account workers ;  &gt;&gt; Did not look for more work last year ;  &gt; Males ;</t>
  </si>
  <si>
    <t>Australian Capital Territory ;  Own account workers ;  &gt;&gt; Did not look for more work last year ;  &gt; Females ;</t>
  </si>
  <si>
    <t>Australian Capital Territory ;  Own account workers ;  &gt; Not available within four weeks ;  Persons ;</t>
  </si>
  <si>
    <t>Australian Capital Territory ;  Own account workers ;  &gt; Not available within four weeks ;  &gt; Males ;</t>
  </si>
  <si>
    <t>Australian Capital Territory ;  Own account workers ;  &gt; Not available within four weeks ;  &gt; Females ;</t>
  </si>
  <si>
    <t>Australian Capital Territory ;  Preferred to work less than 30 hours ;  Part-time workers who prefer more hours ;  Persons ;</t>
  </si>
  <si>
    <t>Australian Capital Territory ;  Preferred to work less than 30 hours ;  Part-time workers who prefer more hours ;  &gt; Males ;</t>
  </si>
  <si>
    <t>Australian Capital Territory ;  Preferred to work less than 30 hours ;  Part-time workers who prefer more hours ;  &gt; Females ;</t>
  </si>
  <si>
    <t>Australian Capital Territory ;  Preferred to work less than 30 hours ;  &gt; Available within four weeks ;  Persons ;</t>
  </si>
  <si>
    <t>Australian Capital Territory ;  Preferred to work less than 30 hours ;  &gt; Available within four weeks ;  &gt; Males ;</t>
  </si>
  <si>
    <t>Australian Capital Territory ;  Preferred to work less than 30 hours ;  &gt; Available within four weeks ;  &gt; Females ;</t>
  </si>
  <si>
    <t>Australian Capital Territory ;  Preferred to work less than 30 hours ;  &gt;&gt; Looked for more work last year ;  Persons ;</t>
  </si>
  <si>
    <t>Australian Capital Territory ;  Preferred to work less than 30 hours ;  &gt;&gt; Looked for more work last year ;  &gt; Males ;</t>
  </si>
  <si>
    <t>Australian Capital Territory ;  Preferred to work less than 30 hours ;  &gt;&gt; Looked for more work last year ;  &gt; Females ;</t>
  </si>
  <si>
    <t>Australian Capital Territory ;  Preferred to work less than 30 hours ;  &gt;&gt; Did not look for more work last year ;  Persons ;</t>
  </si>
  <si>
    <t>Australian Capital Territory ;  Preferred to work less than 30 hours ;  &gt;&gt; Did not look for more work last year ;  &gt; Males ;</t>
  </si>
  <si>
    <t>Australian Capital Territory ;  Preferred to work less than 30 hours ;  &gt;&gt; Did not look for more work last year ;  &gt; Females ;</t>
  </si>
  <si>
    <t>Australian Capital Territory ;  Preferred to work less than 30 hours ;  &gt; Not available within four weeks ;  Persons ;</t>
  </si>
  <si>
    <t>Australian Capital Territory ;  Preferred to work less than 30 hours ;  &gt; Not available within four weeks ;  &gt; Males ;</t>
  </si>
  <si>
    <t>Australian Capital Territory ;  Preferred to work less than 30 hours ;  &gt; Not available within four weeks ;  &gt; Females ;</t>
  </si>
  <si>
    <t>Australian Capital Territory ;  Preferred to work 30 to 34 hours ;  Part-time workers who prefer more hours ;  Persons ;</t>
  </si>
  <si>
    <t>Australian Capital Territory ;  Preferred to work 30 to 34 hours ;  Part-time workers who prefer more hours ;  &gt; Males ;</t>
  </si>
  <si>
    <t>Australian Capital Territory ;  Preferred to work 30 to 34 hours ;  Part-time workers who prefer more hours ;  &gt; Females ;</t>
  </si>
  <si>
    <t>Australian Capital Territory ;  Preferred to work 30 to 34 hours ;  &gt; Available within four weeks ;  Persons ;</t>
  </si>
  <si>
    <t>Australian Capital Territory ;  Preferred to work 30 to 34 hours ;  &gt; Available within four weeks ;  &gt; Males ;</t>
  </si>
  <si>
    <t>Australian Capital Territory ;  Preferred to work 30 to 34 hours ;  &gt; Available within four weeks ;  &gt; Females ;</t>
  </si>
  <si>
    <t>Australian Capital Territory ;  Preferred to work 30 to 34 hours ;  &gt;&gt; Looked for more work last year ;  Persons ;</t>
  </si>
  <si>
    <t>Australian Capital Territory ;  Preferred to work 30 to 34 hours ;  &gt;&gt; Looked for more work last year ;  &gt; Males ;</t>
  </si>
  <si>
    <t>Australian Capital Territory ;  Preferred to work 30 to 34 hours ;  &gt;&gt; Looked for more work last year ;  &gt; Females ;</t>
  </si>
  <si>
    <t>Australian Capital Territory ;  Preferred to work 30 to 34 hours ;  &gt;&gt; Did not look for more work last year ;  Persons ;</t>
  </si>
  <si>
    <t>Australian Capital Territory ;  Preferred to work 30 to 34 hours ;  &gt;&gt; Did not look for more work last year ;  &gt; Males ;</t>
  </si>
  <si>
    <t>Australian Capital Territory ;  Preferred to work 30 to 34 hours ;  &gt;&gt; Did not look for more work last year ;  &gt; Females ;</t>
  </si>
  <si>
    <t>Australian Capital Territory ;  Preferred to work 30 to 34 hours ;  &gt; Not available within four weeks ;  Persons ;</t>
  </si>
  <si>
    <t>Australian Capital Territory ;  Preferred to work 30 to 34 hours ;  &gt; Not available within four weeks ;  &gt; Males ;</t>
  </si>
  <si>
    <t>Australian Capital Territory ;  Preferred to work 30 to 34 hours ;  &gt; Not available within four weeks ;  &gt; Females ;</t>
  </si>
  <si>
    <t>Australian Capital Territory ;  Preferred to work 35 to 39 hours ;  Part-time workers who prefer more hours ;  Persons ;</t>
  </si>
  <si>
    <t>Australian Capital Territory ;  Preferred to work 35 to 39 hours ;  Part-time workers who prefer more hours ;  &gt; Males ;</t>
  </si>
  <si>
    <t>Australian Capital Territory ;  Preferred to work 35 to 39 hours ;  Part-time workers who prefer more hours ;  &gt; Females ;</t>
  </si>
  <si>
    <t>Australian Capital Territory ;  Preferred to work 35 to 39 hours ;  &gt; Available within four weeks ;  Persons ;</t>
  </si>
  <si>
    <t>Australian Capital Territory ;  Preferred to work 35 to 39 hours ;  &gt; Available within four weeks ;  &gt; Males ;</t>
  </si>
  <si>
    <t>Australian Capital Territory ;  Preferred to work 35 to 39 hours ;  &gt; Available within four weeks ;  &gt; Females ;</t>
  </si>
  <si>
    <t>Australian Capital Territory ;  Preferred to work 35 to 39 hours ;  &gt;&gt; Looked for more work last year ;  Persons ;</t>
  </si>
  <si>
    <t>Australian Capital Territory ;  Preferred to work 35 to 39 hours ;  &gt;&gt; Looked for more work last year ;  &gt; Males ;</t>
  </si>
  <si>
    <t>Australian Capital Territory ;  Preferred to work 35 to 39 hours ;  &gt;&gt; Looked for more work last year ;  &gt; Females ;</t>
  </si>
  <si>
    <t>Australian Capital Territory ;  Preferred to work 35 to 39 hours ;  &gt;&gt; Did not look for more work last year ;  Persons ;</t>
  </si>
  <si>
    <t>Australian Capital Territory ;  Preferred to work 35 to 39 hours ;  &gt;&gt; Did not look for more work last year ;  &gt; Males ;</t>
  </si>
  <si>
    <t>Australian Capital Territory ;  Preferred to work 35 to 39 hours ;  &gt;&gt; Did not look for more work last year ;  &gt; Females ;</t>
  </si>
  <si>
    <t>Australian Capital Territory ;  Preferred to work 35 to 39 hours ;  &gt; Not available within four weeks ;  Persons ;</t>
  </si>
  <si>
    <t>Australian Capital Territory ;  Preferred to work 35 to 39 hours ;  &gt; Not available within four weeks ;  &gt; Males ;</t>
  </si>
  <si>
    <t>Australian Capital Territory ;  Preferred to work 35 to 39 hours ;  &gt; Not available within four weeks ;  &gt; Females ;</t>
  </si>
  <si>
    <t>Australian Capital Territory ;  Preferred to work 40 hours or more ;  Part-time workers who prefer more hours ;  Persons ;</t>
  </si>
  <si>
    <t>Australian Capital Territory ;  Preferred to work 40 hours or more ;  Part-time workers who prefer more hours ;  &gt; Males ;</t>
  </si>
  <si>
    <t>Australian Capital Territory ;  Preferred to work 40 hours or more ;  Part-time workers who prefer more hours ;  &gt; Females ;</t>
  </si>
  <si>
    <t>Australian Capital Territory ;  Preferred to work 40 hours or more ;  &gt; Available within four weeks ;  Persons ;</t>
  </si>
  <si>
    <t>Australian Capital Territory ;  Preferred to work 40 hours or more ;  &gt; Available within four weeks ;  &gt; Males ;</t>
  </si>
  <si>
    <t>Australian Capital Territory ;  Preferred to work 40 hours or more ;  &gt; Available within four weeks ;  &gt; Females ;</t>
  </si>
  <si>
    <t>Australian Capital Territory ;  Preferred to work 40 hours or more ;  &gt;&gt; Looked for more work last year ;  Persons ;</t>
  </si>
  <si>
    <t>Australian Capital Territory ;  Preferred to work 40 hours or more ;  &gt;&gt; Looked for more work last year ;  &gt; Males ;</t>
  </si>
  <si>
    <t>Australian Capital Territory ;  Preferred to work 40 hours or more ;  &gt;&gt; Looked for more work last year ;  &gt; Females ;</t>
  </si>
  <si>
    <t>Australian Capital Territory ;  Preferred to work 40 hours or more ;  &gt;&gt; Did not look for more work last year ;  Persons ;</t>
  </si>
  <si>
    <t>Australian Capital Territory ;  Preferred to work 40 hours or more ;  &gt;&gt; Did not look for more work last year ;  &gt; Males ;</t>
  </si>
  <si>
    <t>Australian Capital Territory ;  Preferred to work 40 hours or more ;  &gt;&gt; Did not look for more work last year ;  &gt; Females ;</t>
  </si>
  <si>
    <t>Australian Capital Territory ;  Preferred to work 40 hours or more ;  &gt; Not available within four weeks ;  Persons ;</t>
  </si>
  <si>
    <t>Australian Capital Territory ;  Preferred to work 40 hours or more ;  &gt; Not available within four weeks ;  &gt; Males ;</t>
  </si>
  <si>
    <t>Australian Capital Territory ;  Preferred to work 40 hours or more ;  &gt; Not available within four weeks ;  &gt; Females ;</t>
  </si>
  <si>
    <t>A125246970F</t>
  </si>
  <si>
    <t>A125232714K</t>
  </si>
  <si>
    <t>A125256474F</t>
  </si>
  <si>
    <t>A125244594A</t>
  </si>
  <si>
    <t>A125227962A</t>
  </si>
  <si>
    <t>A125251722R</t>
  </si>
  <si>
    <t>A125239842F</t>
  </si>
  <si>
    <t>A125237466A</t>
  </si>
  <si>
    <t>A125261226R</t>
  </si>
  <si>
    <t>A125249346F</t>
  </si>
  <si>
    <t>A125230318W</t>
  </si>
  <si>
    <t>A125254078T</t>
  </si>
  <si>
    <t>A125242198L</t>
  </si>
  <si>
    <t>A125235070V</t>
  </si>
  <si>
    <t>A125258830A</t>
  </si>
  <si>
    <t>A125246950W</t>
  </si>
  <si>
    <t>A125232694L</t>
  </si>
  <si>
    <t>A125256454W</t>
  </si>
  <si>
    <t>A125244574T</t>
  </si>
  <si>
    <t>A125227942T</t>
  </si>
  <si>
    <t>A125251702F</t>
  </si>
  <si>
    <t>A125239822W</t>
  </si>
  <si>
    <t>A125237446T</t>
  </si>
  <si>
    <t>A125261206F</t>
  </si>
  <si>
    <t>A125249326W</t>
  </si>
  <si>
    <t>A125230342W</t>
  </si>
  <si>
    <t>A125254102F</t>
  </si>
  <si>
    <t>A125242222A</t>
  </si>
  <si>
    <t>A125235094L</t>
  </si>
  <si>
    <t>A125258854V</t>
  </si>
  <si>
    <t>A125246974R</t>
  </si>
  <si>
    <t>A125232718V</t>
  </si>
  <si>
    <t>A125256478R</t>
  </si>
  <si>
    <t>A125244598K</t>
  </si>
  <si>
    <t>A125227966K</t>
  </si>
  <si>
    <t>A125251726X</t>
  </si>
  <si>
    <t>A125239846R</t>
  </si>
  <si>
    <t>A125237470T</t>
  </si>
  <si>
    <t>A125261230F</t>
  </si>
  <si>
    <t>A125249350W</t>
  </si>
  <si>
    <t>A125230346F</t>
  </si>
  <si>
    <t>A125254106R</t>
  </si>
  <si>
    <t>A125242226K</t>
  </si>
  <si>
    <t>A125235098W</t>
  </si>
  <si>
    <t>A125258858C</t>
  </si>
  <si>
    <t>A125246978X</t>
  </si>
  <si>
    <t>A125232722K</t>
  </si>
  <si>
    <t>A125256482F</t>
  </si>
  <si>
    <t>A125244602R</t>
  </si>
  <si>
    <t>A125227970A</t>
  </si>
  <si>
    <t>A125251730R</t>
  </si>
  <si>
    <t>A125239850F</t>
  </si>
  <si>
    <t>A125237474A</t>
  </si>
  <si>
    <t>A125261234R</t>
  </si>
  <si>
    <t>A125249354F</t>
  </si>
  <si>
    <t>A125230322L</t>
  </si>
  <si>
    <t>A125254082J</t>
  </si>
  <si>
    <t>A125242202T</t>
  </si>
  <si>
    <t>A125235074C</t>
  </si>
  <si>
    <t>A125258834K</t>
  </si>
  <si>
    <t>A125246954F</t>
  </si>
  <si>
    <t>A125232698W</t>
  </si>
  <si>
    <t>A125256458F</t>
  </si>
  <si>
    <t>A125244578A</t>
  </si>
  <si>
    <t>A125227946A</t>
  </si>
  <si>
    <t>A125251706R</t>
  </si>
  <si>
    <t>A125239826F</t>
  </si>
  <si>
    <t>A125237450J</t>
  </si>
  <si>
    <t>A125261210W</t>
  </si>
  <si>
    <t>A125249330L</t>
  </si>
  <si>
    <t>A125230326W</t>
  </si>
  <si>
    <t>A125254086T</t>
  </si>
  <si>
    <t>A125242206A</t>
  </si>
  <si>
    <t>A125235078L</t>
  </si>
  <si>
    <t>A125258838V</t>
  </si>
  <si>
    <t>A125246958R</t>
  </si>
  <si>
    <t>A125232702A</t>
  </si>
  <si>
    <t>A125256462W</t>
  </si>
  <si>
    <t>A125244582T</t>
  </si>
  <si>
    <t>A125227950T</t>
  </si>
  <si>
    <t>A125251710F</t>
  </si>
  <si>
    <t>A125239830W</t>
  </si>
  <si>
    <t>A125237454T</t>
  </si>
  <si>
    <t>A125261214F</t>
  </si>
  <si>
    <t>A125249334W</t>
  </si>
  <si>
    <t>A125230330L</t>
  </si>
  <si>
    <t>A125254090J</t>
  </si>
  <si>
    <t>A125242210T</t>
  </si>
  <si>
    <t>A125235082C</t>
  </si>
  <si>
    <t>A125258842K</t>
  </si>
  <si>
    <t>A125246962F</t>
  </si>
  <si>
    <t>A125232706K</t>
  </si>
  <si>
    <t>A125256466F</t>
  </si>
  <si>
    <t>A125244586A</t>
  </si>
  <si>
    <t>A125227954A</t>
  </si>
  <si>
    <t>A125251714R</t>
  </si>
  <si>
    <t>A125239834F</t>
  </si>
  <si>
    <t>A125237458A</t>
  </si>
  <si>
    <t>A125261218R</t>
  </si>
  <si>
    <t>A125249338F</t>
  </si>
  <si>
    <t>A125230314L</t>
  </si>
  <si>
    <t>A125254074J</t>
  </si>
  <si>
    <t>A125242194C</t>
  </si>
  <si>
    <t>A125235066C</t>
  </si>
  <si>
    <t>A125258826K</t>
  </si>
  <si>
    <t>A125246946F</t>
  </si>
  <si>
    <t>A125232690C</t>
  </si>
  <si>
    <t>A125256450L</t>
  </si>
  <si>
    <t>A125244570J</t>
  </si>
  <si>
    <t>A125227938A</t>
  </si>
  <si>
    <t>A125251698A</t>
  </si>
  <si>
    <t>A125239818F</t>
  </si>
  <si>
    <t>A125237442J</t>
  </si>
  <si>
    <t>A125261202W</t>
  </si>
  <si>
    <t>A125249322L</t>
  </si>
  <si>
    <t>A125230350W</t>
  </si>
  <si>
    <t>A125254110F</t>
  </si>
  <si>
    <t>A125242230A</t>
  </si>
  <si>
    <t>A125235102A</t>
  </si>
  <si>
    <t>A125258862V</t>
  </si>
  <si>
    <t>A125246982R</t>
  </si>
  <si>
    <t>A125232726V</t>
  </si>
  <si>
    <t>A125256486R</t>
  </si>
  <si>
    <t>A125244606X</t>
  </si>
  <si>
    <t>A125227974K</t>
  </si>
  <si>
    <t>A125251734X</t>
  </si>
  <si>
    <t>A125239854R</t>
  </si>
  <si>
    <t>A125237478K</t>
  </si>
  <si>
    <t>A125261238X</t>
  </si>
  <si>
    <t>A125249358R</t>
  </si>
  <si>
    <t>A125230334W</t>
  </si>
  <si>
    <t>A125254094T</t>
  </si>
  <si>
    <t>A125242214A</t>
  </si>
  <si>
    <t>A125235086L</t>
  </si>
  <si>
    <t>A125258846V</t>
  </si>
  <si>
    <t>A125246966R</t>
  </si>
  <si>
    <t>A125232710A</t>
  </si>
  <si>
    <t>A125256470W</t>
  </si>
  <si>
    <t>A125244590T</t>
  </si>
  <si>
    <t>A125227958K</t>
  </si>
  <si>
    <t>A125251718X</t>
  </si>
  <si>
    <t>A125239838R</t>
  </si>
  <si>
    <t>A125237462T</t>
  </si>
  <si>
    <t>A125261222F</t>
  </si>
  <si>
    <t>A125249342W</t>
  </si>
  <si>
    <t>A125230178F</t>
  </si>
  <si>
    <t>A125253938L</t>
  </si>
  <si>
    <t>A125242058K</t>
  </si>
  <si>
    <t>A125234930R</t>
  </si>
  <si>
    <t>A125258690K</t>
  </si>
  <si>
    <t>A125246810V</t>
  </si>
  <si>
    <t>A125232554K</t>
  </si>
  <si>
    <t>A125256314V</t>
  </si>
  <si>
    <t>A125244434R</t>
  </si>
  <si>
    <t>A125227802R</t>
  </si>
  <si>
    <t>A125251562R</t>
  </si>
  <si>
    <t>A125239682F</t>
  </si>
  <si>
    <t>A125237306R</t>
  </si>
  <si>
    <t>A125261066R</t>
  </si>
  <si>
    <t>A125249186F</t>
  </si>
  <si>
    <t>A125230162L</t>
  </si>
  <si>
    <t>A125253922V</t>
  </si>
  <si>
    <t>A125242042T</t>
  </si>
  <si>
    <t>A125234914R</t>
  </si>
  <si>
    <t>A125258674K</t>
  </si>
  <si>
    <t>A125246794F</t>
  </si>
  <si>
    <t>A125232538K</t>
  </si>
  <si>
    <t>A125256298F</t>
  </si>
  <si>
    <t>A125244418R</t>
  </si>
  <si>
    <t>A125227786A</t>
  </si>
  <si>
    <t>A125251546R</t>
  </si>
  <si>
    <t>A125239666F</t>
  </si>
  <si>
    <t>A125237290J</t>
  </si>
  <si>
    <t>A125261050W</t>
  </si>
  <si>
    <t>A125249170L</t>
  </si>
  <si>
    <t>A125230142C</t>
  </si>
  <si>
    <t>A125253902K</t>
  </si>
  <si>
    <t>A125242022J</t>
  </si>
  <si>
    <t>A125234894T</t>
  </si>
  <si>
    <t>A125258654A</t>
  </si>
  <si>
    <t>A125246774W</t>
  </si>
  <si>
    <t>A125232518A</t>
  </si>
  <si>
    <t>A125256278W</t>
  </si>
  <si>
    <t>A125244398T</t>
  </si>
  <si>
    <t>A125227766T</t>
  </si>
  <si>
    <t>A125251526F</t>
  </si>
  <si>
    <t>A125239646W</t>
  </si>
  <si>
    <t>A125237270X</t>
  </si>
  <si>
    <t>A125261030L</t>
  </si>
  <si>
    <t>A125249150C</t>
  </si>
  <si>
    <t>A125230166W</t>
  </si>
  <si>
    <t>A125253926C</t>
  </si>
  <si>
    <t>A125242046A</t>
  </si>
  <si>
    <t>A125234918X</t>
  </si>
  <si>
    <t>A125258678V</t>
  </si>
  <si>
    <t>A125246798R</t>
  </si>
  <si>
    <t>A125232542A</t>
  </si>
  <si>
    <t>A125256302K</t>
  </si>
  <si>
    <t>A125244422F</t>
  </si>
  <si>
    <t>A125227790T</t>
  </si>
  <si>
    <t>A125251550F</t>
  </si>
  <si>
    <t>A125239670W</t>
  </si>
  <si>
    <t>A125237294T</t>
  </si>
  <si>
    <t>A125261054F</t>
  </si>
  <si>
    <t>A125249174W</t>
  </si>
  <si>
    <t>A125230170L</t>
  </si>
  <si>
    <t>A125253930V</t>
  </si>
  <si>
    <t>A125242050T</t>
  </si>
  <si>
    <t>A125234922R</t>
  </si>
  <si>
    <t>A125258682K</t>
  </si>
  <si>
    <t>A125246802V</t>
  </si>
  <si>
    <t>A125232546K</t>
  </si>
  <si>
    <t>A125256306V</t>
  </si>
  <si>
    <t>A125244426R</t>
  </si>
  <si>
    <t>A125227794A</t>
  </si>
  <si>
    <t>A125251554R</t>
  </si>
  <si>
    <t>A125239674F</t>
  </si>
  <si>
    <t>A125237298A</t>
  </si>
  <si>
    <t>A125261058R</t>
  </si>
  <si>
    <t>A125249178F</t>
  </si>
  <si>
    <t>A125230146L</t>
  </si>
  <si>
    <t>A125253906V</t>
  </si>
  <si>
    <t>A125242026T</t>
  </si>
  <si>
    <t>A125234898A</t>
  </si>
  <si>
    <t>A125258658K</t>
  </si>
  <si>
    <t>A125246778F</t>
  </si>
  <si>
    <t>A125232522T</t>
  </si>
  <si>
    <t>A125256282L</t>
  </si>
  <si>
    <t>A125244402W</t>
  </si>
  <si>
    <t>A125227770J</t>
  </si>
  <si>
    <t>A125251530W</t>
  </si>
  <si>
    <t>A125239650L</t>
  </si>
  <si>
    <t>A125237274J</t>
  </si>
  <si>
    <t>A125261034W</t>
  </si>
  <si>
    <t>A125249154L</t>
  </si>
  <si>
    <t>A125230150C</t>
  </si>
  <si>
    <t>A125253910K</t>
  </si>
  <si>
    <t>A125242030J</t>
  </si>
  <si>
    <t>A125234902F</t>
  </si>
  <si>
    <t>A125258662A</t>
  </si>
  <si>
    <t>A125246782W</t>
  </si>
  <si>
    <t>A125232526A</t>
  </si>
  <si>
    <t>A125256286W</t>
  </si>
  <si>
    <t>A125244406F</t>
  </si>
  <si>
    <t>A125227774T</t>
  </si>
  <si>
    <t>A125251534F</t>
  </si>
  <si>
    <t>A125239654W</t>
  </si>
  <si>
    <t>A125237278T</t>
  </si>
  <si>
    <t>A125261038F</t>
  </si>
  <si>
    <t>A125249158W</t>
  </si>
  <si>
    <t>Australian Capital Territory ;  Preferred to work less than 10 extra hours ;  Part-time workers who prefer more hours ;  Persons ;</t>
  </si>
  <si>
    <t>Australian Capital Territory ;  Preferred to work less than 10 extra hours ;  Part-time workers who prefer more hours ;  &gt; Males ;</t>
  </si>
  <si>
    <t>Australian Capital Territory ;  Preferred to work less than 10 extra hours ;  Part-time workers who prefer more hours ;  &gt; Females ;</t>
  </si>
  <si>
    <t>Australian Capital Territory ;  Preferred to work less than 10 extra hours ;  &gt; Available within four weeks ;  Persons ;</t>
  </si>
  <si>
    <t>Australian Capital Territory ;  Preferred to work less than 10 extra hours ;  &gt; Available within four weeks ;  &gt; Males ;</t>
  </si>
  <si>
    <t>Australian Capital Territory ;  Preferred to work less than 10 extra hours ;  &gt; Available within four weeks ;  &gt; Females ;</t>
  </si>
  <si>
    <t>Australian Capital Territory ;  Preferred to work less than 10 extra hours ;  &gt;&gt; Looked for more work last year ;  Persons ;</t>
  </si>
  <si>
    <t>Australian Capital Territory ;  Preferred to work less than 10 extra hours ;  &gt;&gt; Looked for more work last year ;  &gt; Males ;</t>
  </si>
  <si>
    <t>Australian Capital Territory ;  Preferred to work less than 10 extra hours ;  &gt;&gt; Looked for more work last year ;  &gt; Females ;</t>
  </si>
  <si>
    <t>Australian Capital Territory ;  Preferred to work less than 10 extra hours ;  &gt;&gt; Did not look for more work last year ;  Persons ;</t>
  </si>
  <si>
    <t>Australian Capital Territory ;  Preferred to work less than 10 extra hours ;  &gt;&gt; Did not look for more work last year ;  &gt; Males ;</t>
  </si>
  <si>
    <t>Australian Capital Territory ;  Preferred to work less than 10 extra hours ;  &gt;&gt; Did not look for more work last year ;  &gt; Females ;</t>
  </si>
  <si>
    <t>Australian Capital Territory ;  Preferred to work less than 10 extra hours ;  &gt; Not available within four weeks ;  Persons ;</t>
  </si>
  <si>
    <t>Australian Capital Territory ;  Preferred to work less than 10 extra hours ;  &gt; Not available within four weeks ;  &gt; Males ;</t>
  </si>
  <si>
    <t>Australian Capital Territory ;  Preferred to work less than 10 extra hours ;  &gt; Not available within four weeks ;  &gt; Females ;</t>
  </si>
  <si>
    <t>Australian Capital Territory ;  Preferred to work 10 to 19 extra hours ;  Part-time workers who prefer more hours ;  Persons ;</t>
  </si>
  <si>
    <t>Australian Capital Territory ;  Preferred to work 10 to 19 extra hours ;  Part-time workers who prefer more hours ;  &gt; Males ;</t>
  </si>
  <si>
    <t>Australian Capital Territory ;  Preferred to work 10 to 19 extra hours ;  Part-time workers who prefer more hours ;  &gt; Females ;</t>
  </si>
  <si>
    <t>Australian Capital Territory ;  Preferred to work 10 to 19 extra hours ;  &gt; Available within four weeks ;  Persons ;</t>
  </si>
  <si>
    <t>Australian Capital Territory ;  Preferred to work 10 to 19 extra hours ;  &gt; Available within four weeks ;  &gt; Males ;</t>
  </si>
  <si>
    <t>Australian Capital Territory ;  Preferred to work 10 to 19 extra hours ;  &gt; Available within four weeks ;  &gt; Females ;</t>
  </si>
  <si>
    <t>Australian Capital Territory ;  Preferred to work 10 to 19 extra hours ;  &gt;&gt; Looked for more work last year ;  Persons ;</t>
  </si>
  <si>
    <t>Australian Capital Territory ;  Preferred to work 10 to 19 extra hours ;  &gt;&gt; Looked for more work last year ;  &gt; Males ;</t>
  </si>
  <si>
    <t>Australian Capital Territory ;  Preferred to work 10 to 19 extra hours ;  &gt;&gt; Looked for more work last year ;  &gt; Females ;</t>
  </si>
  <si>
    <t>Australian Capital Territory ;  Preferred to work 10 to 19 extra hours ;  &gt;&gt; Did not look for more work last year ;  Persons ;</t>
  </si>
  <si>
    <t>Australian Capital Territory ;  Preferred to work 10 to 19 extra hours ;  &gt;&gt; Did not look for more work last year ;  &gt; Males ;</t>
  </si>
  <si>
    <t>Australian Capital Territory ;  Preferred to work 10 to 19 extra hours ;  &gt;&gt; Did not look for more work last year ;  &gt; Females ;</t>
  </si>
  <si>
    <t>Australian Capital Territory ;  Preferred to work 10 to 19 extra hours ;  &gt; Not available within four weeks ;  Persons ;</t>
  </si>
  <si>
    <t>Australian Capital Territory ;  Preferred to work 10 to 19 extra hours ;  &gt; Not available within four weeks ;  &gt; Males ;</t>
  </si>
  <si>
    <t>Australian Capital Territory ;  Preferred to work 10 to 19 extra hours ;  &gt; Not available within four weeks ;  &gt; Females ;</t>
  </si>
  <si>
    <t>Australian Capital Territory ;  Preferred to work 20 to 29 extra hours ;  Part-time workers who prefer more hours ;  Persons ;</t>
  </si>
  <si>
    <t>Australian Capital Territory ;  Preferred to work 20 to 29 extra hours ;  Part-time workers who prefer more hours ;  &gt; Males ;</t>
  </si>
  <si>
    <t>Australian Capital Territory ;  Preferred to work 20 to 29 extra hours ;  Part-time workers who prefer more hours ;  &gt; Females ;</t>
  </si>
  <si>
    <t>Australian Capital Territory ;  Preferred to work 20 to 29 extra hours ;  &gt; Available within four weeks ;  Persons ;</t>
  </si>
  <si>
    <t>Australian Capital Territory ;  Preferred to work 20 to 29 extra hours ;  &gt; Available within four weeks ;  &gt; Males ;</t>
  </si>
  <si>
    <t>Australian Capital Territory ;  Preferred to work 20 to 29 extra hours ;  &gt; Available within four weeks ;  &gt; Females ;</t>
  </si>
  <si>
    <t>Australian Capital Territory ;  Preferred to work 20 to 29 extra hours ;  &gt;&gt; Looked for more work last year ;  Persons ;</t>
  </si>
  <si>
    <t>Australian Capital Territory ;  Preferred to work 20 to 29 extra hours ;  &gt;&gt; Looked for more work last year ;  &gt; Males ;</t>
  </si>
  <si>
    <t>Australian Capital Territory ;  Preferred to work 20 to 29 extra hours ;  &gt;&gt; Looked for more work last year ;  &gt; Females ;</t>
  </si>
  <si>
    <t>Australian Capital Territory ;  Preferred to work 20 to 29 extra hours ;  &gt;&gt; Did not look for more work last year ;  Persons ;</t>
  </si>
  <si>
    <t>Australian Capital Territory ;  Preferred to work 20 to 29 extra hours ;  &gt;&gt; Did not look for more work last year ;  &gt; Males ;</t>
  </si>
  <si>
    <t>Australian Capital Territory ;  Preferred to work 20 to 29 extra hours ;  &gt;&gt; Did not look for more work last year ;  &gt; Females ;</t>
  </si>
  <si>
    <t>Australian Capital Territory ;  Preferred to work 20 to 29 extra hours ;  &gt; Not available within four weeks ;  Persons ;</t>
  </si>
  <si>
    <t>Australian Capital Territory ;  Preferred to work 20 to 29 extra hours ;  &gt; Not available within four weeks ;  &gt; Males ;</t>
  </si>
  <si>
    <t>Australian Capital Territory ;  Preferred to work 20 to 29 extra hours ;  &gt; Not available within four weeks ;  &gt; Females ;</t>
  </si>
  <si>
    <t>Australian Capital Territory ;  Preferred to work 30 or more extra hours ;  Part-time workers who prefer more hours ;  Persons ;</t>
  </si>
  <si>
    <t>Australian Capital Territory ;  Preferred to work 30 or more extra hours ;  Part-time workers who prefer more hours ;  &gt; Males ;</t>
  </si>
  <si>
    <t>Australian Capital Territory ;  Preferred to work 30 or more extra hours ;  Part-time workers who prefer more hours ;  &gt; Females ;</t>
  </si>
  <si>
    <t>Australian Capital Territory ;  Preferred to work 30 or more extra hours ;  &gt; Available within four weeks ;  Persons ;</t>
  </si>
  <si>
    <t>Australian Capital Territory ;  Preferred to work 30 or more extra hours ;  &gt; Available within four weeks ;  &gt; Males ;</t>
  </si>
  <si>
    <t>Australian Capital Territory ;  Preferred to work 30 or more extra hours ;  &gt; Available within four weeks ;  &gt; Females ;</t>
  </si>
  <si>
    <t>Australian Capital Territory ;  Preferred to work 30 or more extra hours ;  &gt;&gt; Looked for more work last year ;  Persons ;</t>
  </si>
  <si>
    <t>Australian Capital Territory ;  Preferred to work 30 or more extra hours ;  &gt;&gt; Looked for more work last year ;  &gt; Males ;</t>
  </si>
  <si>
    <t>Australian Capital Territory ;  Preferred to work 30 or more extra hours ;  &gt;&gt; Looked for more work last year ;  &gt; Females ;</t>
  </si>
  <si>
    <t>Australian Capital Territory ;  Preferred to work 30 or more extra hours ;  &gt;&gt; Did not look for more work last year ;  Persons ;</t>
  </si>
  <si>
    <t>Australian Capital Territory ;  Preferred to work 30 or more extra hours ;  &gt;&gt; Did not look for more work last year ;  &gt; Males ;</t>
  </si>
  <si>
    <t>Australian Capital Territory ;  Preferred to work 30 or more extra hours ;  &gt;&gt; Did not look for more work last year ;  &gt; Females ;</t>
  </si>
  <si>
    <t>Australian Capital Territory ;  Preferred to work 30 or more extra hours ;  &gt; Not available within four weeks ;  Persons ;</t>
  </si>
  <si>
    <t>Australian Capital Territory ;  Preferred to work 30 or more extra hours ;  &gt; Not available within four weeks ;  &gt; Males ;</t>
  </si>
  <si>
    <t>Australian Capital Territory ;  Preferred to work 30 or more extra hours ;  &gt; Not available within four weeks ;  &gt; Females ;</t>
  </si>
  <si>
    <t>A125230154L</t>
  </si>
  <si>
    <t>A125253914V</t>
  </si>
  <si>
    <t>A125242034T</t>
  </si>
  <si>
    <t>A125234906R</t>
  </si>
  <si>
    <t>A125258666K</t>
  </si>
  <si>
    <t>A125246786F</t>
  </si>
  <si>
    <t>A125232530T</t>
  </si>
  <si>
    <t>A125256290L</t>
  </si>
  <si>
    <t>A125244410W</t>
  </si>
  <si>
    <t>A125227778A</t>
  </si>
  <si>
    <t>A125251538R</t>
  </si>
  <si>
    <t>A125239658F</t>
  </si>
  <si>
    <t>A125237282J</t>
  </si>
  <si>
    <t>A125261042W</t>
  </si>
  <si>
    <t>A125249162L</t>
  </si>
  <si>
    <t>A125230138L</t>
  </si>
  <si>
    <t>A125253898F</t>
  </si>
  <si>
    <t>A125242018T</t>
  </si>
  <si>
    <t>A125234890J</t>
  </si>
  <si>
    <t>A125258650T</t>
  </si>
  <si>
    <t>A125246770L</t>
  </si>
  <si>
    <t>A125232514T</t>
  </si>
  <si>
    <t>A125256274L</t>
  </si>
  <si>
    <t>A125244394J</t>
  </si>
  <si>
    <t>A125227762J</t>
  </si>
  <si>
    <t>A125251522W</t>
  </si>
  <si>
    <t>A125239642L</t>
  </si>
  <si>
    <t>A125237266J</t>
  </si>
  <si>
    <t>A125261026W</t>
  </si>
  <si>
    <t>A125249146L</t>
  </si>
  <si>
    <t>A125230174W</t>
  </si>
  <si>
    <t>A125253934C</t>
  </si>
  <si>
    <t>A125242054A</t>
  </si>
  <si>
    <t>A125234926X</t>
  </si>
  <si>
    <t>A125258686V</t>
  </si>
  <si>
    <t>A125246806C</t>
  </si>
  <si>
    <t>A125232550A</t>
  </si>
  <si>
    <t>A125256310K</t>
  </si>
  <si>
    <t>A125244430F</t>
  </si>
  <si>
    <t>A125227798K</t>
  </si>
  <si>
    <t>A125251558X</t>
  </si>
  <si>
    <t>A125239678R</t>
  </si>
  <si>
    <t>A125237302F</t>
  </si>
  <si>
    <t>A125261062F</t>
  </si>
  <si>
    <t>A125249182W</t>
  </si>
  <si>
    <t>A125230158W</t>
  </si>
  <si>
    <t>A125253918C</t>
  </si>
  <si>
    <t>A125242038A</t>
  </si>
  <si>
    <t>A125234910F</t>
  </si>
  <si>
    <t>A125258670A</t>
  </si>
  <si>
    <t>A125246790W</t>
  </si>
  <si>
    <t>A125232534A</t>
  </si>
  <si>
    <t>A125256294W</t>
  </si>
  <si>
    <t>A125244414F</t>
  </si>
  <si>
    <t>A125227782T</t>
  </si>
  <si>
    <t>A125251542F</t>
  </si>
  <si>
    <t>A125239662W</t>
  </si>
  <si>
    <t>A125237286T</t>
  </si>
  <si>
    <t>A125261046F</t>
  </si>
  <si>
    <t>A125249166W</t>
  </si>
  <si>
    <t>Time Series Workbook</t>
  </si>
  <si>
    <t>6229.0 Underemployed workers</t>
  </si>
  <si>
    <t>Table 5. Characteristics of part-time workers who prefer more hours</t>
  </si>
  <si>
    <t>E N Q U I R I E S</t>
  </si>
  <si>
    <t>Enquiries</t>
  </si>
  <si>
    <t>Data Item Description</t>
  </si>
  <si>
    <t>No. Obs.</t>
  </si>
  <si>
    <t>Freq.</t>
  </si>
  <si>
    <t>© Commonwealth of Australia  2025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</si>
  <si>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</si>
  <si>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</si>
  <si>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</si>
  <si>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Tue 29 July 2025</t>
  </si>
  <si>
    <t>Contents</t>
  </si>
  <si>
    <t>Tables</t>
  </si>
  <si>
    <t>Table 5.1 - Characteristics of part-time workers who prefer more hours by age, February 2025</t>
  </si>
  <si>
    <t>Table 5.2 - Characteristics of part-time workers who prefer more hours by state and territory, February 2025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</si>
  <si>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</si>
  <si>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</si>
  <si>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</si>
  <si>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2025</t>
  </si>
  <si>
    <t>Summary</t>
  </si>
  <si>
    <t>Methodology</t>
  </si>
  <si>
    <t>Select an age group:</t>
  </si>
  <si>
    <t>15 years and over</t>
  </si>
  <si>
    <t>Time Series IDs</t>
  </si>
  <si>
    <t>Available within four weeks</t>
  </si>
  <si>
    <t>Not available within four weeks</t>
  </si>
  <si>
    <t>Total</t>
  </si>
  <si>
    <t>Looked for more work last  year</t>
  </si>
  <si>
    <t>Did not look for more work last  year</t>
  </si>
  <si>
    <t>'000</t>
  </si>
  <si>
    <t>Persons</t>
  </si>
  <si>
    <t>Status in employment of main job</t>
  </si>
  <si>
    <t>Employees</t>
  </si>
  <si>
    <t>Own account workers</t>
  </si>
  <si>
    <t xml:space="preserve">Preferred number of total weekly hours </t>
  </si>
  <si>
    <t>Less than 30 hours</t>
  </si>
  <si>
    <t>30–34 hours</t>
  </si>
  <si>
    <t>35–39 hours</t>
  </si>
  <si>
    <t>40 hours or more</t>
  </si>
  <si>
    <t xml:space="preserve">Preferred number of extra weekly hours </t>
  </si>
  <si>
    <t>Less than 10 hours</t>
  </si>
  <si>
    <t>10–19 hours</t>
  </si>
  <si>
    <t>20–29 hours</t>
  </si>
  <si>
    <t>30 hours or more</t>
  </si>
  <si>
    <t>Males</t>
  </si>
  <si>
    <t>Females</t>
  </si>
  <si>
    <t>15 to 64 years</t>
  </si>
  <si>
    <t>15 to 24 years</t>
  </si>
  <si>
    <t>25 to 44 years</t>
  </si>
  <si>
    <t>45 to 64 years</t>
  </si>
  <si>
    <t>65 years and over</t>
  </si>
  <si>
    <t>15-64 years</t>
  </si>
  <si>
    <t>15-24 years</t>
  </si>
  <si>
    <t>25-44 years</t>
  </si>
  <si>
    <t>45-64 years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</si>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</sst>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9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Calibri"/>
      <family val="2"/>
      <scheme val="minor"/>
    </font>
    <font>
      <i/>
      <sz val="8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28" fillId="0" borderId="0"/>
    <xf numFmtId="0" fontId="13" fillId="0" borderId="0">
      <alignment horizontal="left" vertical="center" wrapText="1"/>
    </xf>
    <xf numFmtId="0" fontId="11" fillId="0" borderId="0"/>
  </cellStyleXfs>
  <cellXfs count="8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13" fillId="0" borderId="0" xfId="10" applyFont="1">
      <alignment horizontal="left"/>
    </xf>
    <xf numFmtId="0" fontId="29" fillId="0" borderId="0" xfId="9" applyFont="1">
      <alignment horizontal="center" vertical="center" wrapText="1"/>
    </xf>
    <xf numFmtId="0" fontId="13" fillId="0" borderId="0" xfId="8" applyFont="1">
      <alignment horizontal="center"/>
    </xf>
    <xf numFmtId="17" fontId="29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1" fontId="31" fillId="0" borderId="0" xfId="4" quotePrefix="1" applyNumberFormat="1" applyFont="1" applyAlignment="1">
      <alignment horizontal="center"/>
    </xf>
    <xf numFmtId="166" fontId="29" fillId="0" borderId="0" xfId="12" applyNumberFormat="1" applyFont="1" applyAlignment="1">
      <alignment horizontal="left" vertical="center" indent="1"/>
    </xf>
    <xf numFmtId="0" fontId="1" fillId="0" borderId="0" xfId="0" applyFont="1" applyAlignment="1">
      <alignment horizontal="left" indent="1"/>
    </xf>
    <xf numFmtId="1" fontId="31" fillId="0" borderId="0" xfId="0" applyNumberFormat="1" applyFont="1" applyAlignment="1">
      <alignment horizontal="center"/>
    </xf>
    <xf numFmtId="166" fontId="21" fillId="0" borderId="0" xfId="7" applyNumberFormat="1" applyFont="1" applyAlignment="1">
      <alignment horizontal="right"/>
    </xf>
    <xf numFmtId="166" fontId="13" fillId="0" borderId="0" xfId="0" applyNumberFormat="1" applyFont="1" applyAlignment="1">
      <alignment horizontal="left" indent="1"/>
    </xf>
    <xf numFmtId="166" fontId="13" fillId="0" borderId="0" xfId="12" applyNumberFormat="1" applyAlignment="1">
      <alignment horizontal="left" vertical="center" wrapText="1" indent="1"/>
    </xf>
    <xf numFmtId="166" fontId="21" fillId="0" borderId="0" xfId="0" applyNumberFormat="1" applyFont="1"/>
    <xf numFmtId="0" fontId="32" fillId="0" borderId="0" xfId="1" applyFont="1" applyAlignment="1">
      <alignment horizontal="left"/>
    </xf>
    <xf numFmtId="0" fontId="29" fillId="0" borderId="0" xfId="0" applyFont="1" applyAlignment="1">
      <alignment horizontal="left" indent="1"/>
    </xf>
    <xf numFmtId="166" fontId="18" fillId="0" borderId="0" xfId="0" applyNumberFormat="1" applyFont="1"/>
    <xf numFmtId="0" fontId="33" fillId="0" borderId="0" xfId="0" applyFont="1" applyAlignment="1">
      <alignment horizontal="left" indent="1"/>
    </xf>
    <xf numFmtId="0" fontId="14" fillId="0" borderId="0" xfId="7" applyFont="1"/>
    <xf numFmtId="0" fontId="1" fillId="0" borderId="0" xfId="13" applyFont="1" applyAlignment="1">
      <alignment horizontal="left" indent="2"/>
    </xf>
    <xf numFmtId="0" fontId="34" fillId="0" borderId="0" xfId="1" applyFont="1" applyAlignment="1">
      <alignment horizontal="left"/>
    </xf>
    <xf numFmtId="0" fontId="35" fillId="0" borderId="0" xfId="7" applyFont="1"/>
    <xf numFmtId="0" fontId="15" fillId="0" borderId="0" xfId="7"/>
    <xf numFmtId="0" fontId="12" fillId="0" borderId="0" xfId="0" applyFont="1"/>
    <xf numFmtId="3" fontId="36" fillId="0" borderId="0" xfId="7" applyNumberFormat="1" applyFont="1" applyAlignment="1">
      <alignment horizontal="right"/>
    </xf>
    <xf numFmtId="166" fontId="36" fillId="0" borderId="0" xfId="7" applyNumberFormat="1" applyFont="1" applyAlignment="1">
      <alignment horizontal="right"/>
    </xf>
    <xf numFmtId="0" fontId="37" fillId="0" borderId="0" xfId="7" applyFont="1"/>
    <xf numFmtId="0" fontId="38" fillId="0" borderId="0" xfId="7" applyFont="1"/>
    <xf numFmtId="0" fontId="18" fillId="0" borderId="0" xfId="4" quotePrefix="1" applyFont="1" applyAlignment="1">
      <alignment horizontal="righ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  <xf numFmtId="17" fontId="29" fillId="0" borderId="7" xfId="9" quotePrefix="1" applyNumberFormat="1" applyFont="1" applyBorder="1" applyAlignment="1">
      <alignment horizontal="center" wrapText="1"/>
    </xf>
    <xf numFmtId="0" fontId="29" fillId="0" borderId="0" xfId="11" applyFont="1" applyAlignment="1">
      <alignment horizontal="center" vertical="center" wrapText="1"/>
    </xf>
    <xf numFmtId="0" fontId="29" fillId="0" borderId="0" xfId="9" applyFont="1">
      <alignment horizontal="center" vertical="center" wrapText="1"/>
    </xf>
    <xf numFmtId="0" fontId="29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720F3683-1F29-4BB6-B004-364B4DE2585B}"/>
    <cellStyle name="Normal" xfId="0" builtinId="0"/>
    <cellStyle name="Normal 10" xfId="3" xr:uid="{5357D9C3-FA46-4830-8AC3-CFB16211E210}"/>
    <cellStyle name="Normal 2" xfId="7" xr:uid="{0731D173-950D-4A3D-A9E1-248E6C16D50B}"/>
    <cellStyle name="Normal 2 2 2" xfId="13" xr:uid="{7E2B4616-C82C-4949-A57E-1B14101C64EA}"/>
    <cellStyle name="Normal 2 4" xfId="4" xr:uid="{D0E8B8AB-3184-483F-A54A-5078F2063EF5}"/>
    <cellStyle name="Normal 3 5 4" xfId="2" xr:uid="{A920A5EB-C051-43D2-8F3A-1EBEE9A9059D}"/>
    <cellStyle name="Style1" xfId="6" xr:uid="{1D3A46C2-6564-42C6-A1A1-FD623B4F6BF5}"/>
    <cellStyle name="Style3" xfId="10" xr:uid="{482B831A-6B74-42DF-ABCA-D5479A2F9582}"/>
    <cellStyle name="Style4" xfId="8" xr:uid="{05CF4AF2-5F75-4009-8983-0F1714808AF1}"/>
    <cellStyle name="Style5" xfId="9" xr:uid="{5CCB2986-0317-423B-9F97-12CA6655876B}"/>
    <cellStyle name="Style6" xfId="11" xr:uid="{834AACF3-8D22-45D0-BD3D-B7EBC3B19E48}"/>
    <cellStyle name="Style9" xfId="12" xr:uid="{802CD893-F8EA-4D6A-9C5B-261A16FEF4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CE3DA-24E4-4C61-8818-9AE164427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BC6B0-CEA4-4924-A000-C9ADF727C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AFCA2-7FE2-44C2-9F1B-3BDAE4633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5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5F282-E54A-4FC9-ADBA-FF9FD8AB95E7}">
  <dimension ref="A1:E27"/>
  <sheetViews>
    <sheetView showGridLines="0" tabSelected="1" workbookViewId="0">
      <pane ySplit="7" topLeftCell="A8" activePane="bottomLeft" state="frozen"/>
      <selection pane="bottomLeft" activeCell="B9" sqref="B9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4632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4633</v>
      </c>
      <c r="C5" s="11"/>
      <c r="D5" s="11"/>
      <c r="E5" s="11"/>
    </row>
    <row r="6" spans="1:5" ht="15.75" customHeight="1">
      <c r="A6" s="11"/>
      <c r="B6" s="72" t="s">
        <v>4634</v>
      </c>
      <c r="C6" s="72"/>
      <c r="D6" s="72"/>
      <c r="E6" s="72"/>
    </row>
    <row r="7" spans="1:5" ht="15.75" customHeight="1">
      <c r="A7" s="11"/>
      <c r="B7" s="21" t="s">
        <v>4644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4645</v>
      </c>
      <c r="C9" s="24"/>
      <c r="D9" s="11"/>
      <c r="E9" s="11"/>
    </row>
    <row r="10" spans="1:5">
      <c r="A10" s="23"/>
      <c r="B10" s="25" t="s">
        <v>4646</v>
      </c>
      <c r="C10" s="23"/>
      <c r="D10" s="11"/>
      <c r="E10" s="11"/>
    </row>
    <row r="11" spans="1:5">
      <c r="A11" s="23"/>
      <c r="B11" s="26">
        <v>5.0999999999999996</v>
      </c>
      <c r="C11" s="27" t="s">
        <v>4647</v>
      </c>
      <c r="D11" s="11"/>
      <c r="E11" s="11"/>
    </row>
    <row r="12" spans="1:5">
      <c r="A12" s="23"/>
      <c r="B12" s="26">
        <v>5.2</v>
      </c>
      <c r="C12" s="27" t="s">
        <v>4648</v>
      </c>
      <c r="D12" s="11"/>
      <c r="E12" s="11"/>
    </row>
    <row r="13" spans="1:5">
      <c r="A13" s="23"/>
      <c r="B13" s="26" t="s">
        <v>4649</v>
      </c>
      <c r="C13" s="27" t="s">
        <v>4650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73"/>
      <c r="C15" s="73"/>
      <c r="D15" s="11"/>
      <c r="E15" s="11"/>
    </row>
    <row r="16" spans="1:5" ht="15.75">
      <c r="A16" s="23"/>
      <c r="B16" s="74" t="s">
        <v>4651</v>
      </c>
      <c r="C16" s="74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4652</v>
      </c>
      <c r="C18" s="23"/>
      <c r="D18" s="11"/>
      <c r="E18" s="11"/>
    </row>
    <row r="19" spans="1:5">
      <c r="A19" s="23"/>
      <c r="B19" s="75" t="s">
        <v>4653</v>
      </c>
      <c r="C19" s="75"/>
      <c r="D19" s="11"/>
      <c r="E19" s="11"/>
    </row>
    <row r="20" spans="1:5">
      <c r="A20" s="23"/>
      <c r="B20" s="75" t="s">
        <v>4654</v>
      </c>
      <c r="C20" s="75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4635</v>
      </c>
      <c r="C22" s="11"/>
      <c r="D22" s="11"/>
      <c r="E22" s="11"/>
    </row>
    <row r="23" spans="1:5">
      <c r="A23" s="22"/>
      <c r="B23" s="71" t="s">
        <v>4643</v>
      </c>
      <c r="C23" s="71"/>
      <c r="D23" s="71"/>
      <c r="E23" s="71"/>
    </row>
    <row r="24" spans="1:5">
      <c r="A24" s="22"/>
      <c r="B24" s="71" t="s">
        <v>4642</v>
      </c>
      <c r="C24" s="71"/>
      <c r="D24" s="71"/>
      <c r="E24" s="71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2025</v>
      </c>
      <c r="C27" s="23"/>
      <c r="D27" s="11"/>
      <c r="E27" s="1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77D7E2C4-833E-4DF5-A63C-512E307A7C84}"/>
    <hyperlink ref="B13" location="Index!A12" display="Index" xr:uid="{050FA39F-83F2-44E1-8023-37BB84FD08ED}"/>
    <hyperlink ref="B27" r:id="rId2" display="© Commonwealth of Australia 2015" xr:uid="{28F8DACF-AB2D-431E-8DF5-1350DD50F393}"/>
    <hyperlink ref="B12" location="'Table 5.2'!C10" display="'Table 5.2'!C10" xr:uid="{E79CB32D-8118-4662-BFA5-1066B3A3B8D1}"/>
    <hyperlink ref="B24" r:id="rId3" display="or the Labour Surveys Branch at labour.statistics@abs.gov.au." xr:uid="{3F3950B6-E20A-48C0-8AB9-853A0486328E}"/>
    <hyperlink ref="B23:E23" r:id="rId4" display="For further information about these and related statistics visit www.abs.gov.au/about/contact-us" xr:uid="{56A92C49-9C8C-4C08-917D-B375C5B4ED01}"/>
    <hyperlink ref="B11" location="'Table 5.1'!C10" display="'Table 5.1'!C10" xr:uid="{4BE7E757-73F3-4127-948D-AF399F744047}"/>
    <hyperlink ref="B20" r:id="rId5" display="Explanatory Notes" xr:uid="{4B7B24FB-AC6C-4224-A530-9B8CB4975D31}"/>
    <hyperlink ref="B19" r:id="rId6" xr:uid="{F27DCB61-66D5-40D9-A228-65343AC2BA12}"/>
    <hyperlink ref="B19:C19" r:id="rId7" display="Summary" xr:uid="{0B3D81DD-6D0C-411C-873E-CBCFDD791140}"/>
    <hyperlink ref="B20:C20" r:id="rId8" display="Methodology" xr:uid="{EF79A1DE-B3F2-410B-9196-7C4DADED470E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29.849</v>
      </c>
      <c r="C11" s="9">
        <v>29.273</v>
      </c>
      <c r="D11" s="9">
        <v>16.216999999999999</v>
      </c>
      <c r="E11" s="9">
        <v>13.055999999999999</v>
      </c>
      <c r="F11" s="9">
        <v>35.360999999999997</v>
      </c>
      <c r="G11" s="9">
        <v>18.568000000000001</v>
      </c>
      <c r="H11" s="9">
        <v>16.792999999999999</v>
      </c>
      <c r="I11" s="9">
        <v>5.1970000000000001</v>
      </c>
      <c r="J11" s="9">
        <v>1.944</v>
      </c>
      <c r="K11" s="9">
        <v>3.254</v>
      </c>
      <c r="L11" s="9">
        <v>103.101</v>
      </c>
      <c r="M11" s="9">
        <v>35.223999999999997</v>
      </c>
      <c r="N11" s="9">
        <v>67.876999999999995</v>
      </c>
      <c r="O11" s="9">
        <v>99.209000000000003</v>
      </c>
      <c r="P11" s="9">
        <v>32.923000000000002</v>
      </c>
      <c r="Q11" s="9">
        <v>66.286000000000001</v>
      </c>
      <c r="R11" s="9">
        <v>40.271999999999998</v>
      </c>
      <c r="S11" s="9">
        <v>15.013999999999999</v>
      </c>
      <c r="T11" s="9">
        <v>25.257999999999999</v>
      </c>
      <c r="U11" s="9">
        <v>58.936999999999998</v>
      </c>
      <c r="V11" s="9">
        <v>17.908999999999999</v>
      </c>
      <c r="W11" s="9">
        <v>41.027999999999999</v>
      </c>
      <c r="X11" s="9">
        <v>3.8919999999999999</v>
      </c>
      <c r="Y11" s="9">
        <v>2.3010000000000002</v>
      </c>
      <c r="Z11" s="9">
        <v>1.591</v>
      </c>
      <c r="AA11" s="9">
        <v>111.748</v>
      </c>
      <c r="AB11" s="9">
        <v>43.012999999999998</v>
      </c>
      <c r="AC11" s="9">
        <v>68.734999999999999</v>
      </c>
      <c r="AD11" s="9">
        <v>97.539000000000001</v>
      </c>
      <c r="AE11" s="9">
        <v>36.238999999999997</v>
      </c>
      <c r="AF11" s="9">
        <v>61.3</v>
      </c>
      <c r="AG11" s="9">
        <v>49.363999999999997</v>
      </c>
      <c r="AH11" s="9">
        <v>16.989999999999998</v>
      </c>
      <c r="AI11" s="9">
        <v>32.372999999999998</v>
      </c>
      <c r="AJ11" s="9">
        <v>48.174999999999997</v>
      </c>
      <c r="AK11" s="9">
        <v>19.248000000000001</v>
      </c>
      <c r="AL11" s="9">
        <v>28.927</v>
      </c>
      <c r="AM11" s="9">
        <v>14.209</v>
      </c>
      <c r="AN11" s="9">
        <v>6.774</v>
      </c>
      <c r="AO11" s="9">
        <v>7.4349999999999996</v>
      </c>
      <c r="AP11" s="9">
        <v>58.131999999999998</v>
      </c>
      <c r="AQ11" s="9">
        <v>26.145</v>
      </c>
      <c r="AR11" s="9">
        <v>31.986999999999998</v>
      </c>
      <c r="AS11" s="9">
        <v>54.545000000000002</v>
      </c>
      <c r="AT11" s="9">
        <v>23.861000000000001</v>
      </c>
      <c r="AU11" s="9">
        <v>30.683</v>
      </c>
      <c r="AV11" s="9">
        <v>35.578000000000003</v>
      </c>
      <c r="AW11" s="9">
        <v>15.234</v>
      </c>
      <c r="AX11" s="9">
        <v>20.344000000000001</v>
      </c>
      <c r="AY11" s="9">
        <v>18.966999999999999</v>
      </c>
      <c r="AZ11" s="9">
        <v>8.6270000000000007</v>
      </c>
      <c r="BA11" s="9">
        <v>10.339</v>
      </c>
      <c r="BB11" s="9">
        <v>3.5870000000000002</v>
      </c>
      <c r="BC11" s="9">
        <v>2.2839999999999998</v>
      </c>
      <c r="BD11" s="9">
        <v>1.3029999999999999</v>
      </c>
      <c r="BE11" s="9">
        <v>14.224</v>
      </c>
      <c r="BF11" s="9">
        <v>10.164</v>
      </c>
      <c r="BG11" s="9">
        <v>4.0599999999999996</v>
      </c>
      <c r="BH11" s="9">
        <v>14.224</v>
      </c>
      <c r="BI11" s="9">
        <v>10.164</v>
      </c>
      <c r="BJ11" s="9">
        <v>4.0599999999999996</v>
      </c>
      <c r="BK11" s="9">
        <v>8.9640000000000004</v>
      </c>
      <c r="BL11" s="9">
        <v>6.4470000000000001</v>
      </c>
      <c r="BM11" s="9">
        <v>2.5169999999999999</v>
      </c>
      <c r="BN11" s="9">
        <v>5.26</v>
      </c>
      <c r="BO11" s="9">
        <v>3.7170000000000001</v>
      </c>
      <c r="BP11" s="9">
        <v>1.544</v>
      </c>
      <c r="BQ11" s="9">
        <v>0</v>
      </c>
      <c r="BR11" s="9">
        <v>0</v>
      </c>
      <c r="BS11" s="9">
        <v>0</v>
      </c>
      <c r="BT11" s="9">
        <v>211.54599999999999</v>
      </c>
      <c r="BU11" s="9">
        <v>80.775999999999996</v>
      </c>
      <c r="BV11" s="9">
        <v>130.77000000000001</v>
      </c>
      <c r="BW11" s="9">
        <v>201.63300000000001</v>
      </c>
      <c r="BX11" s="9">
        <v>77.850999999999999</v>
      </c>
      <c r="BY11" s="9">
        <v>123.78100000000001</v>
      </c>
      <c r="BZ11" s="9">
        <v>97.284999999999997</v>
      </c>
      <c r="CA11" s="9">
        <v>42.933999999999997</v>
      </c>
      <c r="CB11" s="9">
        <v>54.351999999999997</v>
      </c>
      <c r="CC11" s="9">
        <v>104.34699999999999</v>
      </c>
      <c r="CD11" s="9">
        <v>34.917999999999999</v>
      </c>
      <c r="CE11" s="9">
        <v>69.430000000000007</v>
      </c>
      <c r="CF11" s="9">
        <v>9.9139999999999997</v>
      </c>
      <c r="CG11" s="9">
        <v>2.9249999999999998</v>
      </c>
      <c r="CH11" s="9">
        <v>6.9889999999999999</v>
      </c>
      <c r="CI11" s="9">
        <v>181.268</v>
      </c>
      <c r="CJ11" s="9">
        <v>64.83</v>
      </c>
      <c r="CK11" s="9">
        <v>116.438</v>
      </c>
      <c r="CL11" s="9">
        <v>173.64500000000001</v>
      </c>
      <c r="CM11" s="9">
        <v>62.359000000000002</v>
      </c>
      <c r="CN11" s="9">
        <v>111.286</v>
      </c>
      <c r="CO11" s="9">
        <v>84.343000000000004</v>
      </c>
      <c r="CP11" s="9">
        <v>34.215000000000003</v>
      </c>
      <c r="CQ11" s="9">
        <v>50.128</v>
      </c>
      <c r="CR11" s="9">
        <v>89.302000000000007</v>
      </c>
      <c r="CS11" s="9">
        <v>28.143999999999998</v>
      </c>
      <c r="CT11" s="9">
        <v>61.158000000000001</v>
      </c>
      <c r="CU11" s="9">
        <v>7.6230000000000002</v>
      </c>
      <c r="CV11" s="9">
        <v>2.4710000000000001</v>
      </c>
      <c r="CW11" s="9">
        <v>5.1520000000000001</v>
      </c>
      <c r="CX11" s="9">
        <v>30.277999999999999</v>
      </c>
      <c r="CY11" s="9">
        <v>15.946</v>
      </c>
      <c r="CZ11" s="9">
        <v>14.333</v>
      </c>
      <c r="DA11" s="9">
        <v>27.986999999999998</v>
      </c>
      <c r="DB11" s="9">
        <v>15.492000000000001</v>
      </c>
      <c r="DC11" s="9">
        <v>12.494999999999999</v>
      </c>
      <c r="DD11" s="9">
        <v>12.942</v>
      </c>
      <c r="DE11" s="9">
        <v>8.7189999999999994</v>
      </c>
      <c r="DF11" s="9">
        <v>4.2229999999999999</v>
      </c>
      <c r="DG11" s="9">
        <v>15.045</v>
      </c>
      <c r="DH11" s="9">
        <v>6.7729999999999997</v>
      </c>
      <c r="DI11" s="9">
        <v>8.2720000000000002</v>
      </c>
      <c r="DJ11" s="9">
        <v>2.2909999999999999</v>
      </c>
      <c r="DK11" s="9">
        <v>0.45400000000000001</v>
      </c>
      <c r="DL11" s="9">
        <v>1.837</v>
      </c>
      <c r="DM11" s="9">
        <v>60.119</v>
      </c>
      <c r="DN11" s="9">
        <v>22.292999999999999</v>
      </c>
      <c r="DO11" s="9">
        <v>37.826000000000001</v>
      </c>
      <c r="DP11" s="9">
        <v>57.558</v>
      </c>
      <c r="DQ11" s="9">
        <v>21.759</v>
      </c>
      <c r="DR11" s="9">
        <v>35.798000000000002</v>
      </c>
      <c r="DS11" s="9">
        <v>23.492000000000001</v>
      </c>
      <c r="DT11" s="9">
        <v>9.8580000000000005</v>
      </c>
      <c r="DU11" s="9">
        <v>13.634</v>
      </c>
      <c r="DV11" s="9">
        <v>34.066000000000003</v>
      </c>
      <c r="DW11" s="9">
        <v>11.901</v>
      </c>
      <c r="DX11" s="9">
        <v>22.164000000000001</v>
      </c>
      <c r="DY11" s="9">
        <v>2.5619999999999998</v>
      </c>
      <c r="DZ11" s="9">
        <v>0.53400000000000003</v>
      </c>
      <c r="EA11" s="9">
        <v>2.028</v>
      </c>
      <c r="EB11" s="9">
        <v>29.817</v>
      </c>
      <c r="EC11" s="9">
        <v>9.4339999999999993</v>
      </c>
      <c r="ED11" s="9">
        <v>20.382999999999999</v>
      </c>
      <c r="EE11" s="9">
        <v>26.33</v>
      </c>
      <c r="EF11" s="9">
        <v>7.4969999999999999</v>
      </c>
      <c r="EG11" s="9">
        <v>18.834</v>
      </c>
      <c r="EH11" s="9">
        <v>10.416</v>
      </c>
      <c r="EI11" s="9">
        <v>4.3369999999999997</v>
      </c>
      <c r="EJ11" s="9">
        <v>6.0789999999999997</v>
      </c>
      <c r="EK11" s="9">
        <v>15.914999999999999</v>
      </c>
      <c r="EL11" s="9">
        <v>3.16</v>
      </c>
      <c r="EM11" s="9">
        <v>12.755000000000001</v>
      </c>
      <c r="EN11" s="9">
        <v>3.4870000000000001</v>
      </c>
      <c r="EO11" s="9">
        <v>1.9370000000000001</v>
      </c>
      <c r="EP11" s="9">
        <v>1.55</v>
      </c>
      <c r="EQ11" s="9">
        <v>61.506999999999998</v>
      </c>
      <c r="ER11" s="9">
        <v>18.466999999999999</v>
      </c>
      <c r="ES11" s="9">
        <v>43.039000000000001</v>
      </c>
      <c r="ET11" s="9">
        <v>58.587000000000003</v>
      </c>
      <c r="EU11" s="9">
        <v>18.466999999999999</v>
      </c>
      <c r="EV11" s="9">
        <v>40.119999999999997</v>
      </c>
      <c r="EW11" s="9">
        <v>31.338000000000001</v>
      </c>
      <c r="EX11" s="9">
        <v>11.686999999999999</v>
      </c>
      <c r="EY11" s="9">
        <v>19.649999999999999</v>
      </c>
      <c r="EZ11" s="9">
        <v>27.25</v>
      </c>
      <c r="FA11" s="9">
        <v>6.78</v>
      </c>
      <c r="FB11" s="9">
        <v>20.47</v>
      </c>
      <c r="FC11" s="9">
        <v>2.919</v>
      </c>
      <c r="FD11" s="9">
        <v>0</v>
      </c>
      <c r="FE11" s="9">
        <v>2.919</v>
      </c>
      <c r="FF11" s="9">
        <v>60.103000000000002</v>
      </c>
      <c r="FG11" s="9">
        <v>30.582000000000001</v>
      </c>
      <c r="FH11" s="9">
        <v>29.521000000000001</v>
      </c>
      <c r="FI11" s="9">
        <v>59.156999999999996</v>
      </c>
      <c r="FJ11" s="9">
        <v>30.128</v>
      </c>
      <c r="FK11" s="9">
        <v>29.029</v>
      </c>
      <c r="FL11" s="9">
        <v>32.04</v>
      </c>
      <c r="FM11" s="9">
        <v>17.052</v>
      </c>
      <c r="FN11" s="9">
        <v>14.988</v>
      </c>
      <c r="FO11" s="9">
        <v>27.117000000000001</v>
      </c>
      <c r="FP11" s="9">
        <v>13.076000000000001</v>
      </c>
      <c r="FQ11" s="9">
        <v>14.041</v>
      </c>
      <c r="FR11" s="9">
        <v>0.94599999999999995</v>
      </c>
      <c r="FS11" s="9">
        <v>0.45400000000000001</v>
      </c>
      <c r="FT11" s="9">
        <v>0.49199999999999999</v>
      </c>
      <c r="FU11" s="9">
        <v>66.757000000000005</v>
      </c>
      <c r="FV11" s="9">
        <v>20.917999999999999</v>
      </c>
      <c r="FW11" s="9">
        <v>45.84</v>
      </c>
      <c r="FX11" s="9">
        <v>64.197999999999993</v>
      </c>
      <c r="FY11" s="9">
        <v>20.384</v>
      </c>
      <c r="FZ11" s="9">
        <v>43.814</v>
      </c>
      <c r="GA11" s="9">
        <v>25.07</v>
      </c>
      <c r="GB11" s="9">
        <v>8.5250000000000004</v>
      </c>
      <c r="GC11" s="9">
        <v>16.544</v>
      </c>
      <c r="GD11" s="9">
        <v>39.128</v>
      </c>
      <c r="GE11" s="9">
        <v>11.859</v>
      </c>
      <c r="GF11" s="9">
        <v>27.27</v>
      </c>
      <c r="GG11" s="9">
        <v>2.56</v>
      </c>
      <c r="GH11" s="9">
        <v>0.53400000000000003</v>
      </c>
      <c r="GI11" s="9">
        <v>2.0259999999999998</v>
      </c>
      <c r="GJ11" s="9">
        <v>96.893000000000001</v>
      </c>
      <c r="GK11" s="9">
        <v>36.180999999999997</v>
      </c>
      <c r="GL11" s="9">
        <v>60.712000000000003</v>
      </c>
      <c r="GM11" s="9">
        <v>92.948999999999998</v>
      </c>
      <c r="GN11" s="9">
        <v>34.244</v>
      </c>
      <c r="GO11" s="9">
        <v>58.704999999999998</v>
      </c>
      <c r="GP11" s="9">
        <v>39.017000000000003</v>
      </c>
      <c r="GQ11" s="9">
        <v>16.129000000000001</v>
      </c>
      <c r="GR11" s="9">
        <v>22.888000000000002</v>
      </c>
      <c r="GS11" s="9">
        <v>53.933</v>
      </c>
      <c r="GT11" s="9">
        <v>18.114999999999998</v>
      </c>
      <c r="GU11" s="9">
        <v>35.817999999999998</v>
      </c>
      <c r="GV11" s="9">
        <v>3.944</v>
      </c>
      <c r="GW11" s="9">
        <v>1.9370000000000001</v>
      </c>
      <c r="GX11" s="9">
        <v>2.0070000000000001</v>
      </c>
      <c r="GY11" s="9">
        <v>33.25</v>
      </c>
      <c r="GZ11" s="9">
        <v>15.292</v>
      </c>
      <c r="HA11" s="9">
        <v>17.957999999999998</v>
      </c>
      <c r="HB11" s="9">
        <v>30.283000000000001</v>
      </c>
      <c r="HC11" s="9">
        <v>14.839</v>
      </c>
      <c r="HD11" s="9">
        <v>15.445</v>
      </c>
      <c r="HE11" s="9">
        <v>23.023</v>
      </c>
      <c r="HF11" s="9">
        <v>10.898999999999999</v>
      </c>
      <c r="HG11" s="9">
        <v>12.125</v>
      </c>
      <c r="HH11" s="9">
        <v>7.26</v>
      </c>
      <c r="HI11" s="9">
        <v>3.94</v>
      </c>
      <c r="HJ11" s="9">
        <v>3.32</v>
      </c>
      <c r="HK11" s="9">
        <v>2.9670000000000001</v>
      </c>
      <c r="HL11" s="9">
        <v>0.45400000000000001</v>
      </c>
      <c r="HM11" s="9">
        <v>2.5129999999999999</v>
      </c>
      <c r="HN11" s="9">
        <v>14.645</v>
      </c>
      <c r="HO11" s="9">
        <v>8.3849999999999998</v>
      </c>
      <c r="HP11" s="9">
        <v>6.26</v>
      </c>
      <c r="HQ11" s="9">
        <v>14.202</v>
      </c>
      <c r="HR11" s="9">
        <v>8.3849999999999998</v>
      </c>
      <c r="HS11" s="9">
        <v>5.8170000000000002</v>
      </c>
      <c r="HT11" s="9">
        <v>10.176</v>
      </c>
      <c r="HU11" s="9">
        <v>7.3810000000000002</v>
      </c>
      <c r="HV11" s="9">
        <v>2.7949999999999999</v>
      </c>
      <c r="HW11" s="9">
        <v>4.0259999999999998</v>
      </c>
      <c r="HX11" s="9">
        <v>1.004</v>
      </c>
      <c r="HY11" s="9">
        <v>3.0219999999999998</v>
      </c>
      <c r="HZ11" s="9">
        <v>0.443</v>
      </c>
      <c r="IA11" s="9">
        <v>0</v>
      </c>
      <c r="IB11" s="9">
        <v>0.443</v>
      </c>
      <c r="IC11" s="9">
        <v>74.718000000000004</v>
      </c>
      <c r="ID11" s="9">
        <v>28.734999999999999</v>
      </c>
      <c r="IE11" s="9">
        <v>45.982999999999997</v>
      </c>
      <c r="IF11" s="9">
        <v>71.646000000000001</v>
      </c>
      <c r="IG11" s="9">
        <v>27.856000000000002</v>
      </c>
      <c r="IH11" s="9">
        <v>43.79</v>
      </c>
      <c r="II11" s="9">
        <v>32.908000000000001</v>
      </c>
      <c r="IJ11" s="9">
        <v>12.522</v>
      </c>
      <c r="IK11" s="9">
        <v>20.385999999999999</v>
      </c>
      <c r="IL11" s="9">
        <v>38.738</v>
      </c>
      <c r="IM11" s="9">
        <v>15.334</v>
      </c>
      <c r="IN11" s="9">
        <v>23.404</v>
      </c>
      <c r="IO11" s="9">
        <v>3.0720000000000001</v>
      </c>
      <c r="IP11" s="9">
        <v>0.879</v>
      </c>
      <c r="IQ11" s="9">
        <v>2.1930000000000001</v>
      </c>
    </row>
    <row r="12" spans="1:251">
      <c r="A12" s="10">
        <v>42401</v>
      </c>
      <c r="B12" s="9">
        <v>31.484000000000002</v>
      </c>
      <c r="C12" s="9">
        <v>41.204999999999998</v>
      </c>
      <c r="D12" s="9">
        <v>21.904</v>
      </c>
      <c r="E12" s="9">
        <v>19.300999999999998</v>
      </c>
      <c r="F12" s="9">
        <v>22.890999999999998</v>
      </c>
      <c r="G12" s="9">
        <v>10.708</v>
      </c>
      <c r="H12" s="9">
        <v>12.183</v>
      </c>
      <c r="I12" s="9">
        <v>4.0309999999999997</v>
      </c>
      <c r="J12" s="9">
        <v>2.863</v>
      </c>
      <c r="K12" s="9">
        <v>1.1679999999999999</v>
      </c>
      <c r="L12" s="9">
        <v>107.956</v>
      </c>
      <c r="M12" s="9">
        <v>37.44</v>
      </c>
      <c r="N12" s="9">
        <v>70.516000000000005</v>
      </c>
      <c r="O12" s="9">
        <v>103.126</v>
      </c>
      <c r="P12" s="9">
        <v>34.908999999999999</v>
      </c>
      <c r="Q12" s="9">
        <v>68.216999999999999</v>
      </c>
      <c r="R12" s="9">
        <v>38.655000000000001</v>
      </c>
      <c r="S12" s="9">
        <v>14.058999999999999</v>
      </c>
      <c r="T12" s="9">
        <v>24.597000000000001</v>
      </c>
      <c r="U12" s="9">
        <v>64.47</v>
      </c>
      <c r="V12" s="9">
        <v>20.85</v>
      </c>
      <c r="W12" s="9">
        <v>43.62</v>
      </c>
      <c r="X12" s="9">
        <v>4.83</v>
      </c>
      <c r="Y12" s="9">
        <v>2.5299999999999998</v>
      </c>
      <c r="Z12" s="9">
        <v>2.2999999999999998</v>
      </c>
      <c r="AA12" s="9">
        <v>121.244</v>
      </c>
      <c r="AB12" s="9">
        <v>46.814999999999998</v>
      </c>
      <c r="AC12" s="9">
        <v>74.429000000000002</v>
      </c>
      <c r="AD12" s="9">
        <v>113.998</v>
      </c>
      <c r="AE12" s="9">
        <v>46.164000000000001</v>
      </c>
      <c r="AF12" s="9">
        <v>67.834000000000003</v>
      </c>
      <c r="AG12" s="9">
        <v>59.991999999999997</v>
      </c>
      <c r="AH12" s="9">
        <v>21.81</v>
      </c>
      <c r="AI12" s="9">
        <v>38.182000000000002</v>
      </c>
      <c r="AJ12" s="9">
        <v>54.006</v>
      </c>
      <c r="AK12" s="9">
        <v>24.353999999999999</v>
      </c>
      <c r="AL12" s="9">
        <v>29.652000000000001</v>
      </c>
      <c r="AM12" s="9">
        <v>7.2460000000000004</v>
      </c>
      <c r="AN12" s="9">
        <v>0.65100000000000002</v>
      </c>
      <c r="AO12" s="9">
        <v>6.5949999999999998</v>
      </c>
      <c r="AP12" s="9">
        <v>42.930999999999997</v>
      </c>
      <c r="AQ12" s="9">
        <v>19.553999999999998</v>
      </c>
      <c r="AR12" s="9">
        <v>23.378</v>
      </c>
      <c r="AS12" s="9">
        <v>39.987000000000002</v>
      </c>
      <c r="AT12" s="9">
        <v>18.468</v>
      </c>
      <c r="AU12" s="9">
        <v>21.518999999999998</v>
      </c>
      <c r="AV12" s="9">
        <v>31.097000000000001</v>
      </c>
      <c r="AW12" s="9">
        <v>13.930999999999999</v>
      </c>
      <c r="AX12" s="9">
        <v>17.166</v>
      </c>
      <c r="AY12" s="9">
        <v>8.891</v>
      </c>
      <c r="AZ12" s="9">
        <v>4.5380000000000003</v>
      </c>
      <c r="BA12" s="9">
        <v>4.3529999999999998</v>
      </c>
      <c r="BB12" s="9">
        <v>2.944</v>
      </c>
      <c r="BC12" s="9">
        <v>1.085</v>
      </c>
      <c r="BD12" s="9">
        <v>1.859</v>
      </c>
      <c r="BE12" s="9">
        <v>21.113</v>
      </c>
      <c r="BF12" s="9">
        <v>12.769</v>
      </c>
      <c r="BG12" s="9">
        <v>8.343</v>
      </c>
      <c r="BH12" s="9">
        <v>18.888000000000002</v>
      </c>
      <c r="BI12" s="9">
        <v>11.712</v>
      </c>
      <c r="BJ12" s="9">
        <v>7.1760000000000002</v>
      </c>
      <c r="BK12" s="9">
        <v>15.839</v>
      </c>
      <c r="BL12" s="9">
        <v>9.5090000000000003</v>
      </c>
      <c r="BM12" s="9">
        <v>6.33</v>
      </c>
      <c r="BN12" s="9">
        <v>3.0489999999999999</v>
      </c>
      <c r="BO12" s="9">
        <v>2.2029999999999998</v>
      </c>
      <c r="BP12" s="9">
        <v>0.84599999999999997</v>
      </c>
      <c r="BQ12" s="9">
        <v>2.2250000000000001</v>
      </c>
      <c r="BR12" s="9">
        <v>1.0569999999999999</v>
      </c>
      <c r="BS12" s="9">
        <v>1.1679999999999999</v>
      </c>
      <c r="BT12" s="9">
        <v>194.40299999999999</v>
      </c>
      <c r="BU12" s="9">
        <v>76.504999999999995</v>
      </c>
      <c r="BV12" s="9">
        <v>117.89700000000001</v>
      </c>
      <c r="BW12" s="9">
        <v>186.80099999999999</v>
      </c>
      <c r="BX12" s="9">
        <v>75.146000000000001</v>
      </c>
      <c r="BY12" s="9">
        <v>111.655</v>
      </c>
      <c r="BZ12" s="9">
        <v>86.378</v>
      </c>
      <c r="CA12" s="9">
        <v>38.759</v>
      </c>
      <c r="CB12" s="9">
        <v>47.618000000000002</v>
      </c>
      <c r="CC12" s="9">
        <v>100.423</v>
      </c>
      <c r="CD12" s="9">
        <v>36.387</v>
      </c>
      <c r="CE12" s="9">
        <v>64.037000000000006</v>
      </c>
      <c r="CF12" s="9">
        <v>7.6020000000000003</v>
      </c>
      <c r="CG12" s="9">
        <v>1.359</v>
      </c>
      <c r="CH12" s="9">
        <v>6.242</v>
      </c>
      <c r="CI12" s="9">
        <v>172.69300000000001</v>
      </c>
      <c r="CJ12" s="9">
        <v>65.872</v>
      </c>
      <c r="CK12" s="9">
        <v>106.821</v>
      </c>
      <c r="CL12" s="9">
        <v>167.07499999999999</v>
      </c>
      <c r="CM12" s="9">
        <v>64.513000000000005</v>
      </c>
      <c r="CN12" s="9">
        <v>102.56100000000001</v>
      </c>
      <c r="CO12" s="9">
        <v>75.650000000000006</v>
      </c>
      <c r="CP12" s="9">
        <v>31.923999999999999</v>
      </c>
      <c r="CQ12" s="9">
        <v>43.725999999999999</v>
      </c>
      <c r="CR12" s="9">
        <v>91.424999999999997</v>
      </c>
      <c r="CS12" s="9">
        <v>32.588999999999999</v>
      </c>
      <c r="CT12" s="9">
        <v>58.835999999999999</v>
      </c>
      <c r="CU12" s="9">
        <v>5.6189999999999998</v>
      </c>
      <c r="CV12" s="9">
        <v>1.359</v>
      </c>
      <c r="CW12" s="9">
        <v>4.26</v>
      </c>
      <c r="CX12" s="9">
        <v>21.709</v>
      </c>
      <c r="CY12" s="9">
        <v>10.632999999999999</v>
      </c>
      <c r="CZ12" s="9">
        <v>11.076000000000001</v>
      </c>
      <c r="DA12" s="9">
        <v>19.725999999999999</v>
      </c>
      <c r="DB12" s="9">
        <v>10.632999999999999</v>
      </c>
      <c r="DC12" s="9">
        <v>9.0939999999999994</v>
      </c>
      <c r="DD12" s="9">
        <v>10.728</v>
      </c>
      <c r="DE12" s="9">
        <v>6.8360000000000003</v>
      </c>
      <c r="DF12" s="9">
        <v>3.8929999999999998</v>
      </c>
      <c r="DG12" s="9">
        <v>8.9979999999999993</v>
      </c>
      <c r="DH12" s="9">
        <v>3.7970000000000002</v>
      </c>
      <c r="DI12" s="9">
        <v>5.2009999999999996</v>
      </c>
      <c r="DJ12" s="9">
        <v>1.9830000000000001</v>
      </c>
      <c r="DK12" s="9">
        <v>0</v>
      </c>
      <c r="DL12" s="9">
        <v>1.9830000000000001</v>
      </c>
      <c r="DM12" s="9">
        <v>58.445</v>
      </c>
      <c r="DN12" s="9">
        <v>21.353999999999999</v>
      </c>
      <c r="DO12" s="9">
        <v>37.091000000000001</v>
      </c>
      <c r="DP12" s="9">
        <v>56.183</v>
      </c>
      <c r="DQ12" s="9">
        <v>20.395</v>
      </c>
      <c r="DR12" s="9">
        <v>35.787999999999997</v>
      </c>
      <c r="DS12" s="9">
        <v>24.96</v>
      </c>
      <c r="DT12" s="9">
        <v>10.801</v>
      </c>
      <c r="DU12" s="9">
        <v>14.159000000000001</v>
      </c>
      <c r="DV12" s="9">
        <v>31.222999999999999</v>
      </c>
      <c r="DW12" s="9">
        <v>9.5939999999999994</v>
      </c>
      <c r="DX12" s="9">
        <v>21.629000000000001</v>
      </c>
      <c r="DY12" s="9">
        <v>2.262</v>
      </c>
      <c r="DZ12" s="9">
        <v>0.95799999999999996</v>
      </c>
      <c r="EA12" s="9">
        <v>1.304</v>
      </c>
      <c r="EB12" s="9">
        <v>23.907</v>
      </c>
      <c r="EC12" s="9">
        <v>6.4249999999999998</v>
      </c>
      <c r="ED12" s="9">
        <v>17.481000000000002</v>
      </c>
      <c r="EE12" s="9">
        <v>23.475999999999999</v>
      </c>
      <c r="EF12" s="9">
        <v>6.4249999999999998</v>
      </c>
      <c r="EG12" s="9">
        <v>17.050999999999998</v>
      </c>
      <c r="EH12" s="9">
        <v>8.8480000000000008</v>
      </c>
      <c r="EI12" s="9">
        <v>1.8140000000000001</v>
      </c>
      <c r="EJ12" s="9">
        <v>7.0339999999999998</v>
      </c>
      <c r="EK12" s="9">
        <v>14.628</v>
      </c>
      <c r="EL12" s="9">
        <v>4.6109999999999998</v>
      </c>
      <c r="EM12" s="9">
        <v>10.016</v>
      </c>
      <c r="EN12" s="9">
        <v>0.43099999999999999</v>
      </c>
      <c r="EO12" s="9">
        <v>0</v>
      </c>
      <c r="EP12" s="9">
        <v>0.43099999999999999</v>
      </c>
      <c r="EQ12" s="9">
        <v>46.466999999999999</v>
      </c>
      <c r="ER12" s="9">
        <v>14.606999999999999</v>
      </c>
      <c r="ES12" s="9">
        <v>31.86</v>
      </c>
      <c r="ET12" s="9">
        <v>42.941000000000003</v>
      </c>
      <c r="EU12" s="9">
        <v>14.606999999999999</v>
      </c>
      <c r="EV12" s="9">
        <v>28.334</v>
      </c>
      <c r="EW12" s="9">
        <v>22.106000000000002</v>
      </c>
      <c r="EX12" s="9">
        <v>8.8000000000000007</v>
      </c>
      <c r="EY12" s="9">
        <v>13.305999999999999</v>
      </c>
      <c r="EZ12" s="9">
        <v>20.835000000000001</v>
      </c>
      <c r="FA12" s="9">
        <v>5.8070000000000004</v>
      </c>
      <c r="FB12" s="9">
        <v>15.026999999999999</v>
      </c>
      <c r="FC12" s="9">
        <v>3.5259999999999998</v>
      </c>
      <c r="FD12" s="9">
        <v>0</v>
      </c>
      <c r="FE12" s="9">
        <v>3.5259999999999998</v>
      </c>
      <c r="FF12" s="9">
        <v>65.584000000000003</v>
      </c>
      <c r="FG12" s="9">
        <v>34.119</v>
      </c>
      <c r="FH12" s="9">
        <v>31.465</v>
      </c>
      <c r="FI12" s="9">
        <v>64.201999999999998</v>
      </c>
      <c r="FJ12" s="9">
        <v>33.718000000000004</v>
      </c>
      <c r="FK12" s="9">
        <v>30.483000000000001</v>
      </c>
      <c r="FL12" s="9">
        <v>30.463999999999999</v>
      </c>
      <c r="FM12" s="9">
        <v>17.344999999999999</v>
      </c>
      <c r="FN12" s="9">
        <v>13.119</v>
      </c>
      <c r="FO12" s="9">
        <v>33.737000000000002</v>
      </c>
      <c r="FP12" s="9">
        <v>16.373000000000001</v>
      </c>
      <c r="FQ12" s="9">
        <v>17.364000000000001</v>
      </c>
      <c r="FR12" s="9">
        <v>1.3819999999999999</v>
      </c>
      <c r="FS12" s="9">
        <v>0.40100000000000002</v>
      </c>
      <c r="FT12" s="9">
        <v>0.98199999999999998</v>
      </c>
      <c r="FU12" s="9">
        <v>57.976999999999997</v>
      </c>
      <c r="FV12" s="9">
        <v>18.722000000000001</v>
      </c>
      <c r="FW12" s="9">
        <v>39.255000000000003</v>
      </c>
      <c r="FX12" s="9">
        <v>56.661000000000001</v>
      </c>
      <c r="FY12" s="9">
        <v>18.722000000000001</v>
      </c>
      <c r="FZ12" s="9">
        <v>37.939</v>
      </c>
      <c r="GA12" s="9">
        <v>19.481000000000002</v>
      </c>
      <c r="GB12" s="9">
        <v>7.7720000000000002</v>
      </c>
      <c r="GC12" s="9">
        <v>11.71</v>
      </c>
      <c r="GD12" s="9">
        <v>37.18</v>
      </c>
      <c r="GE12" s="9">
        <v>10.95</v>
      </c>
      <c r="GF12" s="9">
        <v>26.228999999999999</v>
      </c>
      <c r="GG12" s="9">
        <v>1.3160000000000001</v>
      </c>
      <c r="GH12" s="9">
        <v>0</v>
      </c>
      <c r="GI12" s="9">
        <v>1.3160000000000001</v>
      </c>
      <c r="GJ12" s="9">
        <v>83.248999999999995</v>
      </c>
      <c r="GK12" s="9">
        <v>34.228999999999999</v>
      </c>
      <c r="GL12" s="9">
        <v>49.02</v>
      </c>
      <c r="GM12" s="9">
        <v>78.361999999999995</v>
      </c>
      <c r="GN12" s="9">
        <v>33.271000000000001</v>
      </c>
      <c r="GO12" s="9">
        <v>45.091999999999999</v>
      </c>
      <c r="GP12" s="9">
        <v>36.911000000000001</v>
      </c>
      <c r="GQ12" s="9">
        <v>18.088000000000001</v>
      </c>
      <c r="GR12" s="9">
        <v>18.823</v>
      </c>
      <c r="GS12" s="9">
        <v>41.451000000000001</v>
      </c>
      <c r="GT12" s="9">
        <v>15.183</v>
      </c>
      <c r="GU12" s="9">
        <v>26.268000000000001</v>
      </c>
      <c r="GV12" s="9">
        <v>4.8860000000000001</v>
      </c>
      <c r="GW12" s="9">
        <v>0.95799999999999996</v>
      </c>
      <c r="GX12" s="9">
        <v>3.9279999999999999</v>
      </c>
      <c r="GY12" s="9">
        <v>38.287999999999997</v>
      </c>
      <c r="GZ12" s="9">
        <v>16.978000000000002</v>
      </c>
      <c r="HA12" s="9">
        <v>21.31</v>
      </c>
      <c r="HB12" s="9">
        <v>37.887</v>
      </c>
      <c r="HC12" s="9">
        <v>16.577000000000002</v>
      </c>
      <c r="HD12" s="9">
        <v>21.31</v>
      </c>
      <c r="HE12" s="9">
        <v>21.396000000000001</v>
      </c>
      <c r="HF12" s="9">
        <v>8.8059999999999992</v>
      </c>
      <c r="HG12" s="9">
        <v>12.59</v>
      </c>
      <c r="HH12" s="9">
        <v>16.491</v>
      </c>
      <c r="HI12" s="9">
        <v>7.7709999999999999</v>
      </c>
      <c r="HJ12" s="9">
        <v>8.7200000000000006</v>
      </c>
      <c r="HK12" s="9">
        <v>0.40100000000000002</v>
      </c>
      <c r="HL12" s="9">
        <v>0.40100000000000002</v>
      </c>
      <c r="HM12" s="9">
        <v>0</v>
      </c>
      <c r="HN12" s="9">
        <v>14.888999999999999</v>
      </c>
      <c r="HO12" s="9">
        <v>6.5759999999999996</v>
      </c>
      <c r="HP12" s="9">
        <v>8.3130000000000006</v>
      </c>
      <c r="HQ12" s="9">
        <v>13.891</v>
      </c>
      <c r="HR12" s="9">
        <v>6.5759999999999996</v>
      </c>
      <c r="HS12" s="9">
        <v>7.3140000000000001</v>
      </c>
      <c r="HT12" s="9">
        <v>8.5890000000000004</v>
      </c>
      <c r="HU12" s="9">
        <v>4.0940000000000003</v>
      </c>
      <c r="HV12" s="9">
        <v>4.4950000000000001</v>
      </c>
      <c r="HW12" s="9">
        <v>5.3019999999999996</v>
      </c>
      <c r="HX12" s="9">
        <v>2.4820000000000002</v>
      </c>
      <c r="HY12" s="9">
        <v>2.819</v>
      </c>
      <c r="HZ12" s="9">
        <v>0.998</v>
      </c>
      <c r="IA12" s="9">
        <v>0</v>
      </c>
      <c r="IB12" s="9">
        <v>0.998</v>
      </c>
      <c r="IC12" s="9">
        <v>88.373999999999995</v>
      </c>
      <c r="ID12" s="9">
        <v>38.354999999999997</v>
      </c>
      <c r="IE12" s="9">
        <v>50.018999999999998</v>
      </c>
      <c r="IF12" s="9">
        <v>84.367999999999995</v>
      </c>
      <c r="IG12" s="9">
        <v>37.061</v>
      </c>
      <c r="IH12" s="9">
        <v>47.308</v>
      </c>
      <c r="II12" s="9">
        <v>42.581000000000003</v>
      </c>
      <c r="IJ12" s="9">
        <v>18.41</v>
      </c>
      <c r="IK12" s="9">
        <v>24.170999999999999</v>
      </c>
      <c r="IL12" s="9">
        <v>41.787999999999997</v>
      </c>
      <c r="IM12" s="9">
        <v>18.649999999999999</v>
      </c>
      <c r="IN12" s="9">
        <v>23.137</v>
      </c>
      <c r="IO12" s="9">
        <v>4.0049999999999999</v>
      </c>
      <c r="IP12" s="9">
        <v>1.294</v>
      </c>
      <c r="IQ12" s="9">
        <v>2.7109999999999999</v>
      </c>
    </row>
    <row r="13" spans="1:251">
      <c r="A13" s="10">
        <v>42767</v>
      </c>
      <c r="B13" s="9">
        <v>27.920999999999999</v>
      </c>
      <c r="C13" s="9">
        <v>37.774999999999999</v>
      </c>
      <c r="D13" s="9">
        <v>21.155000000000001</v>
      </c>
      <c r="E13" s="9">
        <v>16.62</v>
      </c>
      <c r="F13" s="9">
        <v>21.846</v>
      </c>
      <c r="G13" s="9">
        <v>10.545</v>
      </c>
      <c r="H13" s="9">
        <v>11.301</v>
      </c>
      <c r="I13" s="9">
        <v>3.7240000000000002</v>
      </c>
      <c r="J13" s="9">
        <v>2.1379999999999999</v>
      </c>
      <c r="K13" s="9">
        <v>1.5860000000000001</v>
      </c>
      <c r="L13" s="9">
        <v>105.428</v>
      </c>
      <c r="M13" s="9">
        <v>38.835999999999999</v>
      </c>
      <c r="N13" s="9">
        <v>66.591999999999999</v>
      </c>
      <c r="O13" s="9">
        <v>99.495000000000005</v>
      </c>
      <c r="P13" s="9">
        <v>36.091000000000001</v>
      </c>
      <c r="Q13" s="9">
        <v>63.402999999999999</v>
      </c>
      <c r="R13" s="9">
        <v>39.133000000000003</v>
      </c>
      <c r="S13" s="9">
        <v>9.827</v>
      </c>
      <c r="T13" s="9">
        <v>29.306000000000001</v>
      </c>
      <c r="U13" s="9">
        <v>60.360999999999997</v>
      </c>
      <c r="V13" s="9">
        <v>26.263999999999999</v>
      </c>
      <c r="W13" s="9">
        <v>34.097000000000001</v>
      </c>
      <c r="X13" s="9">
        <v>5.9329999999999998</v>
      </c>
      <c r="Y13" s="9">
        <v>2.7440000000000002</v>
      </c>
      <c r="Z13" s="9">
        <v>3.1890000000000001</v>
      </c>
      <c r="AA13" s="9">
        <v>140.02600000000001</v>
      </c>
      <c r="AB13" s="9">
        <v>51.823</v>
      </c>
      <c r="AC13" s="9">
        <v>88.203000000000003</v>
      </c>
      <c r="AD13" s="9">
        <v>133.173</v>
      </c>
      <c r="AE13" s="9">
        <v>49.694000000000003</v>
      </c>
      <c r="AF13" s="9">
        <v>83.477999999999994</v>
      </c>
      <c r="AG13" s="9">
        <v>74.358000000000004</v>
      </c>
      <c r="AH13" s="9">
        <v>29.166</v>
      </c>
      <c r="AI13" s="9">
        <v>45.192999999999998</v>
      </c>
      <c r="AJ13" s="9">
        <v>58.814</v>
      </c>
      <c r="AK13" s="9">
        <v>20.529</v>
      </c>
      <c r="AL13" s="9">
        <v>38.284999999999997</v>
      </c>
      <c r="AM13" s="9">
        <v>6.8529999999999998</v>
      </c>
      <c r="AN13" s="9">
        <v>2.129</v>
      </c>
      <c r="AO13" s="9">
        <v>4.7240000000000002</v>
      </c>
      <c r="AP13" s="9">
        <v>40.076000000000001</v>
      </c>
      <c r="AQ13" s="9">
        <v>20.535</v>
      </c>
      <c r="AR13" s="9">
        <v>19.541</v>
      </c>
      <c r="AS13" s="9">
        <v>38.985999999999997</v>
      </c>
      <c r="AT13" s="9">
        <v>19.445</v>
      </c>
      <c r="AU13" s="9">
        <v>19.541</v>
      </c>
      <c r="AV13" s="9">
        <v>24.902000000000001</v>
      </c>
      <c r="AW13" s="9">
        <v>13.436999999999999</v>
      </c>
      <c r="AX13" s="9">
        <v>11.465999999999999</v>
      </c>
      <c r="AY13" s="9">
        <v>14.083</v>
      </c>
      <c r="AZ13" s="9">
        <v>6.008</v>
      </c>
      <c r="BA13" s="9">
        <v>8.0749999999999993</v>
      </c>
      <c r="BB13" s="9">
        <v>1.0900000000000001</v>
      </c>
      <c r="BC13" s="9">
        <v>1.0900000000000001</v>
      </c>
      <c r="BD13" s="9">
        <v>0</v>
      </c>
      <c r="BE13" s="9">
        <v>14.207000000000001</v>
      </c>
      <c r="BF13" s="9">
        <v>6.8170000000000002</v>
      </c>
      <c r="BG13" s="9">
        <v>7.39</v>
      </c>
      <c r="BH13" s="9">
        <v>12.553000000000001</v>
      </c>
      <c r="BI13" s="9">
        <v>5.6920000000000002</v>
      </c>
      <c r="BJ13" s="9">
        <v>6.8609999999999998</v>
      </c>
      <c r="BK13" s="9">
        <v>10.005000000000001</v>
      </c>
      <c r="BL13" s="9">
        <v>4.1639999999999997</v>
      </c>
      <c r="BM13" s="9">
        <v>5.8419999999999996</v>
      </c>
      <c r="BN13" s="9">
        <v>2.548</v>
      </c>
      <c r="BO13" s="9">
        <v>1.5289999999999999</v>
      </c>
      <c r="BP13" s="9">
        <v>1.02</v>
      </c>
      <c r="BQ13" s="9">
        <v>1.6539999999999999</v>
      </c>
      <c r="BR13" s="9">
        <v>1.125</v>
      </c>
      <c r="BS13" s="9">
        <v>0.52900000000000003</v>
      </c>
      <c r="BT13" s="9">
        <v>199.34899999999999</v>
      </c>
      <c r="BU13" s="9">
        <v>78.66</v>
      </c>
      <c r="BV13" s="9">
        <v>120.68899999999999</v>
      </c>
      <c r="BW13" s="9">
        <v>191.851</v>
      </c>
      <c r="BX13" s="9">
        <v>76.525999999999996</v>
      </c>
      <c r="BY13" s="9">
        <v>115.325</v>
      </c>
      <c r="BZ13" s="9">
        <v>96.45</v>
      </c>
      <c r="CA13" s="9">
        <v>38.823</v>
      </c>
      <c r="CB13" s="9">
        <v>57.627000000000002</v>
      </c>
      <c r="CC13" s="9">
        <v>95.4</v>
      </c>
      <c r="CD13" s="9">
        <v>37.701999999999998</v>
      </c>
      <c r="CE13" s="9">
        <v>57.698</v>
      </c>
      <c r="CF13" s="9">
        <v>7.4989999999999997</v>
      </c>
      <c r="CG13" s="9">
        <v>2.1349999999999998</v>
      </c>
      <c r="CH13" s="9">
        <v>5.3639999999999999</v>
      </c>
      <c r="CI13" s="9">
        <v>170.38399999999999</v>
      </c>
      <c r="CJ13" s="9">
        <v>64.646000000000001</v>
      </c>
      <c r="CK13" s="9">
        <v>105.739</v>
      </c>
      <c r="CL13" s="9">
        <v>164.32599999999999</v>
      </c>
      <c r="CM13" s="9">
        <v>62.511000000000003</v>
      </c>
      <c r="CN13" s="9">
        <v>101.815</v>
      </c>
      <c r="CO13" s="9">
        <v>84.058000000000007</v>
      </c>
      <c r="CP13" s="9">
        <v>32.555</v>
      </c>
      <c r="CQ13" s="9">
        <v>51.503999999999998</v>
      </c>
      <c r="CR13" s="9">
        <v>80.268000000000001</v>
      </c>
      <c r="CS13" s="9">
        <v>29.956</v>
      </c>
      <c r="CT13" s="9">
        <v>50.311</v>
      </c>
      <c r="CU13" s="9">
        <v>6.0579999999999998</v>
      </c>
      <c r="CV13" s="9">
        <v>2.1349999999999998</v>
      </c>
      <c r="CW13" s="9">
        <v>3.9239999999999999</v>
      </c>
      <c r="CX13" s="9">
        <v>28.965</v>
      </c>
      <c r="CY13" s="9">
        <v>14.015000000000001</v>
      </c>
      <c r="CZ13" s="9">
        <v>14.95</v>
      </c>
      <c r="DA13" s="9">
        <v>27.524999999999999</v>
      </c>
      <c r="DB13" s="9">
        <v>14.015000000000001</v>
      </c>
      <c r="DC13" s="9">
        <v>13.51</v>
      </c>
      <c r="DD13" s="9">
        <v>12.391999999999999</v>
      </c>
      <c r="DE13" s="9">
        <v>6.2690000000000001</v>
      </c>
      <c r="DF13" s="9">
        <v>6.1230000000000002</v>
      </c>
      <c r="DG13" s="9">
        <v>15.132999999999999</v>
      </c>
      <c r="DH13" s="9">
        <v>7.7460000000000004</v>
      </c>
      <c r="DI13" s="9">
        <v>7.3869999999999996</v>
      </c>
      <c r="DJ13" s="9">
        <v>1.44</v>
      </c>
      <c r="DK13" s="9">
        <v>0</v>
      </c>
      <c r="DL13" s="9">
        <v>1.44</v>
      </c>
      <c r="DM13" s="9">
        <v>57.765999999999998</v>
      </c>
      <c r="DN13" s="9">
        <v>13.401</v>
      </c>
      <c r="DO13" s="9">
        <v>44.365000000000002</v>
      </c>
      <c r="DP13" s="9">
        <v>54.634</v>
      </c>
      <c r="DQ13" s="9">
        <v>12.709</v>
      </c>
      <c r="DR13" s="9">
        <v>41.924999999999997</v>
      </c>
      <c r="DS13" s="9">
        <v>23.318999999999999</v>
      </c>
      <c r="DT13" s="9">
        <v>5.7629999999999999</v>
      </c>
      <c r="DU13" s="9">
        <v>17.556000000000001</v>
      </c>
      <c r="DV13" s="9">
        <v>31.315000000000001</v>
      </c>
      <c r="DW13" s="9">
        <v>6.9459999999999997</v>
      </c>
      <c r="DX13" s="9">
        <v>24.369</v>
      </c>
      <c r="DY13" s="9">
        <v>3.133</v>
      </c>
      <c r="DZ13" s="9">
        <v>0.69299999999999995</v>
      </c>
      <c r="EA13" s="9">
        <v>2.44</v>
      </c>
      <c r="EB13" s="9">
        <v>37.207000000000001</v>
      </c>
      <c r="EC13" s="9">
        <v>10.608000000000001</v>
      </c>
      <c r="ED13" s="9">
        <v>26.599</v>
      </c>
      <c r="EE13" s="9">
        <v>35.768999999999998</v>
      </c>
      <c r="EF13" s="9">
        <v>10.164</v>
      </c>
      <c r="EG13" s="9">
        <v>25.605</v>
      </c>
      <c r="EH13" s="9">
        <v>21.34</v>
      </c>
      <c r="EI13" s="9">
        <v>5.8650000000000002</v>
      </c>
      <c r="EJ13" s="9">
        <v>15.475</v>
      </c>
      <c r="EK13" s="9">
        <v>14.429</v>
      </c>
      <c r="EL13" s="9">
        <v>4.3</v>
      </c>
      <c r="EM13" s="9">
        <v>10.129</v>
      </c>
      <c r="EN13" s="9">
        <v>1.4379999999999999</v>
      </c>
      <c r="EO13" s="9">
        <v>0.44400000000000001</v>
      </c>
      <c r="EP13" s="9">
        <v>0.99399999999999999</v>
      </c>
      <c r="EQ13" s="9">
        <v>51.216999999999999</v>
      </c>
      <c r="ER13" s="9">
        <v>20.544</v>
      </c>
      <c r="ES13" s="9">
        <v>30.672999999999998</v>
      </c>
      <c r="ET13" s="9">
        <v>50.262</v>
      </c>
      <c r="EU13" s="9">
        <v>19.998000000000001</v>
      </c>
      <c r="EV13" s="9">
        <v>30.263999999999999</v>
      </c>
      <c r="EW13" s="9">
        <v>27.960999999999999</v>
      </c>
      <c r="EX13" s="9">
        <v>11.875</v>
      </c>
      <c r="EY13" s="9">
        <v>16.085999999999999</v>
      </c>
      <c r="EZ13" s="9">
        <v>22.300999999999998</v>
      </c>
      <c r="FA13" s="9">
        <v>8.1229999999999993</v>
      </c>
      <c r="FB13" s="9">
        <v>14.178000000000001</v>
      </c>
      <c r="FC13" s="9">
        <v>0.95499999999999996</v>
      </c>
      <c r="FD13" s="9">
        <v>0.54600000000000004</v>
      </c>
      <c r="FE13" s="9">
        <v>0.40899999999999997</v>
      </c>
      <c r="FF13" s="9">
        <v>53.158000000000001</v>
      </c>
      <c r="FG13" s="9">
        <v>34.106000000000002</v>
      </c>
      <c r="FH13" s="9">
        <v>19.052</v>
      </c>
      <c r="FI13" s="9">
        <v>51.186</v>
      </c>
      <c r="FJ13" s="9">
        <v>33.655000000000001</v>
      </c>
      <c r="FK13" s="9">
        <v>17.530999999999999</v>
      </c>
      <c r="FL13" s="9">
        <v>23.83</v>
      </c>
      <c r="FM13" s="9">
        <v>15.321</v>
      </c>
      <c r="FN13" s="9">
        <v>8.51</v>
      </c>
      <c r="FO13" s="9">
        <v>27.355</v>
      </c>
      <c r="FP13" s="9">
        <v>18.334</v>
      </c>
      <c r="FQ13" s="9">
        <v>9.0220000000000002</v>
      </c>
      <c r="FR13" s="9">
        <v>1.9730000000000001</v>
      </c>
      <c r="FS13" s="9">
        <v>0.45200000000000001</v>
      </c>
      <c r="FT13" s="9">
        <v>1.5209999999999999</v>
      </c>
      <c r="FU13" s="9">
        <v>64.346999999999994</v>
      </c>
      <c r="FV13" s="9">
        <v>13.925000000000001</v>
      </c>
      <c r="FW13" s="9">
        <v>50.421999999999997</v>
      </c>
      <c r="FX13" s="9">
        <v>62.289000000000001</v>
      </c>
      <c r="FY13" s="9">
        <v>13.925000000000001</v>
      </c>
      <c r="FZ13" s="9">
        <v>48.363999999999997</v>
      </c>
      <c r="GA13" s="9">
        <v>25.664000000000001</v>
      </c>
      <c r="GB13" s="9">
        <v>7.0460000000000003</v>
      </c>
      <c r="GC13" s="9">
        <v>18.617999999999999</v>
      </c>
      <c r="GD13" s="9">
        <v>36.625</v>
      </c>
      <c r="GE13" s="9">
        <v>6.8789999999999996</v>
      </c>
      <c r="GF13" s="9">
        <v>29.745000000000001</v>
      </c>
      <c r="GG13" s="9">
        <v>2.0579999999999998</v>
      </c>
      <c r="GH13" s="9">
        <v>0</v>
      </c>
      <c r="GI13" s="9">
        <v>2.0579999999999998</v>
      </c>
      <c r="GJ13" s="9">
        <v>81.337999999999994</v>
      </c>
      <c r="GK13" s="9">
        <v>32.481000000000002</v>
      </c>
      <c r="GL13" s="9">
        <v>48.856999999999999</v>
      </c>
      <c r="GM13" s="9">
        <v>77.75</v>
      </c>
      <c r="GN13" s="9">
        <v>31.344000000000001</v>
      </c>
      <c r="GO13" s="9">
        <v>46.406999999999996</v>
      </c>
      <c r="GP13" s="9">
        <v>41.734000000000002</v>
      </c>
      <c r="GQ13" s="9">
        <v>15.467000000000001</v>
      </c>
      <c r="GR13" s="9">
        <v>26.266999999999999</v>
      </c>
      <c r="GS13" s="9">
        <v>36.015999999999998</v>
      </c>
      <c r="GT13" s="9">
        <v>15.877000000000001</v>
      </c>
      <c r="GU13" s="9">
        <v>20.14</v>
      </c>
      <c r="GV13" s="9">
        <v>3.5870000000000002</v>
      </c>
      <c r="GW13" s="9">
        <v>1.137</v>
      </c>
      <c r="GX13" s="9">
        <v>2.4500000000000002</v>
      </c>
      <c r="GY13" s="9">
        <v>38.433999999999997</v>
      </c>
      <c r="GZ13" s="9">
        <v>20.573</v>
      </c>
      <c r="HA13" s="9">
        <v>17.861000000000001</v>
      </c>
      <c r="HB13" s="9">
        <v>37.478999999999999</v>
      </c>
      <c r="HC13" s="9">
        <v>20.027000000000001</v>
      </c>
      <c r="HD13" s="9">
        <v>17.452000000000002</v>
      </c>
      <c r="HE13" s="9">
        <v>20.074999999999999</v>
      </c>
      <c r="HF13" s="9">
        <v>9.9359999999999999</v>
      </c>
      <c r="HG13" s="9">
        <v>10.138999999999999</v>
      </c>
      <c r="HH13" s="9">
        <v>17.404</v>
      </c>
      <c r="HI13" s="9">
        <v>10.090999999999999</v>
      </c>
      <c r="HJ13" s="9">
        <v>7.3129999999999997</v>
      </c>
      <c r="HK13" s="9">
        <v>0.95499999999999996</v>
      </c>
      <c r="HL13" s="9">
        <v>0.54600000000000004</v>
      </c>
      <c r="HM13" s="9">
        <v>0.40899999999999997</v>
      </c>
      <c r="HN13" s="9">
        <v>15.23</v>
      </c>
      <c r="HO13" s="9">
        <v>11.682</v>
      </c>
      <c r="HP13" s="9">
        <v>3.548</v>
      </c>
      <c r="HQ13" s="9">
        <v>14.332000000000001</v>
      </c>
      <c r="HR13" s="9">
        <v>11.23</v>
      </c>
      <c r="HS13" s="9">
        <v>3.1019999999999999</v>
      </c>
      <c r="HT13" s="9">
        <v>8.9770000000000003</v>
      </c>
      <c r="HU13" s="9">
        <v>6.375</v>
      </c>
      <c r="HV13" s="9">
        <v>2.6019999999999999</v>
      </c>
      <c r="HW13" s="9">
        <v>5.3550000000000004</v>
      </c>
      <c r="HX13" s="9">
        <v>4.8550000000000004</v>
      </c>
      <c r="HY13" s="9">
        <v>0.5</v>
      </c>
      <c r="HZ13" s="9">
        <v>0.89800000000000002</v>
      </c>
      <c r="IA13" s="9">
        <v>0.45200000000000001</v>
      </c>
      <c r="IB13" s="9">
        <v>0.44600000000000001</v>
      </c>
      <c r="IC13" s="9">
        <v>86.682000000000002</v>
      </c>
      <c r="ID13" s="9">
        <v>32.197000000000003</v>
      </c>
      <c r="IE13" s="9">
        <v>54.484000000000002</v>
      </c>
      <c r="IF13" s="9">
        <v>83.602999999999994</v>
      </c>
      <c r="IG13" s="9">
        <v>30.858000000000001</v>
      </c>
      <c r="IH13" s="9">
        <v>52.744999999999997</v>
      </c>
      <c r="II13" s="9">
        <v>41.475000000000001</v>
      </c>
      <c r="IJ13" s="9">
        <v>16.817</v>
      </c>
      <c r="IK13" s="9">
        <v>24.658000000000001</v>
      </c>
      <c r="IL13" s="9">
        <v>42.128</v>
      </c>
      <c r="IM13" s="9">
        <v>14.041</v>
      </c>
      <c r="IN13" s="9">
        <v>28.087</v>
      </c>
      <c r="IO13" s="9">
        <v>3.0779999999999998</v>
      </c>
      <c r="IP13" s="9">
        <v>1.339</v>
      </c>
      <c r="IQ13" s="9">
        <v>1.7390000000000001</v>
      </c>
    </row>
    <row r="14" spans="1:251">
      <c r="A14" s="10">
        <v>43132</v>
      </c>
      <c r="B14" s="9">
        <v>28.608000000000001</v>
      </c>
      <c r="C14" s="9">
        <v>31.574999999999999</v>
      </c>
      <c r="D14" s="9">
        <v>16.082999999999998</v>
      </c>
      <c r="E14" s="9">
        <v>15.493</v>
      </c>
      <c r="F14" s="9">
        <v>31.786999999999999</v>
      </c>
      <c r="G14" s="9">
        <v>18.672000000000001</v>
      </c>
      <c r="H14" s="9">
        <v>13.115</v>
      </c>
      <c r="I14" s="9">
        <v>7.89</v>
      </c>
      <c r="J14" s="9">
        <v>3.21</v>
      </c>
      <c r="K14" s="9">
        <v>4.68</v>
      </c>
      <c r="L14" s="9">
        <v>100.438</v>
      </c>
      <c r="M14" s="9">
        <v>31.632000000000001</v>
      </c>
      <c r="N14" s="9">
        <v>68.805000000000007</v>
      </c>
      <c r="O14" s="9">
        <v>95.605000000000004</v>
      </c>
      <c r="P14" s="9">
        <v>31.021999999999998</v>
      </c>
      <c r="Q14" s="9">
        <v>64.582999999999998</v>
      </c>
      <c r="R14" s="9">
        <v>41.572000000000003</v>
      </c>
      <c r="S14" s="9">
        <v>11.586</v>
      </c>
      <c r="T14" s="9">
        <v>29.986000000000001</v>
      </c>
      <c r="U14" s="9">
        <v>54.033000000000001</v>
      </c>
      <c r="V14" s="9">
        <v>19.436</v>
      </c>
      <c r="W14" s="9">
        <v>34.597000000000001</v>
      </c>
      <c r="X14" s="9">
        <v>4.8319999999999999</v>
      </c>
      <c r="Y14" s="9">
        <v>0.61</v>
      </c>
      <c r="Z14" s="9">
        <v>4.2220000000000004</v>
      </c>
      <c r="AA14" s="9">
        <v>119.425</v>
      </c>
      <c r="AB14" s="9">
        <v>49.301000000000002</v>
      </c>
      <c r="AC14" s="9">
        <v>70.123000000000005</v>
      </c>
      <c r="AD14" s="9">
        <v>108.97</v>
      </c>
      <c r="AE14" s="9">
        <v>47.207000000000001</v>
      </c>
      <c r="AF14" s="9">
        <v>61.762999999999998</v>
      </c>
      <c r="AG14" s="9">
        <v>50.125</v>
      </c>
      <c r="AH14" s="9">
        <v>20.227</v>
      </c>
      <c r="AI14" s="9">
        <v>29.898</v>
      </c>
      <c r="AJ14" s="9">
        <v>58.844000000000001</v>
      </c>
      <c r="AK14" s="9">
        <v>26.98</v>
      </c>
      <c r="AL14" s="9">
        <v>31.864000000000001</v>
      </c>
      <c r="AM14" s="9">
        <v>10.455</v>
      </c>
      <c r="AN14" s="9">
        <v>2.0939999999999999</v>
      </c>
      <c r="AO14" s="9">
        <v>8.3610000000000007</v>
      </c>
      <c r="AP14" s="9">
        <v>51.05</v>
      </c>
      <c r="AQ14" s="9">
        <v>26.571999999999999</v>
      </c>
      <c r="AR14" s="9">
        <v>24.478000000000002</v>
      </c>
      <c r="AS14" s="9">
        <v>46.648000000000003</v>
      </c>
      <c r="AT14" s="9">
        <v>23.722999999999999</v>
      </c>
      <c r="AU14" s="9">
        <v>22.923999999999999</v>
      </c>
      <c r="AV14" s="9">
        <v>30.332999999999998</v>
      </c>
      <c r="AW14" s="9">
        <v>16.533999999999999</v>
      </c>
      <c r="AX14" s="9">
        <v>13.798999999999999</v>
      </c>
      <c r="AY14" s="9">
        <v>16.315000000000001</v>
      </c>
      <c r="AZ14" s="9">
        <v>7.1890000000000001</v>
      </c>
      <c r="BA14" s="9">
        <v>9.1259999999999994</v>
      </c>
      <c r="BB14" s="9">
        <v>4.4020000000000001</v>
      </c>
      <c r="BC14" s="9">
        <v>2.8490000000000002</v>
      </c>
      <c r="BD14" s="9">
        <v>1.5529999999999999</v>
      </c>
      <c r="BE14" s="9">
        <v>10.454000000000001</v>
      </c>
      <c r="BF14" s="9">
        <v>4.3150000000000004</v>
      </c>
      <c r="BG14" s="9">
        <v>6.1390000000000002</v>
      </c>
      <c r="BH14" s="9">
        <v>8.0429999999999993</v>
      </c>
      <c r="BI14" s="9">
        <v>2.383</v>
      </c>
      <c r="BJ14" s="9">
        <v>5.6589999999999998</v>
      </c>
      <c r="BK14" s="9">
        <v>4.8710000000000004</v>
      </c>
      <c r="BL14" s="9">
        <v>1.7170000000000001</v>
      </c>
      <c r="BM14" s="9">
        <v>3.1539999999999999</v>
      </c>
      <c r="BN14" s="9">
        <v>3.1720000000000002</v>
      </c>
      <c r="BO14" s="9">
        <v>0.66600000000000004</v>
      </c>
      <c r="BP14" s="9">
        <v>2.5059999999999998</v>
      </c>
      <c r="BQ14" s="9">
        <v>2.411</v>
      </c>
      <c r="BR14" s="9">
        <v>1.931</v>
      </c>
      <c r="BS14" s="9">
        <v>0.48</v>
      </c>
      <c r="BT14" s="9">
        <v>223.852</v>
      </c>
      <c r="BU14" s="9">
        <v>81.543999999999997</v>
      </c>
      <c r="BV14" s="9">
        <v>142.30799999999999</v>
      </c>
      <c r="BW14" s="9">
        <v>213.41300000000001</v>
      </c>
      <c r="BX14" s="9">
        <v>79.748999999999995</v>
      </c>
      <c r="BY14" s="9">
        <v>133.66399999999999</v>
      </c>
      <c r="BZ14" s="9">
        <v>105.331</v>
      </c>
      <c r="CA14" s="9">
        <v>37.457000000000001</v>
      </c>
      <c r="CB14" s="9">
        <v>67.873999999999995</v>
      </c>
      <c r="CC14" s="9">
        <v>108.08199999999999</v>
      </c>
      <c r="CD14" s="9">
        <v>42.292000000000002</v>
      </c>
      <c r="CE14" s="9">
        <v>65.789000000000001</v>
      </c>
      <c r="CF14" s="9">
        <v>10.439</v>
      </c>
      <c r="CG14" s="9">
        <v>1.794</v>
      </c>
      <c r="CH14" s="9">
        <v>8.6449999999999996</v>
      </c>
      <c r="CI14" s="9">
        <v>191.44499999999999</v>
      </c>
      <c r="CJ14" s="9">
        <v>65.891000000000005</v>
      </c>
      <c r="CK14" s="9">
        <v>125.55500000000001</v>
      </c>
      <c r="CL14" s="9">
        <v>183.59100000000001</v>
      </c>
      <c r="CM14" s="9">
        <v>64.096000000000004</v>
      </c>
      <c r="CN14" s="9">
        <v>119.494</v>
      </c>
      <c r="CO14" s="9">
        <v>90.924999999999997</v>
      </c>
      <c r="CP14" s="9">
        <v>29.881</v>
      </c>
      <c r="CQ14" s="9">
        <v>61.043999999999997</v>
      </c>
      <c r="CR14" s="9">
        <v>92.665000000000006</v>
      </c>
      <c r="CS14" s="9">
        <v>34.215000000000003</v>
      </c>
      <c r="CT14" s="9">
        <v>58.45</v>
      </c>
      <c r="CU14" s="9">
        <v>7.8550000000000004</v>
      </c>
      <c r="CV14" s="9">
        <v>1.794</v>
      </c>
      <c r="CW14" s="9">
        <v>6.0609999999999999</v>
      </c>
      <c r="CX14" s="9">
        <v>32.406999999999996</v>
      </c>
      <c r="CY14" s="9">
        <v>15.653</v>
      </c>
      <c r="CZ14" s="9">
        <v>16.754000000000001</v>
      </c>
      <c r="DA14" s="9">
        <v>29.821999999999999</v>
      </c>
      <c r="DB14" s="9">
        <v>15.653</v>
      </c>
      <c r="DC14" s="9">
        <v>14.169</v>
      </c>
      <c r="DD14" s="9">
        <v>14.406000000000001</v>
      </c>
      <c r="DE14" s="9">
        <v>7.5759999999999996</v>
      </c>
      <c r="DF14" s="9">
        <v>6.83</v>
      </c>
      <c r="DG14" s="9">
        <v>15.416</v>
      </c>
      <c r="DH14" s="9">
        <v>8.077</v>
      </c>
      <c r="DI14" s="9">
        <v>7.3390000000000004</v>
      </c>
      <c r="DJ14" s="9">
        <v>2.5840000000000001</v>
      </c>
      <c r="DK14" s="9">
        <v>0</v>
      </c>
      <c r="DL14" s="9">
        <v>2.5840000000000001</v>
      </c>
      <c r="DM14" s="9">
        <v>64.512</v>
      </c>
      <c r="DN14" s="9">
        <v>21.942</v>
      </c>
      <c r="DO14" s="9">
        <v>42.57</v>
      </c>
      <c r="DP14" s="9">
        <v>61.018999999999998</v>
      </c>
      <c r="DQ14" s="9">
        <v>21.077999999999999</v>
      </c>
      <c r="DR14" s="9">
        <v>39.941000000000003</v>
      </c>
      <c r="DS14" s="9">
        <v>24.445</v>
      </c>
      <c r="DT14" s="9">
        <v>7.4640000000000004</v>
      </c>
      <c r="DU14" s="9">
        <v>16.981000000000002</v>
      </c>
      <c r="DV14" s="9">
        <v>36.573999999999998</v>
      </c>
      <c r="DW14" s="9">
        <v>13.615</v>
      </c>
      <c r="DX14" s="9">
        <v>22.96</v>
      </c>
      <c r="DY14" s="9">
        <v>3.4929999999999999</v>
      </c>
      <c r="DZ14" s="9">
        <v>0.86399999999999999</v>
      </c>
      <c r="EA14" s="9">
        <v>2.629</v>
      </c>
      <c r="EB14" s="9">
        <v>32.643999999999998</v>
      </c>
      <c r="EC14" s="9">
        <v>6.8559999999999999</v>
      </c>
      <c r="ED14" s="9">
        <v>25.788</v>
      </c>
      <c r="EE14" s="9">
        <v>31.077000000000002</v>
      </c>
      <c r="EF14" s="9">
        <v>6.8559999999999999</v>
      </c>
      <c r="EG14" s="9">
        <v>24.221</v>
      </c>
      <c r="EH14" s="9">
        <v>17.263999999999999</v>
      </c>
      <c r="EI14" s="9">
        <v>4.0750000000000002</v>
      </c>
      <c r="EJ14" s="9">
        <v>13.189</v>
      </c>
      <c r="EK14" s="9">
        <v>13.813000000000001</v>
      </c>
      <c r="EL14" s="9">
        <v>2.7810000000000001</v>
      </c>
      <c r="EM14" s="9">
        <v>11.032999999999999</v>
      </c>
      <c r="EN14" s="9">
        <v>1.5669999999999999</v>
      </c>
      <c r="EO14" s="9">
        <v>0</v>
      </c>
      <c r="EP14" s="9">
        <v>1.5669999999999999</v>
      </c>
      <c r="EQ14" s="9">
        <v>65.873000000000005</v>
      </c>
      <c r="ER14" s="9">
        <v>22.268999999999998</v>
      </c>
      <c r="ES14" s="9">
        <v>43.603999999999999</v>
      </c>
      <c r="ET14" s="9">
        <v>62.854999999999997</v>
      </c>
      <c r="EU14" s="9">
        <v>22.268999999999998</v>
      </c>
      <c r="EV14" s="9">
        <v>40.585999999999999</v>
      </c>
      <c r="EW14" s="9">
        <v>33.046999999999997</v>
      </c>
      <c r="EX14" s="9">
        <v>11.422000000000001</v>
      </c>
      <c r="EY14" s="9">
        <v>21.625</v>
      </c>
      <c r="EZ14" s="9">
        <v>29.808</v>
      </c>
      <c r="FA14" s="9">
        <v>10.847</v>
      </c>
      <c r="FB14" s="9">
        <v>18.960999999999999</v>
      </c>
      <c r="FC14" s="9">
        <v>3.0179999999999998</v>
      </c>
      <c r="FD14" s="9">
        <v>0</v>
      </c>
      <c r="FE14" s="9">
        <v>3.0179999999999998</v>
      </c>
      <c r="FF14" s="9">
        <v>60.822000000000003</v>
      </c>
      <c r="FG14" s="9">
        <v>30.475999999999999</v>
      </c>
      <c r="FH14" s="9">
        <v>30.346</v>
      </c>
      <c r="FI14" s="9">
        <v>58.462000000000003</v>
      </c>
      <c r="FJ14" s="9">
        <v>29.545999999999999</v>
      </c>
      <c r="FK14" s="9">
        <v>28.916</v>
      </c>
      <c r="FL14" s="9">
        <v>30.576000000000001</v>
      </c>
      <c r="FM14" s="9">
        <v>14.496</v>
      </c>
      <c r="FN14" s="9">
        <v>16.079999999999998</v>
      </c>
      <c r="FO14" s="9">
        <v>27.885999999999999</v>
      </c>
      <c r="FP14" s="9">
        <v>15.05</v>
      </c>
      <c r="FQ14" s="9">
        <v>12.836</v>
      </c>
      <c r="FR14" s="9">
        <v>2.3610000000000002</v>
      </c>
      <c r="FS14" s="9">
        <v>0.93</v>
      </c>
      <c r="FT14" s="9">
        <v>1.43</v>
      </c>
      <c r="FU14" s="9">
        <v>74.381</v>
      </c>
      <c r="FV14" s="9">
        <v>23.606000000000002</v>
      </c>
      <c r="FW14" s="9">
        <v>50.774999999999999</v>
      </c>
      <c r="FX14" s="9">
        <v>69.236000000000004</v>
      </c>
      <c r="FY14" s="9">
        <v>22.597000000000001</v>
      </c>
      <c r="FZ14" s="9">
        <v>46.639000000000003</v>
      </c>
      <c r="GA14" s="9">
        <v>25.864999999999998</v>
      </c>
      <c r="GB14" s="9">
        <v>8.3369999999999997</v>
      </c>
      <c r="GC14" s="9">
        <v>17.527999999999999</v>
      </c>
      <c r="GD14" s="9">
        <v>43.371000000000002</v>
      </c>
      <c r="GE14" s="9">
        <v>14.26</v>
      </c>
      <c r="GF14" s="9">
        <v>29.111000000000001</v>
      </c>
      <c r="GG14" s="9">
        <v>5.1449999999999996</v>
      </c>
      <c r="GH14" s="9">
        <v>1.0089999999999999</v>
      </c>
      <c r="GI14" s="9">
        <v>4.1360000000000001</v>
      </c>
      <c r="GJ14" s="9">
        <v>91.727999999999994</v>
      </c>
      <c r="GK14" s="9">
        <v>33.043999999999997</v>
      </c>
      <c r="GL14" s="9">
        <v>58.683999999999997</v>
      </c>
      <c r="GM14" s="9">
        <v>89.984999999999999</v>
      </c>
      <c r="GN14" s="9">
        <v>32.734999999999999</v>
      </c>
      <c r="GO14" s="9">
        <v>57.25</v>
      </c>
      <c r="GP14" s="9">
        <v>45.319000000000003</v>
      </c>
      <c r="GQ14" s="9">
        <v>14.003</v>
      </c>
      <c r="GR14" s="9">
        <v>31.315999999999999</v>
      </c>
      <c r="GS14" s="9">
        <v>44.665999999999997</v>
      </c>
      <c r="GT14" s="9">
        <v>18.731999999999999</v>
      </c>
      <c r="GU14" s="9">
        <v>25.934000000000001</v>
      </c>
      <c r="GV14" s="9">
        <v>1.7430000000000001</v>
      </c>
      <c r="GW14" s="9">
        <v>0.309</v>
      </c>
      <c r="GX14" s="9">
        <v>1.4339999999999999</v>
      </c>
      <c r="GY14" s="9">
        <v>45.802999999999997</v>
      </c>
      <c r="GZ14" s="9">
        <v>18.408999999999999</v>
      </c>
      <c r="HA14" s="9">
        <v>27.393999999999998</v>
      </c>
      <c r="HB14" s="9">
        <v>42.755000000000003</v>
      </c>
      <c r="HC14" s="9">
        <v>17.933</v>
      </c>
      <c r="HD14" s="9">
        <v>24.821999999999999</v>
      </c>
      <c r="HE14" s="9">
        <v>26.216999999999999</v>
      </c>
      <c r="HF14" s="9">
        <v>10.444000000000001</v>
      </c>
      <c r="HG14" s="9">
        <v>15.773</v>
      </c>
      <c r="HH14" s="9">
        <v>16.538</v>
      </c>
      <c r="HI14" s="9">
        <v>7.4889999999999999</v>
      </c>
      <c r="HJ14" s="9">
        <v>9.0489999999999995</v>
      </c>
      <c r="HK14" s="9">
        <v>3.048</v>
      </c>
      <c r="HL14" s="9">
        <v>0.47599999999999998</v>
      </c>
      <c r="HM14" s="9">
        <v>2.5720000000000001</v>
      </c>
      <c r="HN14" s="9">
        <v>11.94</v>
      </c>
      <c r="HO14" s="9">
        <v>6.4850000000000003</v>
      </c>
      <c r="HP14" s="9">
        <v>5.4560000000000004</v>
      </c>
      <c r="HQ14" s="9">
        <v>11.436999999999999</v>
      </c>
      <c r="HR14" s="9">
        <v>6.4850000000000003</v>
      </c>
      <c r="HS14" s="9">
        <v>4.9530000000000003</v>
      </c>
      <c r="HT14" s="9">
        <v>7.93</v>
      </c>
      <c r="HU14" s="9">
        <v>4.673</v>
      </c>
      <c r="HV14" s="9">
        <v>3.2570000000000001</v>
      </c>
      <c r="HW14" s="9">
        <v>3.5070000000000001</v>
      </c>
      <c r="HX14" s="9">
        <v>1.8109999999999999</v>
      </c>
      <c r="HY14" s="9">
        <v>1.6950000000000001</v>
      </c>
      <c r="HZ14" s="9">
        <v>0.503</v>
      </c>
      <c r="IA14" s="9">
        <v>0</v>
      </c>
      <c r="IB14" s="9">
        <v>0.503</v>
      </c>
      <c r="IC14" s="9">
        <v>81.903999999999996</v>
      </c>
      <c r="ID14" s="9">
        <v>33.372999999999998</v>
      </c>
      <c r="IE14" s="9">
        <v>48.531999999999996</v>
      </c>
      <c r="IF14" s="9">
        <v>78.212999999999994</v>
      </c>
      <c r="IG14" s="9">
        <v>31.506</v>
      </c>
      <c r="IH14" s="9">
        <v>46.706000000000003</v>
      </c>
      <c r="II14" s="9">
        <v>39.758000000000003</v>
      </c>
      <c r="IJ14" s="9">
        <v>17.257000000000001</v>
      </c>
      <c r="IK14" s="9">
        <v>22.501999999999999</v>
      </c>
      <c r="IL14" s="9">
        <v>38.454000000000001</v>
      </c>
      <c r="IM14" s="9">
        <v>14.249000000000001</v>
      </c>
      <c r="IN14" s="9">
        <v>24.204999999999998</v>
      </c>
      <c r="IO14" s="9">
        <v>3.6920000000000002</v>
      </c>
      <c r="IP14" s="9">
        <v>1.8660000000000001</v>
      </c>
      <c r="IQ14" s="9">
        <v>1.825</v>
      </c>
    </row>
    <row r="15" spans="1:251">
      <c r="A15" s="10">
        <v>43497</v>
      </c>
      <c r="B15" s="9">
        <v>29.094999999999999</v>
      </c>
      <c r="C15" s="9">
        <v>32.323999999999998</v>
      </c>
      <c r="D15" s="9">
        <v>18.923999999999999</v>
      </c>
      <c r="E15" s="9">
        <v>13.4</v>
      </c>
      <c r="F15" s="9">
        <v>32.523000000000003</v>
      </c>
      <c r="G15" s="9">
        <v>16.827999999999999</v>
      </c>
      <c r="H15" s="9">
        <v>15.695</v>
      </c>
      <c r="I15" s="9">
        <v>5.3570000000000002</v>
      </c>
      <c r="J15" s="9">
        <v>2.5059999999999998</v>
      </c>
      <c r="K15" s="9">
        <v>2.85</v>
      </c>
      <c r="L15" s="9">
        <v>104.818</v>
      </c>
      <c r="M15" s="9">
        <v>35.238</v>
      </c>
      <c r="N15" s="9">
        <v>69.58</v>
      </c>
      <c r="O15" s="9">
        <v>101.051</v>
      </c>
      <c r="P15" s="9">
        <v>34.637</v>
      </c>
      <c r="Q15" s="9">
        <v>66.414000000000001</v>
      </c>
      <c r="R15" s="9">
        <v>38.097000000000001</v>
      </c>
      <c r="S15" s="9">
        <v>11.632</v>
      </c>
      <c r="T15" s="9">
        <v>26.463999999999999</v>
      </c>
      <c r="U15" s="9">
        <v>62.954999999999998</v>
      </c>
      <c r="V15" s="9">
        <v>23.004999999999999</v>
      </c>
      <c r="W15" s="9">
        <v>39.950000000000003</v>
      </c>
      <c r="X15" s="9">
        <v>3.766</v>
      </c>
      <c r="Y15" s="9">
        <v>0.60099999999999998</v>
      </c>
      <c r="Z15" s="9">
        <v>3.165</v>
      </c>
      <c r="AA15" s="9">
        <v>123.733</v>
      </c>
      <c r="AB15" s="9">
        <v>48.771999999999998</v>
      </c>
      <c r="AC15" s="9">
        <v>74.960999999999999</v>
      </c>
      <c r="AD15" s="9">
        <v>115.746</v>
      </c>
      <c r="AE15" s="9">
        <v>45.375</v>
      </c>
      <c r="AF15" s="9">
        <v>70.370999999999995</v>
      </c>
      <c r="AG15" s="9">
        <v>54.320999999999998</v>
      </c>
      <c r="AH15" s="9">
        <v>23.062999999999999</v>
      </c>
      <c r="AI15" s="9">
        <v>31.257999999999999</v>
      </c>
      <c r="AJ15" s="9">
        <v>61.424999999999997</v>
      </c>
      <c r="AK15" s="9">
        <v>22.312000000000001</v>
      </c>
      <c r="AL15" s="9">
        <v>39.113</v>
      </c>
      <c r="AM15" s="9">
        <v>7.9880000000000004</v>
      </c>
      <c r="AN15" s="9">
        <v>3.3980000000000001</v>
      </c>
      <c r="AO15" s="9">
        <v>4.59</v>
      </c>
      <c r="AP15" s="9">
        <v>40.433999999999997</v>
      </c>
      <c r="AQ15" s="9">
        <v>20.399999999999999</v>
      </c>
      <c r="AR15" s="9">
        <v>20.033000000000001</v>
      </c>
      <c r="AS15" s="9">
        <v>38.523000000000003</v>
      </c>
      <c r="AT15" s="9">
        <v>18.489999999999998</v>
      </c>
      <c r="AU15" s="9">
        <v>20.033000000000001</v>
      </c>
      <c r="AV15" s="9">
        <v>19.882999999999999</v>
      </c>
      <c r="AW15" s="9">
        <v>11.987</v>
      </c>
      <c r="AX15" s="9">
        <v>7.8959999999999999</v>
      </c>
      <c r="AY15" s="9">
        <v>18.638999999999999</v>
      </c>
      <c r="AZ15" s="9">
        <v>6.5019999999999998</v>
      </c>
      <c r="BA15" s="9">
        <v>12.137</v>
      </c>
      <c r="BB15" s="9">
        <v>1.911</v>
      </c>
      <c r="BC15" s="9">
        <v>1.911</v>
      </c>
      <c r="BD15" s="9">
        <v>0</v>
      </c>
      <c r="BE15" s="9">
        <v>21.384</v>
      </c>
      <c r="BF15" s="9">
        <v>9.9559999999999995</v>
      </c>
      <c r="BG15" s="9">
        <v>11.428000000000001</v>
      </c>
      <c r="BH15" s="9">
        <v>18.225999999999999</v>
      </c>
      <c r="BI15" s="9">
        <v>8.6959999999999997</v>
      </c>
      <c r="BJ15" s="9">
        <v>9.5289999999999999</v>
      </c>
      <c r="BK15" s="9">
        <v>13.885999999999999</v>
      </c>
      <c r="BL15" s="9">
        <v>6.6050000000000004</v>
      </c>
      <c r="BM15" s="9">
        <v>7.28</v>
      </c>
      <c r="BN15" s="9">
        <v>4.34</v>
      </c>
      <c r="BO15" s="9">
        <v>2.0910000000000002</v>
      </c>
      <c r="BP15" s="9">
        <v>2.2490000000000001</v>
      </c>
      <c r="BQ15" s="9">
        <v>3.1579999999999999</v>
      </c>
      <c r="BR15" s="9">
        <v>1.26</v>
      </c>
      <c r="BS15" s="9">
        <v>1.899</v>
      </c>
      <c r="BT15" s="9">
        <v>221.53399999999999</v>
      </c>
      <c r="BU15" s="9">
        <v>85.491</v>
      </c>
      <c r="BV15" s="9">
        <v>136.04300000000001</v>
      </c>
      <c r="BW15" s="9">
        <v>213.73400000000001</v>
      </c>
      <c r="BX15" s="9">
        <v>82.869</v>
      </c>
      <c r="BY15" s="9">
        <v>130.86500000000001</v>
      </c>
      <c r="BZ15" s="9">
        <v>108.35899999999999</v>
      </c>
      <c r="CA15" s="9">
        <v>43.515999999999998</v>
      </c>
      <c r="CB15" s="9">
        <v>64.841999999999999</v>
      </c>
      <c r="CC15" s="9">
        <v>105.375</v>
      </c>
      <c r="CD15" s="9">
        <v>39.351999999999997</v>
      </c>
      <c r="CE15" s="9">
        <v>66.022999999999996</v>
      </c>
      <c r="CF15" s="9">
        <v>7.8</v>
      </c>
      <c r="CG15" s="9">
        <v>2.6219999999999999</v>
      </c>
      <c r="CH15" s="9">
        <v>5.1779999999999999</v>
      </c>
      <c r="CI15" s="9">
        <v>188.042</v>
      </c>
      <c r="CJ15" s="9">
        <v>71.010000000000005</v>
      </c>
      <c r="CK15" s="9">
        <v>117.032</v>
      </c>
      <c r="CL15" s="9">
        <v>182.67400000000001</v>
      </c>
      <c r="CM15" s="9">
        <v>68.796000000000006</v>
      </c>
      <c r="CN15" s="9">
        <v>113.878</v>
      </c>
      <c r="CO15" s="9">
        <v>95.807000000000002</v>
      </c>
      <c r="CP15" s="9">
        <v>38.499000000000002</v>
      </c>
      <c r="CQ15" s="9">
        <v>57.308</v>
      </c>
      <c r="CR15" s="9">
        <v>86.867000000000004</v>
      </c>
      <c r="CS15" s="9">
        <v>30.297000000000001</v>
      </c>
      <c r="CT15" s="9">
        <v>56.57</v>
      </c>
      <c r="CU15" s="9">
        <v>5.3680000000000003</v>
      </c>
      <c r="CV15" s="9">
        <v>2.214</v>
      </c>
      <c r="CW15" s="9">
        <v>3.1539999999999999</v>
      </c>
      <c r="CX15" s="9">
        <v>33.491999999999997</v>
      </c>
      <c r="CY15" s="9">
        <v>14.481</v>
      </c>
      <c r="CZ15" s="9">
        <v>19.010999999999999</v>
      </c>
      <c r="DA15" s="9">
        <v>31.06</v>
      </c>
      <c r="DB15" s="9">
        <v>14.073</v>
      </c>
      <c r="DC15" s="9">
        <v>16.986999999999998</v>
      </c>
      <c r="DD15" s="9">
        <v>12.551</v>
      </c>
      <c r="DE15" s="9">
        <v>5.0170000000000003</v>
      </c>
      <c r="DF15" s="9">
        <v>7.5339999999999998</v>
      </c>
      <c r="DG15" s="9">
        <v>18.507999999999999</v>
      </c>
      <c r="DH15" s="9">
        <v>9.0549999999999997</v>
      </c>
      <c r="DI15" s="9">
        <v>9.4529999999999994</v>
      </c>
      <c r="DJ15" s="9">
        <v>2.4319999999999999</v>
      </c>
      <c r="DK15" s="9">
        <v>0.40799999999999997</v>
      </c>
      <c r="DL15" s="9">
        <v>2.024</v>
      </c>
      <c r="DM15" s="9">
        <v>64.254999999999995</v>
      </c>
      <c r="DN15" s="9">
        <v>21.379000000000001</v>
      </c>
      <c r="DO15" s="9">
        <v>42.875999999999998</v>
      </c>
      <c r="DP15" s="9">
        <v>61.463000000000001</v>
      </c>
      <c r="DQ15" s="9">
        <v>21.379000000000001</v>
      </c>
      <c r="DR15" s="9">
        <v>40.084000000000003</v>
      </c>
      <c r="DS15" s="9">
        <v>27.321000000000002</v>
      </c>
      <c r="DT15" s="9">
        <v>9.7550000000000008</v>
      </c>
      <c r="DU15" s="9">
        <v>17.565999999999999</v>
      </c>
      <c r="DV15" s="9">
        <v>34.143000000000001</v>
      </c>
      <c r="DW15" s="9">
        <v>11.624000000000001</v>
      </c>
      <c r="DX15" s="9">
        <v>22.518999999999998</v>
      </c>
      <c r="DY15" s="9">
        <v>2.7919999999999998</v>
      </c>
      <c r="DZ15" s="9">
        <v>0</v>
      </c>
      <c r="EA15" s="9">
        <v>2.7919999999999998</v>
      </c>
      <c r="EB15" s="9">
        <v>37.052999999999997</v>
      </c>
      <c r="EC15" s="9">
        <v>12.018000000000001</v>
      </c>
      <c r="ED15" s="9">
        <v>25.033999999999999</v>
      </c>
      <c r="EE15" s="9">
        <v>36.234000000000002</v>
      </c>
      <c r="EF15" s="9">
        <v>11.563000000000001</v>
      </c>
      <c r="EG15" s="9">
        <v>24.670999999999999</v>
      </c>
      <c r="EH15" s="9">
        <v>13.113</v>
      </c>
      <c r="EI15" s="9">
        <v>4.13</v>
      </c>
      <c r="EJ15" s="9">
        <v>8.9830000000000005</v>
      </c>
      <c r="EK15" s="9">
        <v>23.12</v>
      </c>
      <c r="EL15" s="9">
        <v>7.4329999999999998</v>
      </c>
      <c r="EM15" s="9">
        <v>15.686999999999999</v>
      </c>
      <c r="EN15" s="9">
        <v>0.81899999999999995</v>
      </c>
      <c r="EO15" s="9">
        <v>0.45500000000000002</v>
      </c>
      <c r="EP15" s="9">
        <v>0.36399999999999999</v>
      </c>
      <c r="EQ15" s="9">
        <v>68.286000000000001</v>
      </c>
      <c r="ER15" s="9">
        <v>27.344000000000001</v>
      </c>
      <c r="ES15" s="9">
        <v>40.942</v>
      </c>
      <c r="ET15" s="9">
        <v>66.977999999999994</v>
      </c>
      <c r="EU15" s="9">
        <v>26.934999999999999</v>
      </c>
      <c r="EV15" s="9">
        <v>40.042999999999999</v>
      </c>
      <c r="EW15" s="9">
        <v>41.988999999999997</v>
      </c>
      <c r="EX15" s="9">
        <v>18.117000000000001</v>
      </c>
      <c r="EY15" s="9">
        <v>23.872</v>
      </c>
      <c r="EZ15" s="9">
        <v>24.988</v>
      </c>
      <c r="FA15" s="9">
        <v>8.8179999999999996</v>
      </c>
      <c r="FB15" s="9">
        <v>16.170000000000002</v>
      </c>
      <c r="FC15" s="9">
        <v>1.3080000000000001</v>
      </c>
      <c r="FD15" s="9">
        <v>0.40799999999999997</v>
      </c>
      <c r="FE15" s="9">
        <v>0.9</v>
      </c>
      <c r="FF15" s="9">
        <v>51.94</v>
      </c>
      <c r="FG15" s="9">
        <v>24.75</v>
      </c>
      <c r="FH15" s="9">
        <v>27.19</v>
      </c>
      <c r="FI15" s="9">
        <v>49.058999999999997</v>
      </c>
      <c r="FJ15" s="9">
        <v>22.991</v>
      </c>
      <c r="FK15" s="9">
        <v>26.068000000000001</v>
      </c>
      <c r="FL15" s="9">
        <v>25.934999999999999</v>
      </c>
      <c r="FM15" s="9">
        <v>11.513999999999999</v>
      </c>
      <c r="FN15" s="9">
        <v>14.420999999999999</v>
      </c>
      <c r="FO15" s="9">
        <v>23.123999999999999</v>
      </c>
      <c r="FP15" s="9">
        <v>11.477</v>
      </c>
      <c r="FQ15" s="9">
        <v>11.647</v>
      </c>
      <c r="FR15" s="9">
        <v>2.8809999999999998</v>
      </c>
      <c r="FS15" s="9">
        <v>1.7589999999999999</v>
      </c>
      <c r="FT15" s="9">
        <v>1.1220000000000001</v>
      </c>
      <c r="FU15" s="9">
        <v>78.197999999999993</v>
      </c>
      <c r="FV15" s="9">
        <v>27.925999999999998</v>
      </c>
      <c r="FW15" s="9">
        <v>50.273000000000003</v>
      </c>
      <c r="FX15" s="9">
        <v>76.162999999999997</v>
      </c>
      <c r="FY15" s="9">
        <v>27.925999999999998</v>
      </c>
      <c r="FZ15" s="9">
        <v>48.237000000000002</v>
      </c>
      <c r="GA15" s="9">
        <v>32.728999999999999</v>
      </c>
      <c r="GB15" s="9">
        <v>12.925000000000001</v>
      </c>
      <c r="GC15" s="9">
        <v>19.803000000000001</v>
      </c>
      <c r="GD15" s="9">
        <v>43.433999999999997</v>
      </c>
      <c r="GE15" s="9">
        <v>15</v>
      </c>
      <c r="GF15" s="9">
        <v>28.434000000000001</v>
      </c>
      <c r="GG15" s="9">
        <v>2.036</v>
      </c>
      <c r="GH15" s="9">
        <v>0</v>
      </c>
      <c r="GI15" s="9">
        <v>2.036</v>
      </c>
      <c r="GJ15" s="9">
        <v>92.924999999999997</v>
      </c>
      <c r="GK15" s="9">
        <v>35.322000000000003</v>
      </c>
      <c r="GL15" s="9">
        <v>57.603000000000002</v>
      </c>
      <c r="GM15" s="9">
        <v>90.403999999999996</v>
      </c>
      <c r="GN15" s="9">
        <v>34.459000000000003</v>
      </c>
      <c r="GO15" s="9">
        <v>55.945</v>
      </c>
      <c r="GP15" s="9">
        <v>46.686</v>
      </c>
      <c r="GQ15" s="9">
        <v>18.358000000000001</v>
      </c>
      <c r="GR15" s="9">
        <v>28.329000000000001</v>
      </c>
      <c r="GS15" s="9">
        <v>43.716999999999999</v>
      </c>
      <c r="GT15" s="9">
        <v>16.100999999999999</v>
      </c>
      <c r="GU15" s="9">
        <v>27.617000000000001</v>
      </c>
      <c r="GV15" s="9">
        <v>2.5209999999999999</v>
      </c>
      <c r="GW15" s="9">
        <v>0.86399999999999999</v>
      </c>
      <c r="GX15" s="9">
        <v>1.6579999999999999</v>
      </c>
      <c r="GY15" s="9">
        <v>39.012</v>
      </c>
      <c r="GZ15" s="9">
        <v>17.794</v>
      </c>
      <c r="HA15" s="9">
        <v>21.218</v>
      </c>
      <c r="HB15" s="9">
        <v>35.768999999999998</v>
      </c>
      <c r="HC15" s="9">
        <v>16.035</v>
      </c>
      <c r="HD15" s="9">
        <v>19.734000000000002</v>
      </c>
      <c r="HE15" s="9">
        <v>22.885999999999999</v>
      </c>
      <c r="HF15" s="9">
        <v>9.8870000000000005</v>
      </c>
      <c r="HG15" s="9">
        <v>12.999000000000001</v>
      </c>
      <c r="HH15" s="9">
        <v>12.882999999999999</v>
      </c>
      <c r="HI15" s="9">
        <v>6.1479999999999997</v>
      </c>
      <c r="HJ15" s="9">
        <v>6.7350000000000003</v>
      </c>
      <c r="HK15" s="9">
        <v>3.2429999999999999</v>
      </c>
      <c r="HL15" s="9">
        <v>1.7589999999999999</v>
      </c>
      <c r="HM15" s="9">
        <v>1.484</v>
      </c>
      <c r="HN15" s="9">
        <v>11.398</v>
      </c>
      <c r="HO15" s="9">
        <v>4.4489999999999998</v>
      </c>
      <c r="HP15" s="9">
        <v>6.9489999999999998</v>
      </c>
      <c r="HQ15" s="9">
        <v>11.398</v>
      </c>
      <c r="HR15" s="9">
        <v>4.4489999999999998</v>
      </c>
      <c r="HS15" s="9">
        <v>6.9489999999999998</v>
      </c>
      <c r="HT15" s="9">
        <v>6.0579999999999998</v>
      </c>
      <c r="HU15" s="9">
        <v>2.3460000000000001</v>
      </c>
      <c r="HV15" s="9">
        <v>3.7120000000000002</v>
      </c>
      <c r="HW15" s="9">
        <v>5.34</v>
      </c>
      <c r="HX15" s="9">
        <v>2.1030000000000002</v>
      </c>
      <c r="HY15" s="9">
        <v>3.238</v>
      </c>
      <c r="HZ15" s="9">
        <v>0</v>
      </c>
      <c r="IA15" s="9">
        <v>0</v>
      </c>
      <c r="IB15" s="9">
        <v>0</v>
      </c>
      <c r="IC15" s="9">
        <v>76.456000000000003</v>
      </c>
      <c r="ID15" s="9">
        <v>28.245000000000001</v>
      </c>
      <c r="IE15" s="9">
        <v>48.210999999999999</v>
      </c>
      <c r="IF15" s="9">
        <v>72.091999999999999</v>
      </c>
      <c r="IG15" s="9">
        <v>26.622</v>
      </c>
      <c r="IH15" s="9">
        <v>45.47</v>
      </c>
      <c r="II15" s="9">
        <v>35.755000000000003</v>
      </c>
      <c r="IJ15" s="9">
        <v>11.115</v>
      </c>
      <c r="IK15" s="9">
        <v>24.64</v>
      </c>
      <c r="IL15" s="9">
        <v>36.337000000000003</v>
      </c>
      <c r="IM15" s="9">
        <v>15.506</v>
      </c>
      <c r="IN15" s="9">
        <v>20.831</v>
      </c>
      <c r="IO15" s="9">
        <v>4.3639999999999999</v>
      </c>
      <c r="IP15" s="9">
        <v>1.6240000000000001</v>
      </c>
      <c r="IQ15" s="9">
        <v>2.74</v>
      </c>
    </row>
    <row r="16" spans="1:251">
      <c r="A16" s="10">
        <v>43862</v>
      </c>
      <c r="B16" s="9">
        <v>27.146000000000001</v>
      </c>
      <c r="C16" s="9">
        <v>28.169</v>
      </c>
      <c r="D16" s="9">
        <v>15.462999999999999</v>
      </c>
      <c r="E16" s="9">
        <v>12.706</v>
      </c>
      <c r="F16" s="9">
        <v>28.277999999999999</v>
      </c>
      <c r="G16" s="9">
        <v>13.837999999999999</v>
      </c>
      <c r="H16" s="9">
        <v>14.44</v>
      </c>
      <c r="I16" s="9">
        <v>8.11</v>
      </c>
      <c r="J16" s="9">
        <v>3.1890000000000001</v>
      </c>
      <c r="K16" s="9">
        <v>4.9210000000000003</v>
      </c>
      <c r="L16" s="9">
        <v>107.21299999999999</v>
      </c>
      <c r="M16" s="9">
        <v>29.123999999999999</v>
      </c>
      <c r="N16" s="9">
        <v>78.088999999999999</v>
      </c>
      <c r="O16" s="9">
        <v>100.465</v>
      </c>
      <c r="P16" s="9">
        <v>27.795000000000002</v>
      </c>
      <c r="Q16" s="9">
        <v>72.668999999999997</v>
      </c>
      <c r="R16" s="9">
        <v>45.091000000000001</v>
      </c>
      <c r="S16" s="9">
        <v>13.321</v>
      </c>
      <c r="T16" s="9">
        <v>31.77</v>
      </c>
      <c r="U16" s="9">
        <v>55.374000000000002</v>
      </c>
      <c r="V16" s="9">
        <v>14.474</v>
      </c>
      <c r="W16" s="9">
        <v>40.899000000000001</v>
      </c>
      <c r="X16" s="9">
        <v>6.7489999999999997</v>
      </c>
      <c r="Y16" s="9">
        <v>1.329</v>
      </c>
      <c r="Z16" s="9">
        <v>5.42</v>
      </c>
      <c r="AA16" s="9">
        <v>131.07</v>
      </c>
      <c r="AB16" s="9">
        <v>54.48</v>
      </c>
      <c r="AC16" s="9">
        <v>76.59</v>
      </c>
      <c r="AD16" s="9">
        <v>124.158</v>
      </c>
      <c r="AE16" s="9">
        <v>52.191000000000003</v>
      </c>
      <c r="AF16" s="9">
        <v>71.966999999999999</v>
      </c>
      <c r="AG16" s="9">
        <v>70.234999999999999</v>
      </c>
      <c r="AH16" s="9">
        <v>30.151</v>
      </c>
      <c r="AI16" s="9">
        <v>40.084000000000003</v>
      </c>
      <c r="AJ16" s="9">
        <v>53.923000000000002</v>
      </c>
      <c r="AK16" s="9">
        <v>22.04</v>
      </c>
      <c r="AL16" s="9">
        <v>31.882999999999999</v>
      </c>
      <c r="AM16" s="9">
        <v>6.9109999999999996</v>
      </c>
      <c r="AN16" s="9">
        <v>2.2879999999999998</v>
      </c>
      <c r="AO16" s="9">
        <v>4.6230000000000002</v>
      </c>
      <c r="AP16" s="9">
        <v>39.930999999999997</v>
      </c>
      <c r="AQ16" s="9">
        <v>22.157</v>
      </c>
      <c r="AR16" s="9">
        <v>17.774000000000001</v>
      </c>
      <c r="AS16" s="9">
        <v>36.874000000000002</v>
      </c>
      <c r="AT16" s="9">
        <v>20.300999999999998</v>
      </c>
      <c r="AU16" s="9">
        <v>16.573</v>
      </c>
      <c r="AV16" s="9">
        <v>23.015000000000001</v>
      </c>
      <c r="AW16" s="9">
        <v>12.89</v>
      </c>
      <c r="AX16" s="9">
        <v>10.125</v>
      </c>
      <c r="AY16" s="9">
        <v>13.859</v>
      </c>
      <c r="AZ16" s="9">
        <v>7.4109999999999996</v>
      </c>
      <c r="BA16" s="9">
        <v>6.4480000000000004</v>
      </c>
      <c r="BB16" s="9">
        <v>3.0569999999999999</v>
      </c>
      <c r="BC16" s="9">
        <v>1.8560000000000001</v>
      </c>
      <c r="BD16" s="9">
        <v>1.2010000000000001</v>
      </c>
      <c r="BE16" s="9">
        <v>16.744</v>
      </c>
      <c r="BF16" s="9">
        <v>8.2789999999999999</v>
      </c>
      <c r="BG16" s="9">
        <v>8.4649999999999999</v>
      </c>
      <c r="BH16" s="9">
        <v>13.663</v>
      </c>
      <c r="BI16" s="9">
        <v>6.5010000000000003</v>
      </c>
      <c r="BJ16" s="9">
        <v>7.1619999999999999</v>
      </c>
      <c r="BK16" s="9">
        <v>7.7779999999999996</v>
      </c>
      <c r="BL16" s="9">
        <v>2.3660000000000001</v>
      </c>
      <c r="BM16" s="9">
        <v>5.4119999999999999</v>
      </c>
      <c r="BN16" s="9">
        <v>5.8849999999999998</v>
      </c>
      <c r="BO16" s="9">
        <v>4.1349999999999998</v>
      </c>
      <c r="BP16" s="9">
        <v>1.75</v>
      </c>
      <c r="BQ16" s="9">
        <v>3.081</v>
      </c>
      <c r="BR16" s="9">
        <v>1.778</v>
      </c>
      <c r="BS16" s="9">
        <v>1.3029999999999999</v>
      </c>
      <c r="BT16" s="9">
        <v>231.642</v>
      </c>
      <c r="BU16" s="9">
        <v>84.337999999999994</v>
      </c>
      <c r="BV16" s="9">
        <v>147.30500000000001</v>
      </c>
      <c r="BW16" s="9">
        <v>220.26</v>
      </c>
      <c r="BX16" s="9">
        <v>82.215000000000003</v>
      </c>
      <c r="BY16" s="9">
        <v>138.04400000000001</v>
      </c>
      <c r="BZ16" s="9">
        <v>97.078000000000003</v>
      </c>
      <c r="CA16" s="9">
        <v>35.125999999999998</v>
      </c>
      <c r="CB16" s="9">
        <v>61.951999999999998</v>
      </c>
      <c r="CC16" s="9">
        <v>123.182</v>
      </c>
      <c r="CD16" s="9">
        <v>47.088999999999999</v>
      </c>
      <c r="CE16" s="9">
        <v>76.093000000000004</v>
      </c>
      <c r="CF16" s="9">
        <v>11.382999999999999</v>
      </c>
      <c r="CG16" s="9">
        <v>2.1230000000000002</v>
      </c>
      <c r="CH16" s="9">
        <v>9.26</v>
      </c>
      <c r="CI16" s="9">
        <v>203.571</v>
      </c>
      <c r="CJ16" s="9">
        <v>72.126999999999995</v>
      </c>
      <c r="CK16" s="9">
        <v>131.44399999999999</v>
      </c>
      <c r="CL16" s="9">
        <v>195.00800000000001</v>
      </c>
      <c r="CM16" s="9">
        <v>70.376999999999995</v>
      </c>
      <c r="CN16" s="9">
        <v>124.631</v>
      </c>
      <c r="CO16" s="9">
        <v>83.224999999999994</v>
      </c>
      <c r="CP16" s="9">
        <v>28.896000000000001</v>
      </c>
      <c r="CQ16" s="9">
        <v>54.329000000000001</v>
      </c>
      <c r="CR16" s="9">
        <v>111.783</v>
      </c>
      <c r="CS16" s="9">
        <v>41.481000000000002</v>
      </c>
      <c r="CT16" s="9">
        <v>70.302000000000007</v>
      </c>
      <c r="CU16" s="9">
        <v>8.5630000000000006</v>
      </c>
      <c r="CV16" s="9">
        <v>1.75</v>
      </c>
      <c r="CW16" s="9">
        <v>6.8129999999999997</v>
      </c>
      <c r="CX16" s="9">
        <v>28.071000000000002</v>
      </c>
      <c r="CY16" s="9">
        <v>12.211</v>
      </c>
      <c r="CZ16" s="9">
        <v>15.861000000000001</v>
      </c>
      <c r="DA16" s="9">
        <v>25.251000000000001</v>
      </c>
      <c r="DB16" s="9">
        <v>11.837999999999999</v>
      </c>
      <c r="DC16" s="9">
        <v>13.413</v>
      </c>
      <c r="DD16" s="9">
        <v>13.852</v>
      </c>
      <c r="DE16" s="9">
        <v>6.2290000000000001</v>
      </c>
      <c r="DF16" s="9">
        <v>7.6230000000000002</v>
      </c>
      <c r="DG16" s="9">
        <v>11.398999999999999</v>
      </c>
      <c r="DH16" s="9">
        <v>5.609</v>
      </c>
      <c r="DI16" s="9">
        <v>5.79</v>
      </c>
      <c r="DJ16" s="9">
        <v>2.82</v>
      </c>
      <c r="DK16" s="9">
        <v>0.372</v>
      </c>
      <c r="DL16" s="9">
        <v>2.448</v>
      </c>
      <c r="DM16" s="9">
        <v>83.21</v>
      </c>
      <c r="DN16" s="9">
        <v>26.651</v>
      </c>
      <c r="DO16" s="9">
        <v>56.558999999999997</v>
      </c>
      <c r="DP16" s="9">
        <v>77.575000000000003</v>
      </c>
      <c r="DQ16" s="9">
        <v>24.92</v>
      </c>
      <c r="DR16" s="9">
        <v>52.655000000000001</v>
      </c>
      <c r="DS16" s="9">
        <v>27.225999999999999</v>
      </c>
      <c r="DT16" s="9">
        <v>7.1139999999999999</v>
      </c>
      <c r="DU16" s="9">
        <v>20.111999999999998</v>
      </c>
      <c r="DV16" s="9">
        <v>50.348999999999997</v>
      </c>
      <c r="DW16" s="9">
        <v>17.806000000000001</v>
      </c>
      <c r="DX16" s="9">
        <v>32.542999999999999</v>
      </c>
      <c r="DY16" s="9">
        <v>5.6349999999999998</v>
      </c>
      <c r="DZ16" s="9">
        <v>1.7310000000000001</v>
      </c>
      <c r="EA16" s="9">
        <v>3.9049999999999998</v>
      </c>
      <c r="EB16" s="9">
        <v>34.203000000000003</v>
      </c>
      <c r="EC16" s="9">
        <v>9.0389999999999997</v>
      </c>
      <c r="ED16" s="9">
        <v>25.164000000000001</v>
      </c>
      <c r="EE16" s="9">
        <v>33.728999999999999</v>
      </c>
      <c r="EF16" s="9">
        <v>9.0389999999999997</v>
      </c>
      <c r="EG16" s="9">
        <v>24.69</v>
      </c>
      <c r="EH16" s="9">
        <v>18.100000000000001</v>
      </c>
      <c r="EI16" s="9">
        <v>4.9290000000000003</v>
      </c>
      <c r="EJ16" s="9">
        <v>13.170999999999999</v>
      </c>
      <c r="EK16" s="9">
        <v>15.629</v>
      </c>
      <c r="EL16" s="9">
        <v>4.1100000000000003</v>
      </c>
      <c r="EM16" s="9">
        <v>11.519</v>
      </c>
      <c r="EN16" s="9">
        <v>0.47399999999999998</v>
      </c>
      <c r="EO16" s="9">
        <v>0</v>
      </c>
      <c r="EP16" s="9">
        <v>0.47399999999999998</v>
      </c>
      <c r="EQ16" s="9">
        <v>68.183999999999997</v>
      </c>
      <c r="ER16" s="9">
        <v>25.407</v>
      </c>
      <c r="ES16" s="9">
        <v>42.777000000000001</v>
      </c>
      <c r="ET16" s="9">
        <v>65.832999999999998</v>
      </c>
      <c r="EU16" s="9">
        <v>25.015000000000001</v>
      </c>
      <c r="EV16" s="9">
        <v>40.817999999999998</v>
      </c>
      <c r="EW16" s="9">
        <v>30.553999999999998</v>
      </c>
      <c r="EX16" s="9">
        <v>11.37</v>
      </c>
      <c r="EY16" s="9">
        <v>19.184000000000001</v>
      </c>
      <c r="EZ16" s="9">
        <v>35.279000000000003</v>
      </c>
      <c r="FA16" s="9">
        <v>13.645</v>
      </c>
      <c r="FB16" s="9">
        <v>21.634</v>
      </c>
      <c r="FC16" s="9">
        <v>2.351</v>
      </c>
      <c r="FD16" s="9">
        <v>0.39200000000000002</v>
      </c>
      <c r="FE16" s="9">
        <v>1.9590000000000001</v>
      </c>
      <c r="FF16" s="9">
        <v>46.045999999999999</v>
      </c>
      <c r="FG16" s="9">
        <v>23.241</v>
      </c>
      <c r="FH16" s="9">
        <v>22.803999999999998</v>
      </c>
      <c r="FI16" s="9">
        <v>43.122999999999998</v>
      </c>
      <c r="FJ16" s="9">
        <v>23.241</v>
      </c>
      <c r="FK16" s="9">
        <v>19.882000000000001</v>
      </c>
      <c r="FL16" s="9">
        <v>21.198</v>
      </c>
      <c r="FM16" s="9">
        <v>11.712999999999999</v>
      </c>
      <c r="FN16" s="9">
        <v>9.4849999999999994</v>
      </c>
      <c r="FO16" s="9">
        <v>21.925000000000001</v>
      </c>
      <c r="FP16" s="9">
        <v>11.528</v>
      </c>
      <c r="FQ16" s="9">
        <v>10.397</v>
      </c>
      <c r="FR16" s="9">
        <v>2.9220000000000002</v>
      </c>
      <c r="FS16" s="9">
        <v>0</v>
      </c>
      <c r="FT16" s="9">
        <v>2.9220000000000002</v>
      </c>
      <c r="FU16" s="9">
        <v>95.131</v>
      </c>
      <c r="FV16" s="9">
        <v>32.527000000000001</v>
      </c>
      <c r="FW16" s="9">
        <v>62.603999999999999</v>
      </c>
      <c r="FX16" s="9">
        <v>89.052999999999997</v>
      </c>
      <c r="FY16" s="9">
        <v>30.404</v>
      </c>
      <c r="FZ16" s="9">
        <v>58.649000000000001</v>
      </c>
      <c r="GA16" s="9">
        <v>27.367999999999999</v>
      </c>
      <c r="GB16" s="9">
        <v>7.4359999999999999</v>
      </c>
      <c r="GC16" s="9">
        <v>19.931999999999999</v>
      </c>
      <c r="GD16" s="9">
        <v>61.685000000000002</v>
      </c>
      <c r="GE16" s="9">
        <v>22.968</v>
      </c>
      <c r="GF16" s="9">
        <v>38.716999999999999</v>
      </c>
      <c r="GG16" s="9">
        <v>6.0780000000000003</v>
      </c>
      <c r="GH16" s="9">
        <v>2.1230000000000002</v>
      </c>
      <c r="GI16" s="9">
        <v>3.9550000000000001</v>
      </c>
      <c r="GJ16" s="9">
        <v>88.253</v>
      </c>
      <c r="GK16" s="9">
        <v>29.962</v>
      </c>
      <c r="GL16" s="9">
        <v>58.292000000000002</v>
      </c>
      <c r="GM16" s="9">
        <v>84.465000000000003</v>
      </c>
      <c r="GN16" s="9">
        <v>29.962</v>
      </c>
      <c r="GO16" s="9">
        <v>54.503</v>
      </c>
      <c r="GP16" s="9">
        <v>40.798999999999999</v>
      </c>
      <c r="GQ16" s="9">
        <v>14.544</v>
      </c>
      <c r="GR16" s="9">
        <v>26.254999999999999</v>
      </c>
      <c r="GS16" s="9">
        <v>43.665999999999997</v>
      </c>
      <c r="GT16" s="9">
        <v>15.417999999999999</v>
      </c>
      <c r="GU16" s="9">
        <v>28.248000000000001</v>
      </c>
      <c r="GV16" s="9">
        <v>3.7890000000000001</v>
      </c>
      <c r="GW16" s="9">
        <v>0</v>
      </c>
      <c r="GX16" s="9">
        <v>3.7890000000000001</v>
      </c>
      <c r="GY16" s="9">
        <v>38.131999999999998</v>
      </c>
      <c r="GZ16" s="9">
        <v>16.920999999999999</v>
      </c>
      <c r="HA16" s="9">
        <v>21.21</v>
      </c>
      <c r="HB16" s="9">
        <v>37.664000000000001</v>
      </c>
      <c r="HC16" s="9">
        <v>16.920999999999999</v>
      </c>
      <c r="HD16" s="9">
        <v>20.742000000000001</v>
      </c>
      <c r="HE16" s="9">
        <v>22.117000000000001</v>
      </c>
      <c r="HF16" s="9">
        <v>9.6280000000000001</v>
      </c>
      <c r="HG16" s="9">
        <v>12.489000000000001</v>
      </c>
      <c r="HH16" s="9">
        <v>15.545999999999999</v>
      </c>
      <c r="HI16" s="9">
        <v>7.2930000000000001</v>
      </c>
      <c r="HJ16" s="9">
        <v>8.2530000000000001</v>
      </c>
      <c r="HK16" s="9">
        <v>0.46800000000000003</v>
      </c>
      <c r="HL16" s="9">
        <v>0</v>
      </c>
      <c r="HM16" s="9">
        <v>0.46800000000000003</v>
      </c>
      <c r="HN16" s="9">
        <v>10.127000000000001</v>
      </c>
      <c r="HO16" s="9">
        <v>4.9279999999999999</v>
      </c>
      <c r="HP16" s="9">
        <v>5.1989999999999998</v>
      </c>
      <c r="HQ16" s="9">
        <v>9.0779999999999994</v>
      </c>
      <c r="HR16" s="9">
        <v>4.9279999999999999</v>
      </c>
      <c r="HS16" s="9">
        <v>4.1500000000000004</v>
      </c>
      <c r="HT16" s="9">
        <v>6.7939999999999996</v>
      </c>
      <c r="HU16" s="9">
        <v>3.5179999999999998</v>
      </c>
      <c r="HV16" s="9">
        <v>3.2749999999999999</v>
      </c>
      <c r="HW16" s="9">
        <v>2.2850000000000001</v>
      </c>
      <c r="HX16" s="9">
        <v>1.41</v>
      </c>
      <c r="HY16" s="9">
        <v>0.875</v>
      </c>
      <c r="HZ16" s="9">
        <v>1.0489999999999999</v>
      </c>
      <c r="IA16" s="9">
        <v>0</v>
      </c>
      <c r="IB16" s="9">
        <v>1.0489999999999999</v>
      </c>
      <c r="IC16" s="9">
        <v>89.738</v>
      </c>
      <c r="ID16" s="9">
        <v>34.414000000000001</v>
      </c>
      <c r="IE16" s="9">
        <v>55.323999999999998</v>
      </c>
      <c r="IF16" s="9">
        <v>84.558000000000007</v>
      </c>
      <c r="IG16" s="9">
        <v>32.317999999999998</v>
      </c>
      <c r="IH16" s="9">
        <v>52.24</v>
      </c>
      <c r="II16" s="9">
        <v>41.454999999999998</v>
      </c>
      <c r="IJ16" s="9">
        <v>16.173999999999999</v>
      </c>
      <c r="IK16" s="9">
        <v>25.28</v>
      </c>
      <c r="IL16" s="9">
        <v>43.103000000000002</v>
      </c>
      <c r="IM16" s="9">
        <v>16.143999999999998</v>
      </c>
      <c r="IN16" s="9">
        <v>26.959</v>
      </c>
      <c r="IO16" s="9">
        <v>5.18</v>
      </c>
      <c r="IP16" s="9">
        <v>2.0960000000000001</v>
      </c>
      <c r="IQ16" s="9">
        <v>3.0840000000000001</v>
      </c>
    </row>
    <row r="17" spans="1:251">
      <c r="A17" s="10">
        <v>44228</v>
      </c>
      <c r="B17" s="9">
        <v>28.77</v>
      </c>
      <c r="C17" s="9">
        <v>30.128</v>
      </c>
      <c r="D17" s="9">
        <v>16.408000000000001</v>
      </c>
      <c r="E17" s="9">
        <v>13.72</v>
      </c>
      <c r="F17" s="9">
        <v>31.071999999999999</v>
      </c>
      <c r="G17" s="9">
        <v>16.021999999999998</v>
      </c>
      <c r="H17" s="9">
        <v>15.05</v>
      </c>
      <c r="I17" s="9">
        <v>4.6870000000000003</v>
      </c>
      <c r="J17" s="9">
        <v>0.59099999999999997</v>
      </c>
      <c r="K17" s="9">
        <v>4.0960000000000001</v>
      </c>
      <c r="L17" s="9">
        <v>104.041</v>
      </c>
      <c r="M17" s="9">
        <v>34.360999999999997</v>
      </c>
      <c r="N17" s="9">
        <v>69.680000000000007</v>
      </c>
      <c r="O17" s="9">
        <v>97.465000000000003</v>
      </c>
      <c r="P17" s="9">
        <v>32.395000000000003</v>
      </c>
      <c r="Q17" s="9">
        <v>65.069999999999993</v>
      </c>
      <c r="R17" s="9">
        <v>40.593000000000004</v>
      </c>
      <c r="S17" s="9">
        <v>12.962999999999999</v>
      </c>
      <c r="T17" s="9">
        <v>27.63</v>
      </c>
      <c r="U17" s="9">
        <v>56.872</v>
      </c>
      <c r="V17" s="9">
        <v>19.431999999999999</v>
      </c>
      <c r="W17" s="9">
        <v>37.44</v>
      </c>
      <c r="X17" s="9">
        <v>6.5759999999999996</v>
      </c>
      <c r="Y17" s="9">
        <v>1.966</v>
      </c>
      <c r="Z17" s="9">
        <v>4.6100000000000003</v>
      </c>
      <c r="AA17" s="9">
        <v>85.978999999999999</v>
      </c>
      <c r="AB17" s="9">
        <v>33.537999999999997</v>
      </c>
      <c r="AC17" s="9">
        <v>52.441000000000003</v>
      </c>
      <c r="AD17" s="9">
        <v>81.471000000000004</v>
      </c>
      <c r="AE17" s="9">
        <v>32.947000000000003</v>
      </c>
      <c r="AF17" s="9">
        <v>48.524000000000001</v>
      </c>
      <c r="AG17" s="9">
        <v>42.735999999999997</v>
      </c>
      <c r="AH17" s="9">
        <v>20.949000000000002</v>
      </c>
      <c r="AI17" s="9">
        <v>21.788</v>
      </c>
      <c r="AJ17" s="9">
        <v>38.734999999999999</v>
      </c>
      <c r="AK17" s="9">
        <v>11.997999999999999</v>
      </c>
      <c r="AL17" s="9">
        <v>26.736999999999998</v>
      </c>
      <c r="AM17" s="9">
        <v>4.5069999999999997</v>
      </c>
      <c r="AN17" s="9">
        <v>0.59099999999999997</v>
      </c>
      <c r="AO17" s="9">
        <v>3.9159999999999999</v>
      </c>
      <c r="AP17" s="9">
        <v>47.256999999999998</v>
      </c>
      <c r="AQ17" s="9">
        <v>23.623999999999999</v>
      </c>
      <c r="AR17" s="9">
        <v>23.634</v>
      </c>
      <c r="AS17" s="9">
        <v>46.459000000000003</v>
      </c>
      <c r="AT17" s="9">
        <v>23.623999999999999</v>
      </c>
      <c r="AU17" s="9">
        <v>22.835999999999999</v>
      </c>
      <c r="AV17" s="9">
        <v>28.187000000000001</v>
      </c>
      <c r="AW17" s="9">
        <v>13.16</v>
      </c>
      <c r="AX17" s="9">
        <v>15.026999999999999</v>
      </c>
      <c r="AY17" s="9">
        <v>18.271999999999998</v>
      </c>
      <c r="AZ17" s="9">
        <v>10.462999999999999</v>
      </c>
      <c r="BA17" s="9">
        <v>7.8090000000000002</v>
      </c>
      <c r="BB17" s="9">
        <v>0.79800000000000004</v>
      </c>
      <c r="BC17" s="9">
        <v>0</v>
      </c>
      <c r="BD17" s="9">
        <v>0.79800000000000004</v>
      </c>
      <c r="BE17" s="9">
        <v>21.315999999999999</v>
      </c>
      <c r="BF17" s="9">
        <v>8.827</v>
      </c>
      <c r="BG17" s="9">
        <v>12.489000000000001</v>
      </c>
      <c r="BH17" s="9">
        <v>18.98</v>
      </c>
      <c r="BI17" s="9">
        <v>8.827</v>
      </c>
      <c r="BJ17" s="9">
        <v>10.153</v>
      </c>
      <c r="BK17" s="9">
        <v>11.462</v>
      </c>
      <c r="BL17" s="9">
        <v>4.54</v>
      </c>
      <c r="BM17" s="9">
        <v>6.9219999999999997</v>
      </c>
      <c r="BN17" s="9">
        <v>7.5179999999999998</v>
      </c>
      <c r="BO17" s="9">
        <v>4.2869999999999999</v>
      </c>
      <c r="BP17" s="9">
        <v>3.2309999999999999</v>
      </c>
      <c r="BQ17" s="9">
        <v>2.3359999999999999</v>
      </c>
      <c r="BR17" s="9">
        <v>0</v>
      </c>
      <c r="BS17" s="9">
        <v>2.3359999999999999</v>
      </c>
      <c r="BT17" s="9">
        <v>221.965</v>
      </c>
      <c r="BU17" s="9">
        <v>89.46</v>
      </c>
      <c r="BV17" s="9">
        <v>132.506</v>
      </c>
      <c r="BW17" s="9">
        <v>214.53399999999999</v>
      </c>
      <c r="BX17" s="9">
        <v>86.777000000000001</v>
      </c>
      <c r="BY17" s="9">
        <v>127.75700000000001</v>
      </c>
      <c r="BZ17" s="9">
        <v>107.432</v>
      </c>
      <c r="CA17" s="9">
        <v>43.115000000000002</v>
      </c>
      <c r="CB17" s="9">
        <v>64.316999999999993</v>
      </c>
      <c r="CC17" s="9">
        <v>107.102</v>
      </c>
      <c r="CD17" s="9">
        <v>43.661999999999999</v>
      </c>
      <c r="CE17" s="9">
        <v>63.44</v>
      </c>
      <c r="CF17" s="9">
        <v>7.431</v>
      </c>
      <c r="CG17" s="9">
        <v>2.6829999999999998</v>
      </c>
      <c r="CH17" s="9">
        <v>4.7489999999999997</v>
      </c>
      <c r="CI17" s="9">
        <v>187.102</v>
      </c>
      <c r="CJ17" s="9">
        <v>70.691999999999993</v>
      </c>
      <c r="CK17" s="9">
        <v>116.41</v>
      </c>
      <c r="CL17" s="9">
        <v>181.363</v>
      </c>
      <c r="CM17" s="9">
        <v>68.009</v>
      </c>
      <c r="CN17" s="9">
        <v>113.354</v>
      </c>
      <c r="CO17" s="9">
        <v>86.492999999999995</v>
      </c>
      <c r="CP17" s="9">
        <v>30.731000000000002</v>
      </c>
      <c r="CQ17" s="9">
        <v>55.762999999999998</v>
      </c>
      <c r="CR17" s="9">
        <v>94.869</v>
      </c>
      <c r="CS17" s="9">
        <v>37.277999999999999</v>
      </c>
      <c r="CT17" s="9">
        <v>57.591000000000001</v>
      </c>
      <c r="CU17" s="9">
        <v>5.7389999999999999</v>
      </c>
      <c r="CV17" s="9">
        <v>2.6829999999999998</v>
      </c>
      <c r="CW17" s="9">
        <v>3.0569999999999999</v>
      </c>
      <c r="CX17" s="9">
        <v>34.863</v>
      </c>
      <c r="CY17" s="9">
        <v>18.768000000000001</v>
      </c>
      <c r="CZ17" s="9">
        <v>16.094999999999999</v>
      </c>
      <c r="DA17" s="9">
        <v>33.170999999999999</v>
      </c>
      <c r="DB17" s="9">
        <v>18.768000000000001</v>
      </c>
      <c r="DC17" s="9">
        <v>14.403</v>
      </c>
      <c r="DD17" s="9">
        <v>20.939</v>
      </c>
      <c r="DE17" s="9">
        <v>12.384</v>
      </c>
      <c r="DF17" s="9">
        <v>8.5540000000000003</v>
      </c>
      <c r="DG17" s="9">
        <v>12.233000000000001</v>
      </c>
      <c r="DH17" s="9">
        <v>6.3840000000000003</v>
      </c>
      <c r="DI17" s="9">
        <v>5.8490000000000002</v>
      </c>
      <c r="DJ17" s="9">
        <v>1.6919999999999999</v>
      </c>
      <c r="DK17" s="9">
        <v>0</v>
      </c>
      <c r="DL17" s="9">
        <v>1.6919999999999999</v>
      </c>
      <c r="DM17" s="9">
        <v>69.897999999999996</v>
      </c>
      <c r="DN17" s="9">
        <v>21.994</v>
      </c>
      <c r="DO17" s="9">
        <v>47.904000000000003</v>
      </c>
      <c r="DP17" s="9">
        <v>67.635999999999996</v>
      </c>
      <c r="DQ17" s="9">
        <v>21.63</v>
      </c>
      <c r="DR17" s="9">
        <v>46.006</v>
      </c>
      <c r="DS17" s="9">
        <v>30.86</v>
      </c>
      <c r="DT17" s="9">
        <v>8.6989999999999998</v>
      </c>
      <c r="DU17" s="9">
        <v>22.16</v>
      </c>
      <c r="DV17" s="9">
        <v>36.776000000000003</v>
      </c>
      <c r="DW17" s="9">
        <v>12.930999999999999</v>
      </c>
      <c r="DX17" s="9">
        <v>23.844999999999999</v>
      </c>
      <c r="DY17" s="9">
        <v>2.262</v>
      </c>
      <c r="DZ17" s="9">
        <v>0.36299999999999999</v>
      </c>
      <c r="EA17" s="9">
        <v>1.8979999999999999</v>
      </c>
      <c r="EB17" s="9">
        <v>34.415999999999997</v>
      </c>
      <c r="EC17" s="9">
        <v>9.8780000000000001</v>
      </c>
      <c r="ED17" s="9">
        <v>24.538</v>
      </c>
      <c r="EE17" s="9">
        <v>32.978999999999999</v>
      </c>
      <c r="EF17" s="9">
        <v>9.8780000000000001</v>
      </c>
      <c r="EG17" s="9">
        <v>23.100999999999999</v>
      </c>
      <c r="EH17" s="9">
        <v>16.558</v>
      </c>
      <c r="EI17" s="9">
        <v>3.879</v>
      </c>
      <c r="EJ17" s="9">
        <v>12.679</v>
      </c>
      <c r="EK17" s="9">
        <v>16.420999999999999</v>
      </c>
      <c r="EL17" s="9">
        <v>5.9989999999999997</v>
      </c>
      <c r="EM17" s="9">
        <v>10.420999999999999</v>
      </c>
      <c r="EN17" s="9">
        <v>1.4370000000000001</v>
      </c>
      <c r="EO17" s="9">
        <v>0</v>
      </c>
      <c r="EP17" s="9">
        <v>1.4370000000000001</v>
      </c>
      <c r="EQ17" s="9">
        <v>63.838999999999999</v>
      </c>
      <c r="ER17" s="9">
        <v>29.344000000000001</v>
      </c>
      <c r="ES17" s="9">
        <v>34.494999999999997</v>
      </c>
      <c r="ET17" s="9">
        <v>61.262999999999998</v>
      </c>
      <c r="EU17" s="9">
        <v>27.507999999999999</v>
      </c>
      <c r="EV17" s="9">
        <v>33.755000000000003</v>
      </c>
      <c r="EW17" s="9">
        <v>31.103999999999999</v>
      </c>
      <c r="EX17" s="9">
        <v>14.759</v>
      </c>
      <c r="EY17" s="9">
        <v>16.344999999999999</v>
      </c>
      <c r="EZ17" s="9">
        <v>30.158999999999999</v>
      </c>
      <c r="FA17" s="9">
        <v>12.749000000000001</v>
      </c>
      <c r="FB17" s="9">
        <v>17.41</v>
      </c>
      <c r="FC17" s="9">
        <v>2.5760000000000001</v>
      </c>
      <c r="FD17" s="9">
        <v>1.8360000000000001</v>
      </c>
      <c r="FE17" s="9">
        <v>0.74</v>
      </c>
      <c r="FF17" s="9">
        <v>53.813000000000002</v>
      </c>
      <c r="FG17" s="9">
        <v>28.242999999999999</v>
      </c>
      <c r="FH17" s="9">
        <v>25.568999999999999</v>
      </c>
      <c r="FI17" s="9">
        <v>52.656999999999996</v>
      </c>
      <c r="FJ17" s="9">
        <v>27.76</v>
      </c>
      <c r="FK17" s="9">
        <v>24.896000000000001</v>
      </c>
      <c r="FL17" s="9">
        <v>28.91</v>
      </c>
      <c r="FM17" s="9">
        <v>15.778</v>
      </c>
      <c r="FN17" s="9">
        <v>13.132</v>
      </c>
      <c r="FO17" s="9">
        <v>23.745999999999999</v>
      </c>
      <c r="FP17" s="9">
        <v>11.981999999999999</v>
      </c>
      <c r="FQ17" s="9">
        <v>11.763999999999999</v>
      </c>
      <c r="FR17" s="9">
        <v>1.1559999999999999</v>
      </c>
      <c r="FS17" s="9">
        <v>0.48299999999999998</v>
      </c>
      <c r="FT17" s="9">
        <v>0.67300000000000004</v>
      </c>
      <c r="FU17" s="9">
        <v>66.718000000000004</v>
      </c>
      <c r="FV17" s="9">
        <v>21.064</v>
      </c>
      <c r="FW17" s="9">
        <v>45.654000000000003</v>
      </c>
      <c r="FX17" s="9">
        <v>64.185000000000002</v>
      </c>
      <c r="FY17" s="9">
        <v>20.701000000000001</v>
      </c>
      <c r="FZ17" s="9">
        <v>43.484000000000002</v>
      </c>
      <c r="GA17" s="9">
        <v>25.600999999999999</v>
      </c>
      <c r="GB17" s="9">
        <v>5.5529999999999999</v>
      </c>
      <c r="GC17" s="9">
        <v>20.048999999999999</v>
      </c>
      <c r="GD17" s="9">
        <v>38.582999999999998</v>
      </c>
      <c r="GE17" s="9">
        <v>15.148</v>
      </c>
      <c r="GF17" s="9">
        <v>23.436</v>
      </c>
      <c r="GG17" s="9">
        <v>2.5329999999999999</v>
      </c>
      <c r="GH17" s="9">
        <v>0.36299999999999999</v>
      </c>
      <c r="GI17" s="9">
        <v>2.17</v>
      </c>
      <c r="GJ17" s="9">
        <v>111.574</v>
      </c>
      <c r="GK17" s="9">
        <v>44.387999999999998</v>
      </c>
      <c r="GL17" s="9">
        <v>67.185000000000002</v>
      </c>
      <c r="GM17" s="9">
        <v>107.59</v>
      </c>
      <c r="GN17" s="9">
        <v>42.552</v>
      </c>
      <c r="GO17" s="9">
        <v>65.037000000000006</v>
      </c>
      <c r="GP17" s="9">
        <v>55.03</v>
      </c>
      <c r="GQ17" s="9">
        <v>23.140999999999998</v>
      </c>
      <c r="GR17" s="9">
        <v>31.888999999999999</v>
      </c>
      <c r="GS17" s="9">
        <v>52.56</v>
      </c>
      <c r="GT17" s="9">
        <v>19.411000000000001</v>
      </c>
      <c r="GU17" s="9">
        <v>33.149000000000001</v>
      </c>
      <c r="GV17" s="9">
        <v>3.984</v>
      </c>
      <c r="GW17" s="9">
        <v>1.8360000000000001</v>
      </c>
      <c r="GX17" s="9">
        <v>2.1480000000000001</v>
      </c>
      <c r="GY17" s="9">
        <v>32.465000000000003</v>
      </c>
      <c r="GZ17" s="9">
        <v>16.085000000000001</v>
      </c>
      <c r="HA17" s="9">
        <v>16.381</v>
      </c>
      <c r="HB17" s="9">
        <v>31.550999999999998</v>
      </c>
      <c r="HC17" s="9">
        <v>15.602</v>
      </c>
      <c r="HD17" s="9">
        <v>15.95</v>
      </c>
      <c r="HE17" s="9">
        <v>19.998000000000001</v>
      </c>
      <c r="HF17" s="9">
        <v>9.1210000000000004</v>
      </c>
      <c r="HG17" s="9">
        <v>10.877000000000001</v>
      </c>
      <c r="HH17" s="9">
        <v>11.554</v>
      </c>
      <c r="HI17" s="9">
        <v>6.4809999999999999</v>
      </c>
      <c r="HJ17" s="9">
        <v>5.0730000000000004</v>
      </c>
      <c r="HK17" s="9">
        <v>0.91400000000000003</v>
      </c>
      <c r="HL17" s="9">
        <v>0.48299999999999998</v>
      </c>
      <c r="HM17" s="9">
        <v>0.43099999999999999</v>
      </c>
      <c r="HN17" s="9">
        <v>11.208</v>
      </c>
      <c r="HO17" s="9">
        <v>7.923</v>
      </c>
      <c r="HP17" s="9">
        <v>3.286</v>
      </c>
      <c r="HQ17" s="9">
        <v>11.208</v>
      </c>
      <c r="HR17" s="9">
        <v>7.923</v>
      </c>
      <c r="HS17" s="9">
        <v>3.286</v>
      </c>
      <c r="HT17" s="9">
        <v>6.8029999999999999</v>
      </c>
      <c r="HU17" s="9">
        <v>5.3010000000000002</v>
      </c>
      <c r="HV17" s="9">
        <v>1.5029999999999999</v>
      </c>
      <c r="HW17" s="9">
        <v>4.4050000000000002</v>
      </c>
      <c r="HX17" s="9">
        <v>2.6219999999999999</v>
      </c>
      <c r="HY17" s="9">
        <v>1.7829999999999999</v>
      </c>
      <c r="HZ17" s="9">
        <v>0</v>
      </c>
      <c r="IA17" s="9">
        <v>0</v>
      </c>
      <c r="IB17" s="9">
        <v>0</v>
      </c>
      <c r="IC17" s="9">
        <v>74.695999999999998</v>
      </c>
      <c r="ID17" s="9">
        <v>33.741999999999997</v>
      </c>
      <c r="IE17" s="9">
        <v>40.953000000000003</v>
      </c>
      <c r="IF17" s="9">
        <v>69.739999999999995</v>
      </c>
      <c r="IG17" s="9">
        <v>30.667000000000002</v>
      </c>
      <c r="IH17" s="9">
        <v>39.073</v>
      </c>
      <c r="II17" s="9">
        <v>33.957999999999998</v>
      </c>
      <c r="IJ17" s="9">
        <v>16.003</v>
      </c>
      <c r="IK17" s="9">
        <v>17.954999999999998</v>
      </c>
      <c r="IL17" s="9">
        <v>35.781999999999996</v>
      </c>
      <c r="IM17" s="9">
        <v>14.664</v>
      </c>
      <c r="IN17" s="9">
        <v>21.117999999999999</v>
      </c>
      <c r="IO17" s="9">
        <v>4.9560000000000004</v>
      </c>
      <c r="IP17" s="9">
        <v>3.0750000000000002</v>
      </c>
      <c r="IQ17" s="9">
        <v>1.881</v>
      </c>
    </row>
    <row r="18" spans="1:251">
      <c r="A18" s="10">
        <v>44593</v>
      </c>
      <c r="B18" s="9">
        <v>21.952999999999999</v>
      </c>
      <c r="C18" s="9">
        <v>19.881</v>
      </c>
      <c r="D18" s="9">
        <v>10.38</v>
      </c>
      <c r="E18" s="9">
        <v>9.5020000000000007</v>
      </c>
      <c r="F18" s="9">
        <v>28.763000000000002</v>
      </c>
      <c r="G18" s="9">
        <v>16.311</v>
      </c>
      <c r="H18" s="9">
        <v>12.451000000000001</v>
      </c>
      <c r="I18" s="9">
        <v>5.9039999999999999</v>
      </c>
      <c r="J18" s="9">
        <v>3.7789999999999999</v>
      </c>
      <c r="K18" s="9">
        <v>2.125</v>
      </c>
      <c r="L18" s="9">
        <v>86.603999999999999</v>
      </c>
      <c r="M18" s="9">
        <v>27.78</v>
      </c>
      <c r="N18" s="9">
        <v>58.823999999999998</v>
      </c>
      <c r="O18" s="9">
        <v>74.867000000000004</v>
      </c>
      <c r="P18" s="9">
        <v>24.449000000000002</v>
      </c>
      <c r="Q18" s="9">
        <v>50.417999999999999</v>
      </c>
      <c r="R18" s="9">
        <v>33.162999999999997</v>
      </c>
      <c r="S18" s="9">
        <v>10.173999999999999</v>
      </c>
      <c r="T18" s="9">
        <v>22.989000000000001</v>
      </c>
      <c r="U18" s="9">
        <v>41.704000000000001</v>
      </c>
      <c r="V18" s="9">
        <v>14.275</v>
      </c>
      <c r="W18" s="9">
        <v>27.428999999999998</v>
      </c>
      <c r="X18" s="9">
        <v>11.737</v>
      </c>
      <c r="Y18" s="9">
        <v>3.331</v>
      </c>
      <c r="Z18" s="9">
        <v>8.407</v>
      </c>
      <c r="AA18" s="9">
        <v>90.542000000000002</v>
      </c>
      <c r="AB18" s="9">
        <v>35.046999999999997</v>
      </c>
      <c r="AC18" s="9">
        <v>55.494999999999997</v>
      </c>
      <c r="AD18" s="9">
        <v>78.180999999999997</v>
      </c>
      <c r="AE18" s="9">
        <v>30.446000000000002</v>
      </c>
      <c r="AF18" s="9">
        <v>47.734999999999999</v>
      </c>
      <c r="AG18" s="9">
        <v>34.905999999999999</v>
      </c>
      <c r="AH18" s="9">
        <v>13.603999999999999</v>
      </c>
      <c r="AI18" s="9">
        <v>21.302</v>
      </c>
      <c r="AJ18" s="9">
        <v>43.274999999999999</v>
      </c>
      <c r="AK18" s="9">
        <v>16.841999999999999</v>
      </c>
      <c r="AL18" s="9">
        <v>26.433</v>
      </c>
      <c r="AM18" s="9">
        <v>12.36</v>
      </c>
      <c r="AN18" s="9">
        <v>4.601</v>
      </c>
      <c r="AO18" s="9">
        <v>7.7590000000000003</v>
      </c>
      <c r="AP18" s="9">
        <v>32.259</v>
      </c>
      <c r="AQ18" s="9">
        <v>14.265000000000001</v>
      </c>
      <c r="AR18" s="9">
        <v>17.995000000000001</v>
      </c>
      <c r="AS18" s="9">
        <v>26.74</v>
      </c>
      <c r="AT18" s="9">
        <v>11.673999999999999</v>
      </c>
      <c r="AU18" s="9">
        <v>15.065</v>
      </c>
      <c r="AV18" s="9">
        <v>13.153</v>
      </c>
      <c r="AW18" s="9">
        <v>5.3159999999999998</v>
      </c>
      <c r="AX18" s="9">
        <v>7.8369999999999997</v>
      </c>
      <c r="AY18" s="9">
        <v>13.587</v>
      </c>
      <c r="AZ18" s="9">
        <v>6.3579999999999997</v>
      </c>
      <c r="BA18" s="9">
        <v>7.2290000000000001</v>
      </c>
      <c r="BB18" s="9">
        <v>5.52</v>
      </c>
      <c r="BC18" s="9">
        <v>2.59</v>
      </c>
      <c r="BD18" s="9">
        <v>2.93</v>
      </c>
      <c r="BE18" s="9">
        <v>14.911</v>
      </c>
      <c r="BF18" s="9">
        <v>9.5779999999999994</v>
      </c>
      <c r="BG18" s="9">
        <v>5.3330000000000002</v>
      </c>
      <c r="BH18" s="9">
        <v>12.946</v>
      </c>
      <c r="BI18" s="9">
        <v>8.3970000000000002</v>
      </c>
      <c r="BJ18" s="9">
        <v>4.5490000000000004</v>
      </c>
      <c r="BK18" s="9">
        <v>8.4239999999999995</v>
      </c>
      <c r="BL18" s="9">
        <v>4.407</v>
      </c>
      <c r="BM18" s="9">
        <v>4.0170000000000003</v>
      </c>
      <c r="BN18" s="9">
        <v>4.5220000000000002</v>
      </c>
      <c r="BO18" s="9">
        <v>3.9910000000000001</v>
      </c>
      <c r="BP18" s="9">
        <v>0.53100000000000003</v>
      </c>
      <c r="BQ18" s="9">
        <v>1.9650000000000001</v>
      </c>
      <c r="BR18" s="9">
        <v>1.18</v>
      </c>
      <c r="BS18" s="9">
        <v>0.78500000000000003</v>
      </c>
      <c r="BT18" s="9">
        <v>183.95500000000001</v>
      </c>
      <c r="BU18" s="9">
        <v>73.882999999999996</v>
      </c>
      <c r="BV18" s="9">
        <v>110.072</v>
      </c>
      <c r="BW18" s="9">
        <v>175.51400000000001</v>
      </c>
      <c r="BX18" s="9">
        <v>71.16</v>
      </c>
      <c r="BY18" s="9">
        <v>104.354</v>
      </c>
      <c r="BZ18" s="9">
        <v>75.668000000000006</v>
      </c>
      <c r="CA18" s="9">
        <v>32.161000000000001</v>
      </c>
      <c r="CB18" s="9">
        <v>43.508000000000003</v>
      </c>
      <c r="CC18" s="9">
        <v>99.846000000000004</v>
      </c>
      <c r="CD18" s="9">
        <v>38.999000000000002</v>
      </c>
      <c r="CE18" s="9">
        <v>60.845999999999997</v>
      </c>
      <c r="CF18" s="9">
        <v>8.4410000000000007</v>
      </c>
      <c r="CG18" s="9">
        <v>2.7229999999999999</v>
      </c>
      <c r="CH18" s="9">
        <v>5.718</v>
      </c>
      <c r="CI18" s="9">
        <v>162.851</v>
      </c>
      <c r="CJ18" s="9">
        <v>64.259</v>
      </c>
      <c r="CK18" s="9">
        <v>98.591999999999999</v>
      </c>
      <c r="CL18" s="9">
        <v>157.846</v>
      </c>
      <c r="CM18" s="9">
        <v>62.176000000000002</v>
      </c>
      <c r="CN18" s="9">
        <v>95.668999999999997</v>
      </c>
      <c r="CO18" s="9">
        <v>67.406000000000006</v>
      </c>
      <c r="CP18" s="9">
        <v>26.692</v>
      </c>
      <c r="CQ18" s="9">
        <v>40.713999999999999</v>
      </c>
      <c r="CR18" s="9">
        <v>90.438999999999993</v>
      </c>
      <c r="CS18" s="9">
        <v>35.484000000000002</v>
      </c>
      <c r="CT18" s="9">
        <v>54.954999999999998</v>
      </c>
      <c r="CU18" s="9">
        <v>5.0049999999999999</v>
      </c>
      <c r="CV18" s="9">
        <v>2.0830000000000002</v>
      </c>
      <c r="CW18" s="9">
        <v>2.9220000000000002</v>
      </c>
      <c r="CX18" s="9">
        <v>21.103999999999999</v>
      </c>
      <c r="CY18" s="9">
        <v>9.6240000000000006</v>
      </c>
      <c r="CZ18" s="9">
        <v>11.48</v>
      </c>
      <c r="DA18" s="9">
        <v>17.667999999999999</v>
      </c>
      <c r="DB18" s="9">
        <v>8.984</v>
      </c>
      <c r="DC18" s="9">
        <v>8.6839999999999993</v>
      </c>
      <c r="DD18" s="9">
        <v>8.2620000000000005</v>
      </c>
      <c r="DE18" s="9">
        <v>5.4690000000000003</v>
      </c>
      <c r="DF18" s="9">
        <v>2.7930000000000001</v>
      </c>
      <c r="DG18" s="9">
        <v>9.4060000000000006</v>
      </c>
      <c r="DH18" s="9">
        <v>3.5150000000000001</v>
      </c>
      <c r="DI18" s="9">
        <v>5.891</v>
      </c>
      <c r="DJ18" s="9">
        <v>3.4359999999999999</v>
      </c>
      <c r="DK18" s="9">
        <v>0.64</v>
      </c>
      <c r="DL18" s="9">
        <v>2.7959999999999998</v>
      </c>
      <c r="DM18" s="9">
        <v>63.533000000000001</v>
      </c>
      <c r="DN18" s="9">
        <v>25.068000000000001</v>
      </c>
      <c r="DO18" s="9">
        <v>38.465000000000003</v>
      </c>
      <c r="DP18" s="9">
        <v>59.670999999999999</v>
      </c>
      <c r="DQ18" s="9">
        <v>24.286000000000001</v>
      </c>
      <c r="DR18" s="9">
        <v>35.384999999999998</v>
      </c>
      <c r="DS18" s="9">
        <v>24.994</v>
      </c>
      <c r="DT18" s="9">
        <v>10.461</v>
      </c>
      <c r="DU18" s="9">
        <v>14.532999999999999</v>
      </c>
      <c r="DV18" s="9">
        <v>34.677</v>
      </c>
      <c r="DW18" s="9">
        <v>13.824999999999999</v>
      </c>
      <c r="DX18" s="9">
        <v>20.852</v>
      </c>
      <c r="DY18" s="9">
        <v>3.8610000000000002</v>
      </c>
      <c r="DZ18" s="9">
        <v>0.78100000000000003</v>
      </c>
      <c r="EA18" s="9">
        <v>3.08</v>
      </c>
      <c r="EB18" s="9">
        <v>37.984000000000002</v>
      </c>
      <c r="EC18" s="9">
        <v>9.7539999999999996</v>
      </c>
      <c r="ED18" s="9">
        <v>28.231000000000002</v>
      </c>
      <c r="EE18" s="9">
        <v>35.884999999999998</v>
      </c>
      <c r="EF18" s="9">
        <v>9.7539999999999996</v>
      </c>
      <c r="EG18" s="9">
        <v>26.131</v>
      </c>
      <c r="EH18" s="9">
        <v>15.414999999999999</v>
      </c>
      <c r="EI18" s="9">
        <v>5.0030000000000001</v>
      </c>
      <c r="EJ18" s="9">
        <v>10.411</v>
      </c>
      <c r="EK18" s="9">
        <v>20.47</v>
      </c>
      <c r="EL18" s="9">
        <v>4.75</v>
      </c>
      <c r="EM18" s="9">
        <v>15.72</v>
      </c>
      <c r="EN18" s="9">
        <v>2.1</v>
      </c>
      <c r="EO18" s="9">
        <v>0</v>
      </c>
      <c r="EP18" s="9">
        <v>2.1</v>
      </c>
      <c r="EQ18" s="9">
        <v>51.779000000000003</v>
      </c>
      <c r="ER18" s="9">
        <v>24.033999999999999</v>
      </c>
      <c r="ES18" s="9">
        <v>27.745000000000001</v>
      </c>
      <c r="ET18" s="9">
        <v>51.137999999999998</v>
      </c>
      <c r="EU18" s="9">
        <v>23.393999999999998</v>
      </c>
      <c r="EV18" s="9">
        <v>27.745000000000001</v>
      </c>
      <c r="EW18" s="9">
        <v>21.745999999999999</v>
      </c>
      <c r="EX18" s="9">
        <v>10.775</v>
      </c>
      <c r="EY18" s="9">
        <v>10.97</v>
      </c>
      <c r="EZ18" s="9">
        <v>29.393000000000001</v>
      </c>
      <c r="FA18" s="9">
        <v>12.618</v>
      </c>
      <c r="FB18" s="9">
        <v>16.774000000000001</v>
      </c>
      <c r="FC18" s="9">
        <v>0.64</v>
      </c>
      <c r="FD18" s="9">
        <v>0.64</v>
      </c>
      <c r="FE18" s="9">
        <v>0</v>
      </c>
      <c r="FF18" s="9">
        <v>30.658999999999999</v>
      </c>
      <c r="FG18" s="9">
        <v>15.028</v>
      </c>
      <c r="FH18" s="9">
        <v>15.631</v>
      </c>
      <c r="FI18" s="9">
        <v>28.818999999999999</v>
      </c>
      <c r="FJ18" s="9">
        <v>13.726000000000001</v>
      </c>
      <c r="FK18" s="9">
        <v>15.093</v>
      </c>
      <c r="FL18" s="9">
        <v>13.513</v>
      </c>
      <c r="FM18" s="9">
        <v>5.92</v>
      </c>
      <c r="FN18" s="9">
        <v>7.593</v>
      </c>
      <c r="FO18" s="9">
        <v>15.305999999999999</v>
      </c>
      <c r="FP18" s="9">
        <v>7.806</v>
      </c>
      <c r="FQ18" s="9">
        <v>7.5</v>
      </c>
      <c r="FR18" s="9">
        <v>1.84</v>
      </c>
      <c r="FS18" s="9">
        <v>1.302</v>
      </c>
      <c r="FT18" s="9">
        <v>0.53800000000000003</v>
      </c>
      <c r="FU18" s="9">
        <v>78.308999999999997</v>
      </c>
      <c r="FV18" s="9">
        <v>28.783999999999999</v>
      </c>
      <c r="FW18" s="9">
        <v>49.524000000000001</v>
      </c>
      <c r="FX18" s="9">
        <v>73.561999999999998</v>
      </c>
      <c r="FY18" s="9">
        <v>27.363</v>
      </c>
      <c r="FZ18" s="9">
        <v>46.198999999999998</v>
      </c>
      <c r="GA18" s="9">
        <v>26.652000000000001</v>
      </c>
      <c r="GB18" s="9">
        <v>10.449</v>
      </c>
      <c r="GC18" s="9">
        <v>16.202999999999999</v>
      </c>
      <c r="GD18" s="9">
        <v>46.91</v>
      </c>
      <c r="GE18" s="9">
        <v>16.914000000000001</v>
      </c>
      <c r="GF18" s="9">
        <v>29.995999999999999</v>
      </c>
      <c r="GG18" s="9">
        <v>4.7469999999999999</v>
      </c>
      <c r="GH18" s="9">
        <v>1.421</v>
      </c>
      <c r="GI18" s="9">
        <v>3.3250000000000002</v>
      </c>
      <c r="GJ18" s="9">
        <v>81.951999999999998</v>
      </c>
      <c r="GK18" s="9">
        <v>34.374000000000002</v>
      </c>
      <c r="GL18" s="9">
        <v>47.579000000000001</v>
      </c>
      <c r="GM18" s="9">
        <v>80.097999999999999</v>
      </c>
      <c r="GN18" s="9">
        <v>34.374000000000002</v>
      </c>
      <c r="GO18" s="9">
        <v>45.723999999999997</v>
      </c>
      <c r="GP18" s="9">
        <v>33.345999999999997</v>
      </c>
      <c r="GQ18" s="9">
        <v>14.042</v>
      </c>
      <c r="GR18" s="9">
        <v>19.303999999999998</v>
      </c>
      <c r="GS18" s="9">
        <v>46.752000000000002</v>
      </c>
      <c r="GT18" s="9">
        <v>20.332000000000001</v>
      </c>
      <c r="GU18" s="9">
        <v>26.42</v>
      </c>
      <c r="GV18" s="9">
        <v>1.8540000000000001</v>
      </c>
      <c r="GW18" s="9">
        <v>0</v>
      </c>
      <c r="GX18" s="9">
        <v>1.8540000000000001</v>
      </c>
      <c r="GY18" s="9">
        <v>19.273</v>
      </c>
      <c r="GZ18" s="9">
        <v>8.3710000000000004</v>
      </c>
      <c r="HA18" s="9">
        <v>10.901999999999999</v>
      </c>
      <c r="HB18" s="9">
        <v>18.734999999999999</v>
      </c>
      <c r="HC18" s="9">
        <v>8.3710000000000004</v>
      </c>
      <c r="HD18" s="9">
        <v>10.364000000000001</v>
      </c>
      <c r="HE18" s="9">
        <v>13.079000000000001</v>
      </c>
      <c r="HF18" s="9">
        <v>6.6180000000000003</v>
      </c>
      <c r="HG18" s="9">
        <v>6.4610000000000003</v>
      </c>
      <c r="HH18" s="9">
        <v>5.6559999999999997</v>
      </c>
      <c r="HI18" s="9">
        <v>1.754</v>
      </c>
      <c r="HJ18" s="9">
        <v>3.9020000000000001</v>
      </c>
      <c r="HK18" s="9">
        <v>0.53800000000000003</v>
      </c>
      <c r="HL18" s="9">
        <v>0</v>
      </c>
      <c r="HM18" s="9">
        <v>0.53800000000000003</v>
      </c>
      <c r="HN18" s="9">
        <v>4.4210000000000003</v>
      </c>
      <c r="HO18" s="9">
        <v>2.3540000000000001</v>
      </c>
      <c r="HP18" s="9">
        <v>2.0670000000000002</v>
      </c>
      <c r="HQ18" s="9">
        <v>3.1190000000000002</v>
      </c>
      <c r="HR18" s="9">
        <v>1.052</v>
      </c>
      <c r="HS18" s="9">
        <v>2.0670000000000002</v>
      </c>
      <c r="HT18" s="9">
        <v>2.5920000000000001</v>
      </c>
      <c r="HU18" s="9">
        <v>1.052</v>
      </c>
      <c r="HV18" s="9">
        <v>1.5389999999999999</v>
      </c>
      <c r="HW18" s="9">
        <v>0.52700000000000002</v>
      </c>
      <c r="HX18" s="9">
        <v>0</v>
      </c>
      <c r="HY18" s="9">
        <v>0.52700000000000002</v>
      </c>
      <c r="HZ18" s="9">
        <v>1.302</v>
      </c>
      <c r="IA18" s="9">
        <v>1.302</v>
      </c>
      <c r="IB18" s="9">
        <v>0</v>
      </c>
      <c r="IC18" s="9">
        <v>67.908000000000001</v>
      </c>
      <c r="ID18" s="9">
        <v>23.521999999999998</v>
      </c>
      <c r="IE18" s="9">
        <v>44.386000000000003</v>
      </c>
      <c r="IF18" s="9">
        <v>63.009</v>
      </c>
      <c r="IG18" s="9">
        <v>22.024000000000001</v>
      </c>
      <c r="IH18" s="9">
        <v>40.984000000000002</v>
      </c>
      <c r="II18" s="9">
        <v>31.963999999999999</v>
      </c>
      <c r="IJ18" s="9">
        <v>12.128</v>
      </c>
      <c r="IK18" s="9">
        <v>19.835999999999999</v>
      </c>
      <c r="IL18" s="9">
        <v>31.045000000000002</v>
      </c>
      <c r="IM18" s="9">
        <v>9.8960000000000008</v>
      </c>
      <c r="IN18" s="9">
        <v>21.148</v>
      </c>
      <c r="IO18" s="9">
        <v>4.9000000000000004</v>
      </c>
      <c r="IP18" s="9">
        <v>1.498</v>
      </c>
      <c r="IQ18" s="9">
        <v>3.4020000000000001</v>
      </c>
    </row>
    <row r="19" spans="1:251">
      <c r="A19" s="10">
        <v>44958</v>
      </c>
      <c r="B19" s="9">
        <v>20.92</v>
      </c>
      <c r="C19" s="9">
        <v>15.321</v>
      </c>
      <c r="D19" s="9">
        <v>6.2530000000000001</v>
      </c>
      <c r="E19" s="9">
        <v>9.0679999999999996</v>
      </c>
      <c r="F19" s="9">
        <v>21.966000000000001</v>
      </c>
      <c r="G19" s="9">
        <v>10.114000000000001</v>
      </c>
      <c r="H19" s="9">
        <v>11.852</v>
      </c>
      <c r="I19" s="9">
        <v>9.5559999999999992</v>
      </c>
      <c r="J19" s="9">
        <v>5.657</v>
      </c>
      <c r="K19" s="9">
        <v>3.899</v>
      </c>
      <c r="L19" s="9">
        <v>88.984999999999999</v>
      </c>
      <c r="M19" s="9">
        <v>37.884</v>
      </c>
      <c r="N19" s="9">
        <v>51.100999999999999</v>
      </c>
      <c r="O19" s="9">
        <v>84.257999999999996</v>
      </c>
      <c r="P19" s="9">
        <v>36.722000000000001</v>
      </c>
      <c r="Q19" s="9">
        <v>47.536999999999999</v>
      </c>
      <c r="R19" s="9">
        <v>35.695</v>
      </c>
      <c r="S19" s="9">
        <v>13.204000000000001</v>
      </c>
      <c r="T19" s="9">
        <v>22.491</v>
      </c>
      <c r="U19" s="9">
        <v>48.563000000000002</v>
      </c>
      <c r="V19" s="9">
        <v>23.516999999999999</v>
      </c>
      <c r="W19" s="9">
        <v>25.045999999999999</v>
      </c>
      <c r="X19" s="9">
        <v>4.7270000000000003</v>
      </c>
      <c r="Y19" s="9">
        <v>1.163</v>
      </c>
      <c r="Z19" s="9">
        <v>3.5640000000000001</v>
      </c>
      <c r="AA19" s="9">
        <v>109.58499999999999</v>
      </c>
      <c r="AB19" s="9">
        <v>36.414000000000001</v>
      </c>
      <c r="AC19" s="9">
        <v>73.171000000000006</v>
      </c>
      <c r="AD19" s="9">
        <v>99.611000000000004</v>
      </c>
      <c r="AE19" s="9">
        <v>33.326999999999998</v>
      </c>
      <c r="AF19" s="9">
        <v>66.284000000000006</v>
      </c>
      <c r="AG19" s="9">
        <v>44.454999999999998</v>
      </c>
      <c r="AH19" s="9">
        <v>13.565</v>
      </c>
      <c r="AI19" s="9">
        <v>30.89</v>
      </c>
      <c r="AJ19" s="9">
        <v>55.155999999999999</v>
      </c>
      <c r="AK19" s="9">
        <v>19.762</v>
      </c>
      <c r="AL19" s="9">
        <v>35.393999999999998</v>
      </c>
      <c r="AM19" s="9">
        <v>9.9740000000000002</v>
      </c>
      <c r="AN19" s="9">
        <v>3.0880000000000001</v>
      </c>
      <c r="AO19" s="9">
        <v>6.8869999999999996</v>
      </c>
      <c r="AP19" s="9">
        <v>25.573</v>
      </c>
      <c r="AQ19" s="9">
        <v>18.803000000000001</v>
      </c>
      <c r="AR19" s="9">
        <v>6.7690000000000001</v>
      </c>
      <c r="AS19" s="9">
        <v>21.001999999999999</v>
      </c>
      <c r="AT19" s="9">
        <v>15.587</v>
      </c>
      <c r="AU19" s="9">
        <v>5.415</v>
      </c>
      <c r="AV19" s="9">
        <v>11.858000000000001</v>
      </c>
      <c r="AW19" s="9">
        <v>8.0589999999999993</v>
      </c>
      <c r="AX19" s="9">
        <v>3.7989999999999999</v>
      </c>
      <c r="AY19" s="9">
        <v>9.1440000000000001</v>
      </c>
      <c r="AZ19" s="9">
        <v>7.5279999999999996</v>
      </c>
      <c r="BA19" s="9">
        <v>1.6160000000000001</v>
      </c>
      <c r="BB19" s="9">
        <v>4.5709999999999997</v>
      </c>
      <c r="BC19" s="9">
        <v>3.2160000000000002</v>
      </c>
      <c r="BD19" s="9">
        <v>1.355</v>
      </c>
      <c r="BE19" s="9">
        <v>2.4750000000000001</v>
      </c>
      <c r="BF19" s="9">
        <v>1.65</v>
      </c>
      <c r="BG19" s="9">
        <v>0.82499999999999996</v>
      </c>
      <c r="BH19" s="9">
        <v>1.855</v>
      </c>
      <c r="BI19" s="9">
        <v>1.03</v>
      </c>
      <c r="BJ19" s="9">
        <v>0.82499999999999996</v>
      </c>
      <c r="BK19" s="9">
        <v>1.855</v>
      </c>
      <c r="BL19" s="9">
        <v>1.03</v>
      </c>
      <c r="BM19" s="9">
        <v>0.82499999999999996</v>
      </c>
      <c r="BN19" s="9">
        <v>0</v>
      </c>
      <c r="BO19" s="9">
        <v>0</v>
      </c>
      <c r="BP19" s="9">
        <v>0</v>
      </c>
      <c r="BQ19" s="9">
        <v>0.62</v>
      </c>
      <c r="BR19" s="9">
        <v>0.62</v>
      </c>
      <c r="BS19" s="9">
        <v>0</v>
      </c>
      <c r="BT19" s="9">
        <v>188.702</v>
      </c>
      <c r="BU19" s="9">
        <v>71.37</v>
      </c>
      <c r="BV19" s="9">
        <v>117.33199999999999</v>
      </c>
      <c r="BW19" s="9">
        <v>175.26900000000001</v>
      </c>
      <c r="BX19" s="9">
        <v>65.912000000000006</v>
      </c>
      <c r="BY19" s="9">
        <v>109.35599999999999</v>
      </c>
      <c r="BZ19" s="9">
        <v>79.253</v>
      </c>
      <c r="CA19" s="9">
        <v>28.832999999999998</v>
      </c>
      <c r="CB19" s="9">
        <v>50.420999999999999</v>
      </c>
      <c r="CC19" s="9">
        <v>96.015000000000001</v>
      </c>
      <c r="CD19" s="9">
        <v>37.08</v>
      </c>
      <c r="CE19" s="9">
        <v>58.936</v>
      </c>
      <c r="CF19" s="9">
        <v>13.433</v>
      </c>
      <c r="CG19" s="9">
        <v>5.4569999999999999</v>
      </c>
      <c r="CH19" s="9">
        <v>7.9749999999999996</v>
      </c>
      <c r="CI19" s="9">
        <v>160.916</v>
      </c>
      <c r="CJ19" s="9">
        <v>58.811999999999998</v>
      </c>
      <c r="CK19" s="9">
        <v>102.10299999999999</v>
      </c>
      <c r="CL19" s="9">
        <v>151.72</v>
      </c>
      <c r="CM19" s="9">
        <v>55.420999999999999</v>
      </c>
      <c r="CN19" s="9">
        <v>96.299000000000007</v>
      </c>
      <c r="CO19" s="9">
        <v>66.927000000000007</v>
      </c>
      <c r="CP19" s="9">
        <v>25.353000000000002</v>
      </c>
      <c r="CQ19" s="9">
        <v>41.573</v>
      </c>
      <c r="CR19" s="9">
        <v>84.793999999999997</v>
      </c>
      <c r="CS19" s="9">
        <v>30.068000000000001</v>
      </c>
      <c r="CT19" s="9">
        <v>54.725999999999999</v>
      </c>
      <c r="CU19" s="9">
        <v>9.1950000000000003</v>
      </c>
      <c r="CV19" s="9">
        <v>3.391</v>
      </c>
      <c r="CW19" s="9">
        <v>5.8040000000000003</v>
      </c>
      <c r="CX19" s="9">
        <v>27.786000000000001</v>
      </c>
      <c r="CY19" s="9">
        <v>12.557</v>
      </c>
      <c r="CZ19" s="9">
        <v>15.228999999999999</v>
      </c>
      <c r="DA19" s="9">
        <v>23.547999999999998</v>
      </c>
      <c r="DB19" s="9">
        <v>10.491</v>
      </c>
      <c r="DC19" s="9">
        <v>13.057</v>
      </c>
      <c r="DD19" s="9">
        <v>12.327</v>
      </c>
      <c r="DE19" s="9">
        <v>3.4790000000000001</v>
      </c>
      <c r="DF19" s="9">
        <v>8.8480000000000008</v>
      </c>
      <c r="DG19" s="9">
        <v>11.222</v>
      </c>
      <c r="DH19" s="9">
        <v>7.0119999999999996</v>
      </c>
      <c r="DI19" s="9">
        <v>4.21</v>
      </c>
      <c r="DJ19" s="9">
        <v>4.2370000000000001</v>
      </c>
      <c r="DK19" s="9">
        <v>2.0659999999999998</v>
      </c>
      <c r="DL19" s="9">
        <v>2.1709999999999998</v>
      </c>
      <c r="DM19" s="9">
        <v>80.638000000000005</v>
      </c>
      <c r="DN19" s="9">
        <v>25.853000000000002</v>
      </c>
      <c r="DO19" s="9">
        <v>54.786000000000001</v>
      </c>
      <c r="DP19" s="9">
        <v>77.286000000000001</v>
      </c>
      <c r="DQ19" s="9">
        <v>24.774999999999999</v>
      </c>
      <c r="DR19" s="9">
        <v>52.511000000000003</v>
      </c>
      <c r="DS19" s="9">
        <v>29.111000000000001</v>
      </c>
      <c r="DT19" s="9">
        <v>6.2119999999999997</v>
      </c>
      <c r="DU19" s="9">
        <v>22.899000000000001</v>
      </c>
      <c r="DV19" s="9">
        <v>48.174999999999997</v>
      </c>
      <c r="DW19" s="9">
        <v>18.562999999999999</v>
      </c>
      <c r="DX19" s="9">
        <v>29.611999999999998</v>
      </c>
      <c r="DY19" s="9">
        <v>3.3519999999999999</v>
      </c>
      <c r="DZ19" s="9">
        <v>1.0780000000000001</v>
      </c>
      <c r="EA19" s="9">
        <v>2.274</v>
      </c>
      <c r="EB19" s="9">
        <v>31.437999999999999</v>
      </c>
      <c r="EC19" s="9">
        <v>9.0579999999999998</v>
      </c>
      <c r="ED19" s="9">
        <v>22.381</v>
      </c>
      <c r="EE19" s="9">
        <v>27.286999999999999</v>
      </c>
      <c r="EF19" s="9">
        <v>7.6660000000000004</v>
      </c>
      <c r="EG19" s="9">
        <v>19.62</v>
      </c>
      <c r="EH19" s="9">
        <v>13.42</v>
      </c>
      <c r="EI19" s="9">
        <v>2.86</v>
      </c>
      <c r="EJ19" s="9">
        <v>10.56</v>
      </c>
      <c r="EK19" s="9">
        <v>13.867000000000001</v>
      </c>
      <c r="EL19" s="9">
        <v>4.8070000000000004</v>
      </c>
      <c r="EM19" s="9">
        <v>9.06</v>
      </c>
      <c r="EN19" s="9">
        <v>4.1520000000000001</v>
      </c>
      <c r="EO19" s="9">
        <v>1.391</v>
      </c>
      <c r="EP19" s="9">
        <v>2.76</v>
      </c>
      <c r="EQ19" s="9">
        <v>44.747999999999998</v>
      </c>
      <c r="ER19" s="9">
        <v>19.591999999999999</v>
      </c>
      <c r="ES19" s="9">
        <v>25.155999999999999</v>
      </c>
      <c r="ET19" s="9">
        <v>41.514000000000003</v>
      </c>
      <c r="EU19" s="9">
        <v>18.527999999999999</v>
      </c>
      <c r="EV19" s="9">
        <v>22.984999999999999</v>
      </c>
      <c r="EW19" s="9">
        <v>20.553999999999998</v>
      </c>
      <c r="EX19" s="9">
        <v>10.685</v>
      </c>
      <c r="EY19" s="9">
        <v>9.8699999999999992</v>
      </c>
      <c r="EZ19" s="9">
        <v>20.959</v>
      </c>
      <c r="FA19" s="9">
        <v>7.8440000000000003</v>
      </c>
      <c r="FB19" s="9">
        <v>13.115</v>
      </c>
      <c r="FC19" s="9">
        <v>3.234</v>
      </c>
      <c r="FD19" s="9">
        <v>1.0629999999999999</v>
      </c>
      <c r="FE19" s="9">
        <v>2.1709999999999998</v>
      </c>
      <c r="FF19" s="9">
        <v>31.876999999999999</v>
      </c>
      <c r="FG19" s="9">
        <v>16.867999999999999</v>
      </c>
      <c r="FH19" s="9">
        <v>15.009</v>
      </c>
      <c r="FI19" s="9">
        <v>29.183</v>
      </c>
      <c r="FJ19" s="9">
        <v>14.943</v>
      </c>
      <c r="FK19" s="9">
        <v>14.24</v>
      </c>
      <c r="FL19" s="9">
        <v>16.167999999999999</v>
      </c>
      <c r="FM19" s="9">
        <v>9.077</v>
      </c>
      <c r="FN19" s="9">
        <v>7.0910000000000002</v>
      </c>
      <c r="FO19" s="9">
        <v>13.015000000000001</v>
      </c>
      <c r="FP19" s="9">
        <v>5.8659999999999997</v>
      </c>
      <c r="FQ19" s="9">
        <v>7.1479999999999997</v>
      </c>
      <c r="FR19" s="9">
        <v>2.694</v>
      </c>
      <c r="FS19" s="9">
        <v>1.9239999999999999</v>
      </c>
      <c r="FT19" s="9">
        <v>0.77</v>
      </c>
      <c r="FU19" s="9">
        <v>78.808999999999997</v>
      </c>
      <c r="FV19" s="9">
        <v>26.344000000000001</v>
      </c>
      <c r="FW19" s="9">
        <v>52.465000000000003</v>
      </c>
      <c r="FX19" s="9">
        <v>74.572999999999993</v>
      </c>
      <c r="FY19" s="9">
        <v>24.84</v>
      </c>
      <c r="FZ19" s="9">
        <v>49.732999999999997</v>
      </c>
      <c r="GA19" s="9">
        <v>25.227</v>
      </c>
      <c r="GB19" s="9">
        <v>7.3259999999999996</v>
      </c>
      <c r="GC19" s="9">
        <v>17.901</v>
      </c>
      <c r="GD19" s="9">
        <v>49.345999999999997</v>
      </c>
      <c r="GE19" s="9">
        <v>17.513999999999999</v>
      </c>
      <c r="GF19" s="9">
        <v>31.832000000000001</v>
      </c>
      <c r="GG19" s="9">
        <v>4.2359999999999998</v>
      </c>
      <c r="GH19" s="9">
        <v>1.504</v>
      </c>
      <c r="GI19" s="9">
        <v>2.7320000000000002</v>
      </c>
      <c r="GJ19" s="9">
        <v>89.546000000000006</v>
      </c>
      <c r="GK19" s="9">
        <v>33.816000000000003</v>
      </c>
      <c r="GL19" s="9">
        <v>55.73</v>
      </c>
      <c r="GM19" s="9">
        <v>83.015000000000001</v>
      </c>
      <c r="GN19" s="9">
        <v>30.934999999999999</v>
      </c>
      <c r="GO19" s="9">
        <v>52.08</v>
      </c>
      <c r="GP19" s="9">
        <v>43.093000000000004</v>
      </c>
      <c r="GQ19" s="9">
        <v>15.02</v>
      </c>
      <c r="GR19" s="9">
        <v>28.073</v>
      </c>
      <c r="GS19" s="9">
        <v>39.921999999999997</v>
      </c>
      <c r="GT19" s="9">
        <v>15.914999999999999</v>
      </c>
      <c r="GU19" s="9">
        <v>24.007000000000001</v>
      </c>
      <c r="GV19" s="9">
        <v>6.5309999999999997</v>
      </c>
      <c r="GW19" s="9">
        <v>2.8809999999999998</v>
      </c>
      <c r="GX19" s="9">
        <v>3.65</v>
      </c>
      <c r="GY19" s="9">
        <v>15.972</v>
      </c>
      <c r="GZ19" s="9">
        <v>8.0950000000000006</v>
      </c>
      <c r="HA19" s="9">
        <v>7.8769999999999998</v>
      </c>
      <c r="HB19" s="9">
        <v>15.212</v>
      </c>
      <c r="HC19" s="9">
        <v>8.0950000000000006</v>
      </c>
      <c r="HD19" s="9">
        <v>7.1159999999999997</v>
      </c>
      <c r="HE19" s="9">
        <v>9.6709999999999994</v>
      </c>
      <c r="HF19" s="9">
        <v>5.6520000000000001</v>
      </c>
      <c r="HG19" s="9">
        <v>4.0199999999999996</v>
      </c>
      <c r="HH19" s="9">
        <v>5.54</v>
      </c>
      <c r="HI19" s="9">
        <v>2.4430000000000001</v>
      </c>
      <c r="HJ19" s="9">
        <v>3.097</v>
      </c>
      <c r="HK19" s="9">
        <v>0.76</v>
      </c>
      <c r="HL19" s="9">
        <v>0</v>
      </c>
      <c r="HM19" s="9">
        <v>0.76</v>
      </c>
      <c r="HN19" s="9">
        <v>4.3739999999999997</v>
      </c>
      <c r="HO19" s="9">
        <v>3.1139999999999999</v>
      </c>
      <c r="HP19" s="9">
        <v>1.26</v>
      </c>
      <c r="HQ19" s="9">
        <v>2.4689999999999999</v>
      </c>
      <c r="HR19" s="9">
        <v>2.0419999999999998</v>
      </c>
      <c r="HS19" s="9">
        <v>0.42799999999999999</v>
      </c>
      <c r="HT19" s="9">
        <v>1.262</v>
      </c>
      <c r="HU19" s="9">
        <v>0.83399999999999996</v>
      </c>
      <c r="HV19" s="9">
        <v>0.42799999999999999</v>
      </c>
      <c r="HW19" s="9">
        <v>1.2070000000000001</v>
      </c>
      <c r="HX19" s="9">
        <v>1.2070000000000001</v>
      </c>
      <c r="HY19" s="9">
        <v>0</v>
      </c>
      <c r="HZ19" s="9">
        <v>1.905</v>
      </c>
      <c r="IA19" s="9">
        <v>1.073</v>
      </c>
      <c r="IB19" s="9">
        <v>0.83199999999999996</v>
      </c>
      <c r="IC19" s="9">
        <v>70.585999999999999</v>
      </c>
      <c r="ID19" s="9">
        <v>24.629000000000001</v>
      </c>
      <c r="IE19" s="9">
        <v>45.957000000000001</v>
      </c>
      <c r="IF19" s="9">
        <v>62.871000000000002</v>
      </c>
      <c r="IG19" s="9">
        <v>23.867000000000001</v>
      </c>
      <c r="IH19" s="9">
        <v>39.003999999999998</v>
      </c>
      <c r="II19" s="9">
        <v>29.742000000000001</v>
      </c>
      <c r="IJ19" s="9">
        <v>12.058999999999999</v>
      </c>
      <c r="IK19" s="9">
        <v>17.684000000000001</v>
      </c>
      <c r="IL19" s="9">
        <v>33.128999999999998</v>
      </c>
      <c r="IM19" s="9">
        <v>11.808</v>
      </c>
      <c r="IN19" s="9">
        <v>21.321000000000002</v>
      </c>
      <c r="IO19" s="9">
        <v>7.7140000000000004</v>
      </c>
      <c r="IP19" s="9">
        <v>0.76200000000000001</v>
      </c>
      <c r="IQ19" s="9">
        <v>6.952</v>
      </c>
    </row>
    <row r="20" spans="1:251">
      <c r="A20" s="10">
        <v>45323</v>
      </c>
      <c r="B20" s="9">
        <v>27.952999999999999</v>
      </c>
      <c r="C20" s="9">
        <v>27.434000000000001</v>
      </c>
      <c r="D20" s="9">
        <v>10.285</v>
      </c>
      <c r="E20" s="9">
        <v>17.149000000000001</v>
      </c>
      <c r="F20" s="9">
        <v>22.289000000000001</v>
      </c>
      <c r="G20" s="9">
        <v>11.486000000000001</v>
      </c>
      <c r="H20" s="9">
        <v>10.804</v>
      </c>
      <c r="I20" s="9">
        <v>8.9280000000000008</v>
      </c>
      <c r="J20" s="9">
        <v>4.87</v>
      </c>
      <c r="K20" s="9">
        <v>4.0579999999999998</v>
      </c>
      <c r="L20" s="9">
        <v>111.887</v>
      </c>
      <c r="M20" s="9">
        <v>39.828000000000003</v>
      </c>
      <c r="N20" s="9">
        <v>72.058999999999997</v>
      </c>
      <c r="O20" s="9">
        <v>101.861</v>
      </c>
      <c r="P20" s="9">
        <v>36.862000000000002</v>
      </c>
      <c r="Q20" s="9">
        <v>64.998999999999995</v>
      </c>
      <c r="R20" s="9">
        <v>44.424999999999997</v>
      </c>
      <c r="S20" s="9">
        <v>13.808999999999999</v>
      </c>
      <c r="T20" s="9">
        <v>30.616</v>
      </c>
      <c r="U20" s="9">
        <v>57.436</v>
      </c>
      <c r="V20" s="9">
        <v>23.053000000000001</v>
      </c>
      <c r="W20" s="9">
        <v>34.383000000000003</v>
      </c>
      <c r="X20" s="9">
        <v>10.026999999999999</v>
      </c>
      <c r="Y20" s="9">
        <v>2.9660000000000002</v>
      </c>
      <c r="Z20" s="9">
        <v>7.06</v>
      </c>
      <c r="AA20" s="9">
        <v>107.547</v>
      </c>
      <c r="AB20" s="9">
        <v>44.023000000000003</v>
      </c>
      <c r="AC20" s="9">
        <v>63.524000000000001</v>
      </c>
      <c r="AD20" s="9">
        <v>99.122</v>
      </c>
      <c r="AE20" s="9">
        <v>40.311</v>
      </c>
      <c r="AF20" s="9">
        <v>58.81</v>
      </c>
      <c r="AG20" s="9">
        <v>52.753</v>
      </c>
      <c r="AH20" s="9">
        <v>18.734000000000002</v>
      </c>
      <c r="AI20" s="9">
        <v>34.018999999999998</v>
      </c>
      <c r="AJ20" s="9">
        <v>46.369</v>
      </c>
      <c r="AK20" s="9">
        <v>21.577999999999999</v>
      </c>
      <c r="AL20" s="9">
        <v>24.791</v>
      </c>
      <c r="AM20" s="9">
        <v>8.4260000000000002</v>
      </c>
      <c r="AN20" s="9">
        <v>3.7120000000000002</v>
      </c>
      <c r="AO20" s="9">
        <v>4.7140000000000004</v>
      </c>
      <c r="AP20" s="9">
        <v>37.000999999999998</v>
      </c>
      <c r="AQ20" s="9">
        <v>19.302</v>
      </c>
      <c r="AR20" s="9">
        <v>17.698</v>
      </c>
      <c r="AS20" s="9">
        <v>33.680999999999997</v>
      </c>
      <c r="AT20" s="9">
        <v>17.611000000000001</v>
      </c>
      <c r="AU20" s="9">
        <v>16.07</v>
      </c>
      <c r="AV20" s="9">
        <v>24.811</v>
      </c>
      <c r="AW20" s="9">
        <v>11.25</v>
      </c>
      <c r="AX20" s="9">
        <v>13.561</v>
      </c>
      <c r="AY20" s="9">
        <v>8.8699999999999992</v>
      </c>
      <c r="AZ20" s="9">
        <v>6.3609999999999998</v>
      </c>
      <c r="BA20" s="9">
        <v>2.5089999999999999</v>
      </c>
      <c r="BB20" s="9">
        <v>3.32</v>
      </c>
      <c r="BC20" s="9">
        <v>1.6919999999999999</v>
      </c>
      <c r="BD20" s="9">
        <v>1.6279999999999999</v>
      </c>
      <c r="BE20" s="9">
        <v>18.693000000000001</v>
      </c>
      <c r="BF20" s="9">
        <v>11.443</v>
      </c>
      <c r="BG20" s="9">
        <v>7.25</v>
      </c>
      <c r="BH20" s="9">
        <v>15.532</v>
      </c>
      <c r="BI20" s="9">
        <v>8.734</v>
      </c>
      <c r="BJ20" s="9">
        <v>6.798</v>
      </c>
      <c r="BK20" s="9">
        <v>7.1529999999999996</v>
      </c>
      <c r="BL20" s="9">
        <v>3.859</v>
      </c>
      <c r="BM20" s="9">
        <v>3.294</v>
      </c>
      <c r="BN20" s="9">
        <v>8.3800000000000008</v>
      </c>
      <c r="BO20" s="9">
        <v>4.875</v>
      </c>
      <c r="BP20" s="9">
        <v>3.5049999999999999</v>
      </c>
      <c r="BQ20" s="9">
        <v>3.161</v>
      </c>
      <c r="BR20" s="9">
        <v>2.7090000000000001</v>
      </c>
      <c r="BS20" s="9">
        <v>0.45200000000000001</v>
      </c>
      <c r="BT20" s="9">
        <v>208.53800000000001</v>
      </c>
      <c r="BU20" s="9">
        <v>82.596999999999994</v>
      </c>
      <c r="BV20" s="9">
        <v>125.94199999999999</v>
      </c>
      <c r="BW20" s="9">
        <v>188.001</v>
      </c>
      <c r="BX20" s="9">
        <v>75.182000000000002</v>
      </c>
      <c r="BY20" s="9">
        <v>112.819</v>
      </c>
      <c r="BZ20" s="9">
        <v>86.064999999999998</v>
      </c>
      <c r="CA20" s="9">
        <v>32.938000000000002</v>
      </c>
      <c r="CB20" s="9">
        <v>53.127000000000002</v>
      </c>
      <c r="CC20" s="9">
        <v>101.937</v>
      </c>
      <c r="CD20" s="9">
        <v>42.244</v>
      </c>
      <c r="CE20" s="9">
        <v>59.692</v>
      </c>
      <c r="CF20" s="9">
        <v>20.536999999999999</v>
      </c>
      <c r="CG20" s="9">
        <v>7.4139999999999997</v>
      </c>
      <c r="CH20" s="9">
        <v>13.122999999999999</v>
      </c>
      <c r="CI20" s="9">
        <v>180.303</v>
      </c>
      <c r="CJ20" s="9">
        <v>69.736999999999995</v>
      </c>
      <c r="CK20" s="9">
        <v>110.566</v>
      </c>
      <c r="CL20" s="9">
        <v>164.33</v>
      </c>
      <c r="CM20" s="9">
        <v>64.459000000000003</v>
      </c>
      <c r="CN20" s="9">
        <v>99.870999999999995</v>
      </c>
      <c r="CO20" s="9">
        <v>73.066000000000003</v>
      </c>
      <c r="CP20" s="9">
        <v>26.03</v>
      </c>
      <c r="CQ20" s="9">
        <v>47.036000000000001</v>
      </c>
      <c r="CR20" s="9">
        <v>91.265000000000001</v>
      </c>
      <c r="CS20" s="9">
        <v>38.429000000000002</v>
      </c>
      <c r="CT20" s="9">
        <v>52.835000000000001</v>
      </c>
      <c r="CU20" s="9">
        <v>15.973000000000001</v>
      </c>
      <c r="CV20" s="9">
        <v>5.2779999999999996</v>
      </c>
      <c r="CW20" s="9">
        <v>10.695</v>
      </c>
      <c r="CX20" s="9">
        <v>28.234999999999999</v>
      </c>
      <c r="CY20" s="9">
        <v>12.859</v>
      </c>
      <c r="CZ20" s="9">
        <v>15.375999999999999</v>
      </c>
      <c r="DA20" s="9">
        <v>23.670999999999999</v>
      </c>
      <c r="DB20" s="9">
        <v>10.723000000000001</v>
      </c>
      <c r="DC20" s="9">
        <v>12.948</v>
      </c>
      <c r="DD20" s="9">
        <v>12.999000000000001</v>
      </c>
      <c r="DE20" s="9">
        <v>6.9080000000000004</v>
      </c>
      <c r="DF20" s="9">
        <v>6.0910000000000002</v>
      </c>
      <c r="DG20" s="9">
        <v>10.672000000000001</v>
      </c>
      <c r="DH20" s="9">
        <v>3.8149999999999999</v>
      </c>
      <c r="DI20" s="9">
        <v>6.8570000000000002</v>
      </c>
      <c r="DJ20" s="9">
        <v>4.5629999999999997</v>
      </c>
      <c r="DK20" s="9">
        <v>2.1360000000000001</v>
      </c>
      <c r="DL20" s="9">
        <v>2.4279999999999999</v>
      </c>
      <c r="DM20" s="9">
        <v>77.319000000000003</v>
      </c>
      <c r="DN20" s="9">
        <v>31.516999999999999</v>
      </c>
      <c r="DO20" s="9">
        <v>45.802999999999997</v>
      </c>
      <c r="DP20" s="9">
        <v>69.608999999999995</v>
      </c>
      <c r="DQ20" s="9">
        <v>28.332999999999998</v>
      </c>
      <c r="DR20" s="9">
        <v>41.276000000000003</v>
      </c>
      <c r="DS20" s="9">
        <v>26.420999999999999</v>
      </c>
      <c r="DT20" s="9">
        <v>8.19</v>
      </c>
      <c r="DU20" s="9">
        <v>18.231000000000002</v>
      </c>
      <c r="DV20" s="9">
        <v>43.188000000000002</v>
      </c>
      <c r="DW20" s="9">
        <v>20.143000000000001</v>
      </c>
      <c r="DX20" s="9">
        <v>23.045000000000002</v>
      </c>
      <c r="DY20" s="9">
        <v>7.7110000000000003</v>
      </c>
      <c r="DZ20" s="9">
        <v>3.1840000000000002</v>
      </c>
      <c r="EA20" s="9">
        <v>4.5270000000000001</v>
      </c>
      <c r="EB20" s="9">
        <v>30.940999999999999</v>
      </c>
      <c r="EC20" s="9">
        <v>10.56</v>
      </c>
      <c r="ED20" s="9">
        <v>20.381</v>
      </c>
      <c r="EE20" s="9">
        <v>28.478000000000002</v>
      </c>
      <c r="EF20" s="9">
        <v>9.8079999999999998</v>
      </c>
      <c r="EG20" s="9">
        <v>18.669</v>
      </c>
      <c r="EH20" s="9">
        <v>16.353000000000002</v>
      </c>
      <c r="EI20" s="9">
        <v>6.4829999999999997</v>
      </c>
      <c r="EJ20" s="9">
        <v>9.8699999999999992</v>
      </c>
      <c r="EK20" s="9">
        <v>12.125</v>
      </c>
      <c r="EL20" s="9">
        <v>3.3250000000000002</v>
      </c>
      <c r="EM20" s="9">
        <v>8.8000000000000007</v>
      </c>
      <c r="EN20" s="9">
        <v>2.464</v>
      </c>
      <c r="EO20" s="9">
        <v>0.752</v>
      </c>
      <c r="EP20" s="9">
        <v>1.712</v>
      </c>
      <c r="EQ20" s="9">
        <v>62.628999999999998</v>
      </c>
      <c r="ER20" s="9">
        <v>21.129000000000001</v>
      </c>
      <c r="ES20" s="9">
        <v>41.5</v>
      </c>
      <c r="ET20" s="9">
        <v>56.472999999999999</v>
      </c>
      <c r="EU20" s="9">
        <v>20.082000000000001</v>
      </c>
      <c r="EV20" s="9">
        <v>36.390999999999998</v>
      </c>
      <c r="EW20" s="9">
        <v>28.498999999999999</v>
      </c>
      <c r="EX20" s="9">
        <v>11.21</v>
      </c>
      <c r="EY20" s="9">
        <v>17.289000000000001</v>
      </c>
      <c r="EZ20" s="9">
        <v>27.974</v>
      </c>
      <c r="FA20" s="9">
        <v>8.8719999999999999</v>
      </c>
      <c r="FB20" s="9">
        <v>19.103000000000002</v>
      </c>
      <c r="FC20" s="9">
        <v>6.1559999999999997</v>
      </c>
      <c r="FD20" s="9">
        <v>1.048</v>
      </c>
      <c r="FE20" s="9">
        <v>5.1079999999999997</v>
      </c>
      <c r="FF20" s="9">
        <v>37.648000000000003</v>
      </c>
      <c r="FG20" s="9">
        <v>19.39</v>
      </c>
      <c r="FH20" s="9">
        <v>18.257999999999999</v>
      </c>
      <c r="FI20" s="9">
        <v>33.442</v>
      </c>
      <c r="FJ20" s="9">
        <v>16.96</v>
      </c>
      <c r="FK20" s="9">
        <v>16.483000000000001</v>
      </c>
      <c r="FL20" s="9">
        <v>14.792</v>
      </c>
      <c r="FM20" s="9">
        <v>7.0549999999999997</v>
      </c>
      <c r="FN20" s="9">
        <v>7.7370000000000001</v>
      </c>
      <c r="FO20" s="9">
        <v>18.649999999999999</v>
      </c>
      <c r="FP20" s="9">
        <v>9.9049999999999994</v>
      </c>
      <c r="FQ20" s="9">
        <v>8.7449999999999992</v>
      </c>
      <c r="FR20" s="9">
        <v>4.2060000000000004</v>
      </c>
      <c r="FS20" s="9">
        <v>2.431</v>
      </c>
      <c r="FT20" s="9">
        <v>1.7749999999999999</v>
      </c>
      <c r="FU20" s="9">
        <v>92.816000000000003</v>
      </c>
      <c r="FV20" s="9">
        <v>36.326999999999998</v>
      </c>
      <c r="FW20" s="9">
        <v>56.49</v>
      </c>
      <c r="FX20" s="9">
        <v>80.793000000000006</v>
      </c>
      <c r="FY20" s="9">
        <v>32.616999999999997</v>
      </c>
      <c r="FZ20" s="9">
        <v>48.176000000000002</v>
      </c>
      <c r="GA20" s="9">
        <v>31.879000000000001</v>
      </c>
      <c r="GB20" s="9">
        <v>11.013</v>
      </c>
      <c r="GC20" s="9">
        <v>20.866</v>
      </c>
      <c r="GD20" s="9">
        <v>48.914000000000001</v>
      </c>
      <c r="GE20" s="9">
        <v>21.603999999999999</v>
      </c>
      <c r="GF20" s="9">
        <v>27.309000000000001</v>
      </c>
      <c r="GG20" s="9">
        <v>12.023999999999999</v>
      </c>
      <c r="GH20" s="9">
        <v>3.71</v>
      </c>
      <c r="GI20" s="9">
        <v>8.3140000000000001</v>
      </c>
      <c r="GJ20" s="9">
        <v>82.498999999999995</v>
      </c>
      <c r="GK20" s="9">
        <v>31.899000000000001</v>
      </c>
      <c r="GL20" s="9">
        <v>50.6</v>
      </c>
      <c r="GM20" s="9">
        <v>77.412000000000006</v>
      </c>
      <c r="GN20" s="9">
        <v>29.805</v>
      </c>
      <c r="GO20" s="9">
        <v>47.606000000000002</v>
      </c>
      <c r="GP20" s="9">
        <v>37.436</v>
      </c>
      <c r="GQ20" s="9">
        <v>13.010999999999999</v>
      </c>
      <c r="GR20" s="9">
        <v>24.425000000000001</v>
      </c>
      <c r="GS20" s="9">
        <v>39.975999999999999</v>
      </c>
      <c r="GT20" s="9">
        <v>16.795000000000002</v>
      </c>
      <c r="GU20" s="9">
        <v>23.181000000000001</v>
      </c>
      <c r="GV20" s="9">
        <v>5.0880000000000001</v>
      </c>
      <c r="GW20" s="9">
        <v>2.0939999999999999</v>
      </c>
      <c r="GX20" s="9">
        <v>2.9929999999999999</v>
      </c>
      <c r="GY20" s="9">
        <v>25.582000000000001</v>
      </c>
      <c r="GZ20" s="9">
        <v>10.362</v>
      </c>
      <c r="HA20" s="9">
        <v>15.22</v>
      </c>
      <c r="HB20" s="9">
        <v>23.369</v>
      </c>
      <c r="HC20" s="9">
        <v>9.3800000000000008</v>
      </c>
      <c r="HD20" s="9">
        <v>13.99</v>
      </c>
      <c r="HE20" s="9">
        <v>11.731999999999999</v>
      </c>
      <c r="HF20" s="9">
        <v>6.944</v>
      </c>
      <c r="HG20" s="9">
        <v>4.7880000000000003</v>
      </c>
      <c r="HH20" s="9">
        <v>11.637</v>
      </c>
      <c r="HI20" s="9">
        <v>2.4350000000000001</v>
      </c>
      <c r="HJ20" s="9">
        <v>9.202</v>
      </c>
      <c r="HK20" s="9">
        <v>2.2120000000000002</v>
      </c>
      <c r="HL20" s="9">
        <v>0.98199999999999998</v>
      </c>
      <c r="HM20" s="9">
        <v>1.23</v>
      </c>
      <c r="HN20" s="9">
        <v>7.641</v>
      </c>
      <c r="HO20" s="9">
        <v>4.0090000000000003</v>
      </c>
      <c r="HP20" s="9">
        <v>3.6320000000000001</v>
      </c>
      <c r="HQ20" s="9">
        <v>6.4279999999999999</v>
      </c>
      <c r="HR20" s="9">
        <v>3.38</v>
      </c>
      <c r="HS20" s="9">
        <v>3.0470000000000002</v>
      </c>
      <c r="HT20" s="9">
        <v>5.0179999999999998</v>
      </c>
      <c r="HU20" s="9">
        <v>1.97</v>
      </c>
      <c r="HV20" s="9">
        <v>3.0470000000000002</v>
      </c>
      <c r="HW20" s="9">
        <v>1.41</v>
      </c>
      <c r="HX20" s="9">
        <v>1.41</v>
      </c>
      <c r="HY20" s="9">
        <v>0</v>
      </c>
      <c r="HZ20" s="9">
        <v>1.2130000000000001</v>
      </c>
      <c r="IA20" s="9">
        <v>0.628</v>
      </c>
      <c r="IB20" s="9">
        <v>0.58499999999999996</v>
      </c>
      <c r="IC20" s="9">
        <v>73.713999999999999</v>
      </c>
      <c r="ID20" s="9">
        <v>29.832000000000001</v>
      </c>
      <c r="IE20" s="9">
        <v>43.883000000000003</v>
      </c>
      <c r="IF20" s="9">
        <v>66.319999999999993</v>
      </c>
      <c r="IG20" s="9">
        <v>27.617999999999999</v>
      </c>
      <c r="IH20" s="9">
        <v>38.701000000000001</v>
      </c>
      <c r="II20" s="9">
        <v>29.51</v>
      </c>
      <c r="IJ20" s="9">
        <v>13.487</v>
      </c>
      <c r="IK20" s="9">
        <v>16.023</v>
      </c>
      <c r="IL20" s="9">
        <v>36.81</v>
      </c>
      <c r="IM20" s="9">
        <v>14.132</v>
      </c>
      <c r="IN20" s="9">
        <v>22.678000000000001</v>
      </c>
      <c r="IO20" s="9">
        <v>7.3949999999999996</v>
      </c>
      <c r="IP20" s="9">
        <v>2.2130000000000001</v>
      </c>
      <c r="IQ20" s="9">
        <v>5.181</v>
      </c>
    </row>
    <row r="21" spans="1:251">
      <c r="A21" s="10">
        <v>45689</v>
      </c>
      <c r="B21" s="9">
        <v>20.007999999999999</v>
      </c>
      <c r="C21" s="9">
        <v>28.850999999999999</v>
      </c>
      <c r="D21" s="9">
        <v>14.180999999999999</v>
      </c>
      <c r="E21" s="9">
        <v>14.670999999999999</v>
      </c>
      <c r="F21" s="9">
        <v>12.404</v>
      </c>
      <c r="G21" s="9">
        <v>7.0659999999999998</v>
      </c>
      <c r="H21" s="9">
        <v>5.3380000000000001</v>
      </c>
      <c r="I21" s="9">
        <v>3.9630000000000001</v>
      </c>
      <c r="J21" s="9">
        <v>1.9039999999999999</v>
      </c>
      <c r="K21" s="9">
        <v>2.0590000000000002</v>
      </c>
      <c r="L21" s="9">
        <v>98.948999999999998</v>
      </c>
      <c r="M21" s="9">
        <v>36.052</v>
      </c>
      <c r="N21" s="9">
        <v>62.896999999999998</v>
      </c>
      <c r="O21" s="9">
        <v>88.004000000000005</v>
      </c>
      <c r="P21" s="9">
        <v>31.416</v>
      </c>
      <c r="Q21" s="9">
        <v>56.588000000000001</v>
      </c>
      <c r="R21" s="9">
        <v>53.691000000000003</v>
      </c>
      <c r="S21" s="9">
        <v>15.911</v>
      </c>
      <c r="T21" s="9">
        <v>37.780999999999999</v>
      </c>
      <c r="U21" s="9">
        <v>34.313000000000002</v>
      </c>
      <c r="V21" s="9">
        <v>15.506</v>
      </c>
      <c r="W21" s="9">
        <v>18.806999999999999</v>
      </c>
      <c r="X21" s="9">
        <v>10.945</v>
      </c>
      <c r="Y21" s="9">
        <v>4.6360000000000001</v>
      </c>
      <c r="Z21" s="9">
        <v>6.3090000000000002</v>
      </c>
      <c r="AA21" s="9">
        <v>98.230999999999995</v>
      </c>
      <c r="AB21" s="9">
        <v>45.969000000000001</v>
      </c>
      <c r="AC21" s="9">
        <v>52.262</v>
      </c>
      <c r="AD21" s="9">
        <v>85.635999999999996</v>
      </c>
      <c r="AE21" s="9">
        <v>42.826000000000001</v>
      </c>
      <c r="AF21" s="9">
        <v>42.81</v>
      </c>
      <c r="AG21" s="9">
        <v>60.26</v>
      </c>
      <c r="AH21" s="9">
        <v>29.497</v>
      </c>
      <c r="AI21" s="9">
        <v>30.762</v>
      </c>
      <c r="AJ21" s="9">
        <v>25.376000000000001</v>
      </c>
      <c r="AK21" s="9">
        <v>13.329000000000001</v>
      </c>
      <c r="AL21" s="9">
        <v>12.048</v>
      </c>
      <c r="AM21" s="9">
        <v>12.595000000000001</v>
      </c>
      <c r="AN21" s="9">
        <v>3.1429999999999998</v>
      </c>
      <c r="AO21" s="9">
        <v>9.4529999999999994</v>
      </c>
      <c r="AP21" s="9">
        <v>36.79</v>
      </c>
      <c r="AQ21" s="9">
        <v>15.388</v>
      </c>
      <c r="AR21" s="9">
        <v>21.402999999999999</v>
      </c>
      <c r="AS21" s="9">
        <v>33.164999999999999</v>
      </c>
      <c r="AT21" s="9">
        <v>13.003</v>
      </c>
      <c r="AU21" s="9">
        <v>20.161999999999999</v>
      </c>
      <c r="AV21" s="9">
        <v>26.1</v>
      </c>
      <c r="AW21" s="9">
        <v>10.183999999999999</v>
      </c>
      <c r="AX21" s="9">
        <v>15.916</v>
      </c>
      <c r="AY21" s="9">
        <v>7.0650000000000004</v>
      </c>
      <c r="AZ21" s="9">
        <v>2.819</v>
      </c>
      <c r="BA21" s="9">
        <v>4.2460000000000004</v>
      </c>
      <c r="BB21" s="9">
        <v>3.625</v>
      </c>
      <c r="BC21" s="9">
        <v>2.3839999999999999</v>
      </c>
      <c r="BD21" s="9">
        <v>1.2410000000000001</v>
      </c>
      <c r="BE21" s="9">
        <v>10.532999999999999</v>
      </c>
      <c r="BF21" s="9">
        <v>6.1349999999999998</v>
      </c>
      <c r="BG21" s="9">
        <v>4.3979999999999997</v>
      </c>
      <c r="BH21" s="9">
        <v>9.7690000000000001</v>
      </c>
      <c r="BI21" s="9">
        <v>6.1349999999999998</v>
      </c>
      <c r="BJ21" s="9">
        <v>3.6339999999999999</v>
      </c>
      <c r="BK21" s="9">
        <v>7.8730000000000002</v>
      </c>
      <c r="BL21" s="9">
        <v>4.2389999999999999</v>
      </c>
      <c r="BM21" s="9">
        <v>3.6339999999999999</v>
      </c>
      <c r="BN21" s="9">
        <v>1.8959999999999999</v>
      </c>
      <c r="BO21" s="9">
        <v>1.8959999999999999</v>
      </c>
      <c r="BP21" s="9">
        <v>0</v>
      </c>
      <c r="BQ21" s="9">
        <v>0.76400000000000001</v>
      </c>
      <c r="BR21" s="9">
        <v>0</v>
      </c>
      <c r="BS21" s="9">
        <v>0.76400000000000001</v>
      </c>
      <c r="BT21" s="9">
        <v>190.36</v>
      </c>
      <c r="BU21" s="9">
        <v>81.016000000000005</v>
      </c>
      <c r="BV21" s="9">
        <v>109.34399999999999</v>
      </c>
      <c r="BW21" s="9">
        <v>174.03200000000001</v>
      </c>
      <c r="BX21" s="9">
        <v>70.930000000000007</v>
      </c>
      <c r="BY21" s="9">
        <v>103.102</v>
      </c>
      <c r="BZ21" s="9">
        <v>122.08199999999999</v>
      </c>
      <c r="CA21" s="9">
        <v>51.356000000000002</v>
      </c>
      <c r="CB21" s="9">
        <v>70.725999999999999</v>
      </c>
      <c r="CC21" s="9">
        <v>51.95</v>
      </c>
      <c r="CD21" s="9">
        <v>19.574000000000002</v>
      </c>
      <c r="CE21" s="9">
        <v>32.375999999999998</v>
      </c>
      <c r="CF21" s="9">
        <v>16.327999999999999</v>
      </c>
      <c r="CG21" s="9">
        <v>10.086</v>
      </c>
      <c r="CH21" s="9">
        <v>6.242</v>
      </c>
      <c r="CI21" s="9">
        <v>161.72200000000001</v>
      </c>
      <c r="CJ21" s="9">
        <v>67.772000000000006</v>
      </c>
      <c r="CK21" s="9">
        <v>93.95</v>
      </c>
      <c r="CL21" s="9">
        <v>147.732</v>
      </c>
      <c r="CM21" s="9">
        <v>59.460999999999999</v>
      </c>
      <c r="CN21" s="9">
        <v>88.272000000000006</v>
      </c>
      <c r="CO21" s="9">
        <v>104.605</v>
      </c>
      <c r="CP21" s="9">
        <v>45.41</v>
      </c>
      <c r="CQ21" s="9">
        <v>59.195999999999998</v>
      </c>
      <c r="CR21" s="9">
        <v>43.127000000000002</v>
      </c>
      <c r="CS21" s="9">
        <v>14.051</v>
      </c>
      <c r="CT21" s="9">
        <v>29.076000000000001</v>
      </c>
      <c r="CU21" s="9">
        <v>13.99</v>
      </c>
      <c r="CV21" s="9">
        <v>8.3119999999999994</v>
      </c>
      <c r="CW21" s="9">
        <v>5.6779999999999999</v>
      </c>
      <c r="CX21" s="9">
        <v>28.638000000000002</v>
      </c>
      <c r="CY21" s="9">
        <v>13.244</v>
      </c>
      <c r="CZ21" s="9">
        <v>15.394</v>
      </c>
      <c r="DA21" s="9">
        <v>26.3</v>
      </c>
      <c r="DB21" s="9">
        <v>11.468999999999999</v>
      </c>
      <c r="DC21" s="9">
        <v>14.831</v>
      </c>
      <c r="DD21" s="9">
        <v>17.477</v>
      </c>
      <c r="DE21" s="9">
        <v>5.9459999999999997</v>
      </c>
      <c r="DF21" s="9">
        <v>11.531000000000001</v>
      </c>
      <c r="DG21" s="9">
        <v>8.8230000000000004</v>
      </c>
      <c r="DH21" s="9">
        <v>5.5229999999999997</v>
      </c>
      <c r="DI21" s="9">
        <v>3.3</v>
      </c>
      <c r="DJ21" s="9">
        <v>2.3380000000000001</v>
      </c>
      <c r="DK21" s="9">
        <v>1.7749999999999999</v>
      </c>
      <c r="DL21" s="9">
        <v>0.56399999999999995</v>
      </c>
      <c r="DM21" s="9">
        <v>67.994</v>
      </c>
      <c r="DN21" s="9">
        <v>30.596</v>
      </c>
      <c r="DO21" s="9">
        <v>37.396999999999998</v>
      </c>
      <c r="DP21" s="9">
        <v>62.534999999999997</v>
      </c>
      <c r="DQ21" s="9">
        <v>26.378</v>
      </c>
      <c r="DR21" s="9">
        <v>36.156999999999996</v>
      </c>
      <c r="DS21" s="9">
        <v>41.094000000000001</v>
      </c>
      <c r="DT21" s="9">
        <v>14.722</v>
      </c>
      <c r="DU21" s="9">
        <v>26.372</v>
      </c>
      <c r="DV21" s="9">
        <v>21.44</v>
      </c>
      <c r="DW21" s="9">
        <v>11.654999999999999</v>
      </c>
      <c r="DX21" s="9">
        <v>9.7850000000000001</v>
      </c>
      <c r="DY21" s="9">
        <v>5.4589999999999996</v>
      </c>
      <c r="DZ21" s="9">
        <v>4.2190000000000003</v>
      </c>
      <c r="EA21" s="9">
        <v>1.2410000000000001</v>
      </c>
      <c r="EB21" s="9">
        <v>36.747999999999998</v>
      </c>
      <c r="EC21" s="9">
        <v>10.878</v>
      </c>
      <c r="ED21" s="9">
        <v>25.87</v>
      </c>
      <c r="EE21" s="9">
        <v>34.642000000000003</v>
      </c>
      <c r="EF21" s="9">
        <v>9.3680000000000003</v>
      </c>
      <c r="EG21" s="9">
        <v>25.274999999999999</v>
      </c>
      <c r="EH21" s="9">
        <v>22.823</v>
      </c>
      <c r="EI21" s="9">
        <v>8.0960000000000001</v>
      </c>
      <c r="EJ21" s="9">
        <v>14.727</v>
      </c>
      <c r="EK21" s="9">
        <v>11.819000000000001</v>
      </c>
      <c r="EL21" s="9">
        <v>1.272</v>
      </c>
      <c r="EM21" s="9">
        <v>10.547000000000001</v>
      </c>
      <c r="EN21" s="9">
        <v>2.1059999999999999</v>
      </c>
      <c r="EO21" s="9">
        <v>1.51</v>
      </c>
      <c r="EP21" s="9">
        <v>0.59599999999999997</v>
      </c>
      <c r="EQ21" s="9">
        <v>51.399000000000001</v>
      </c>
      <c r="ER21" s="9">
        <v>20.533999999999999</v>
      </c>
      <c r="ES21" s="9">
        <v>30.864999999999998</v>
      </c>
      <c r="ET21" s="9">
        <v>46.667999999999999</v>
      </c>
      <c r="EU21" s="9">
        <v>18.327000000000002</v>
      </c>
      <c r="EV21" s="9">
        <v>28.341000000000001</v>
      </c>
      <c r="EW21" s="9">
        <v>34.011000000000003</v>
      </c>
      <c r="EX21" s="9">
        <v>12.95</v>
      </c>
      <c r="EY21" s="9">
        <v>21.061</v>
      </c>
      <c r="EZ21" s="9">
        <v>12.657</v>
      </c>
      <c r="FA21" s="9">
        <v>5.3769999999999998</v>
      </c>
      <c r="FB21" s="9">
        <v>7.28</v>
      </c>
      <c r="FC21" s="9">
        <v>4.7309999999999999</v>
      </c>
      <c r="FD21" s="9">
        <v>2.2069999999999999</v>
      </c>
      <c r="FE21" s="9">
        <v>2.524</v>
      </c>
      <c r="FF21" s="9">
        <v>34.219000000000001</v>
      </c>
      <c r="FG21" s="9">
        <v>19.007999999999999</v>
      </c>
      <c r="FH21" s="9">
        <v>15.211</v>
      </c>
      <c r="FI21" s="9">
        <v>30.187000000000001</v>
      </c>
      <c r="FJ21" s="9">
        <v>16.856999999999999</v>
      </c>
      <c r="FK21" s="9">
        <v>13.33</v>
      </c>
      <c r="FL21" s="9">
        <v>24.154</v>
      </c>
      <c r="FM21" s="9">
        <v>15.587</v>
      </c>
      <c r="FN21" s="9">
        <v>8.5660000000000007</v>
      </c>
      <c r="FO21" s="9">
        <v>6.0330000000000004</v>
      </c>
      <c r="FP21" s="9">
        <v>1.2689999999999999</v>
      </c>
      <c r="FQ21" s="9">
        <v>4.7640000000000002</v>
      </c>
      <c r="FR21" s="9">
        <v>4.032</v>
      </c>
      <c r="FS21" s="9">
        <v>2.1509999999999998</v>
      </c>
      <c r="FT21" s="9">
        <v>1.881</v>
      </c>
      <c r="FU21" s="9">
        <v>82.344999999999999</v>
      </c>
      <c r="FV21" s="9">
        <v>35.545999999999999</v>
      </c>
      <c r="FW21" s="9">
        <v>46.798999999999999</v>
      </c>
      <c r="FX21" s="9">
        <v>75.808999999999997</v>
      </c>
      <c r="FY21" s="9">
        <v>31.555</v>
      </c>
      <c r="FZ21" s="9">
        <v>44.253</v>
      </c>
      <c r="GA21" s="9">
        <v>48.344999999999999</v>
      </c>
      <c r="GB21" s="9">
        <v>18.602</v>
      </c>
      <c r="GC21" s="9">
        <v>29.744</v>
      </c>
      <c r="GD21" s="9">
        <v>27.463999999999999</v>
      </c>
      <c r="GE21" s="9">
        <v>12.954000000000001</v>
      </c>
      <c r="GF21" s="9">
        <v>14.51</v>
      </c>
      <c r="GG21" s="9">
        <v>6.5359999999999996</v>
      </c>
      <c r="GH21" s="9">
        <v>3.99</v>
      </c>
      <c r="GI21" s="9">
        <v>2.5449999999999999</v>
      </c>
      <c r="GJ21" s="9">
        <v>83.042000000000002</v>
      </c>
      <c r="GK21" s="9">
        <v>36.246000000000002</v>
      </c>
      <c r="GL21" s="9">
        <v>46.796999999999997</v>
      </c>
      <c r="GM21" s="9">
        <v>76.363</v>
      </c>
      <c r="GN21" s="9">
        <v>32.076999999999998</v>
      </c>
      <c r="GO21" s="9">
        <v>44.286000000000001</v>
      </c>
      <c r="GP21" s="9">
        <v>54.997</v>
      </c>
      <c r="GQ21" s="9">
        <v>25.457000000000001</v>
      </c>
      <c r="GR21" s="9">
        <v>29.54</v>
      </c>
      <c r="GS21" s="9">
        <v>21.366</v>
      </c>
      <c r="GT21" s="9">
        <v>6.62</v>
      </c>
      <c r="GU21" s="9">
        <v>14.746</v>
      </c>
      <c r="GV21" s="9">
        <v>6.6790000000000003</v>
      </c>
      <c r="GW21" s="9">
        <v>4.1680000000000001</v>
      </c>
      <c r="GX21" s="9">
        <v>2.5110000000000001</v>
      </c>
      <c r="GY21" s="9">
        <v>22.08</v>
      </c>
      <c r="GZ21" s="9">
        <v>6.8979999999999997</v>
      </c>
      <c r="HA21" s="9">
        <v>15.182</v>
      </c>
      <c r="HB21" s="9">
        <v>18.966000000000001</v>
      </c>
      <c r="HC21" s="9">
        <v>4.97</v>
      </c>
      <c r="HD21" s="9">
        <v>13.996</v>
      </c>
      <c r="HE21" s="9">
        <v>15.846</v>
      </c>
      <c r="HF21" s="9">
        <v>4.97</v>
      </c>
      <c r="HG21" s="9">
        <v>10.875999999999999</v>
      </c>
      <c r="HH21" s="9">
        <v>3.12</v>
      </c>
      <c r="HI21" s="9">
        <v>0</v>
      </c>
      <c r="HJ21" s="9">
        <v>3.12</v>
      </c>
      <c r="HK21" s="9">
        <v>3.1139999999999999</v>
      </c>
      <c r="HL21" s="9">
        <v>1.9279999999999999</v>
      </c>
      <c r="HM21" s="9">
        <v>1.1859999999999999</v>
      </c>
      <c r="HN21" s="9">
        <v>2.8929999999999998</v>
      </c>
      <c r="HO21" s="9">
        <v>2.327</v>
      </c>
      <c r="HP21" s="9">
        <v>0.56699999999999995</v>
      </c>
      <c r="HQ21" s="9">
        <v>2.8929999999999998</v>
      </c>
      <c r="HR21" s="9">
        <v>2.327</v>
      </c>
      <c r="HS21" s="9">
        <v>0.56699999999999995</v>
      </c>
      <c r="HT21" s="9">
        <v>2.8929999999999998</v>
      </c>
      <c r="HU21" s="9">
        <v>2.327</v>
      </c>
      <c r="HV21" s="9">
        <v>0.56699999999999995</v>
      </c>
      <c r="HW21" s="9">
        <v>0</v>
      </c>
      <c r="HX21" s="9">
        <v>0</v>
      </c>
      <c r="HY21" s="9">
        <v>0</v>
      </c>
      <c r="HZ21" s="9">
        <v>0</v>
      </c>
      <c r="IA21" s="9">
        <v>0</v>
      </c>
      <c r="IB21" s="9">
        <v>0</v>
      </c>
      <c r="IC21" s="9">
        <v>61.606000000000002</v>
      </c>
      <c r="ID21" s="9">
        <v>22.236999999999998</v>
      </c>
      <c r="IE21" s="9">
        <v>39.369</v>
      </c>
      <c r="IF21" s="9">
        <v>55.308</v>
      </c>
      <c r="IG21" s="9">
        <v>20.872</v>
      </c>
      <c r="IH21" s="9">
        <v>34.436</v>
      </c>
      <c r="II21" s="9">
        <v>38.122</v>
      </c>
      <c r="IJ21" s="9">
        <v>13.64</v>
      </c>
      <c r="IK21" s="9">
        <v>24.481999999999999</v>
      </c>
      <c r="IL21" s="9">
        <v>17.186</v>
      </c>
      <c r="IM21" s="9">
        <v>7.2320000000000002</v>
      </c>
      <c r="IN21" s="9">
        <v>9.9540000000000006</v>
      </c>
      <c r="IO21" s="9">
        <v>6.298</v>
      </c>
      <c r="IP21" s="9">
        <v>1.365</v>
      </c>
      <c r="IQ21" s="9">
        <v>4.9329999999999998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65.623999999999995</v>
      </c>
      <c r="C11" s="9">
        <v>24.222000000000001</v>
      </c>
      <c r="D11" s="9">
        <v>41.402999999999999</v>
      </c>
      <c r="E11" s="9">
        <v>63.228000000000002</v>
      </c>
      <c r="F11" s="9">
        <v>23.777000000000001</v>
      </c>
      <c r="G11" s="9">
        <v>39.450000000000003</v>
      </c>
      <c r="H11" s="9">
        <v>28.692</v>
      </c>
      <c r="I11" s="9">
        <v>10.599</v>
      </c>
      <c r="J11" s="9">
        <v>18.093</v>
      </c>
      <c r="K11" s="9">
        <v>34.536000000000001</v>
      </c>
      <c r="L11" s="9">
        <v>13.178000000000001</v>
      </c>
      <c r="M11" s="9">
        <v>21.358000000000001</v>
      </c>
      <c r="N11" s="9">
        <v>2.3969999999999998</v>
      </c>
      <c r="O11" s="9">
        <v>0.44400000000000001</v>
      </c>
      <c r="P11" s="9">
        <v>1.952</v>
      </c>
      <c r="Q11" s="9">
        <v>9.0939999999999994</v>
      </c>
      <c r="R11" s="9">
        <v>4.5129999999999999</v>
      </c>
      <c r="S11" s="9">
        <v>4.5810000000000004</v>
      </c>
      <c r="T11" s="9">
        <v>8.4179999999999993</v>
      </c>
      <c r="U11" s="9">
        <v>4.0780000000000003</v>
      </c>
      <c r="V11" s="9">
        <v>4.34</v>
      </c>
      <c r="W11" s="9">
        <v>4.2160000000000002</v>
      </c>
      <c r="X11" s="9">
        <v>1.923</v>
      </c>
      <c r="Y11" s="9">
        <v>2.2930000000000001</v>
      </c>
      <c r="Z11" s="9">
        <v>4.202</v>
      </c>
      <c r="AA11" s="9">
        <v>2.1560000000000001</v>
      </c>
      <c r="AB11" s="9">
        <v>2.0470000000000002</v>
      </c>
      <c r="AC11" s="9">
        <v>0.67600000000000005</v>
      </c>
      <c r="AD11" s="9">
        <v>0.435</v>
      </c>
      <c r="AE11" s="9">
        <v>0.24099999999999999</v>
      </c>
      <c r="AF11" s="9">
        <v>22.064</v>
      </c>
      <c r="AG11" s="9">
        <v>5.7169999999999996</v>
      </c>
      <c r="AH11" s="9">
        <v>16.347000000000001</v>
      </c>
      <c r="AI11" s="9">
        <v>21.116</v>
      </c>
      <c r="AJ11" s="9">
        <v>5.5259999999999998</v>
      </c>
      <c r="AK11" s="9">
        <v>15.59</v>
      </c>
      <c r="AL11" s="9">
        <v>8.6080000000000005</v>
      </c>
      <c r="AM11" s="9">
        <v>1.381</v>
      </c>
      <c r="AN11" s="9">
        <v>7.2270000000000003</v>
      </c>
      <c r="AO11" s="9">
        <v>12.507</v>
      </c>
      <c r="AP11" s="9">
        <v>4.1449999999999996</v>
      </c>
      <c r="AQ11" s="9">
        <v>8.3620000000000001</v>
      </c>
      <c r="AR11" s="9">
        <v>0.94899999999999995</v>
      </c>
      <c r="AS11" s="9">
        <v>0.191</v>
      </c>
      <c r="AT11" s="9">
        <v>0.75800000000000001</v>
      </c>
      <c r="AU11" s="9">
        <v>13.069000000000001</v>
      </c>
      <c r="AV11" s="9">
        <v>3.867</v>
      </c>
      <c r="AW11" s="9">
        <v>9.2029999999999994</v>
      </c>
      <c r="AX11" s="9">
        <v>12.448</v>
      </c>
      <c r="AY11" s="9">
        <v>3.867</v>
      </c>
      <c r="AZ11" s="9">
        <v>8.5820000000000007</v>
      </c>
      <c r="BA11" s="9">
        <v>6.3789999999999996</v>
      </c>
      <c r="BB11" s="9">
        <v>1.8859999999999999</v>
      </c>
      <c r="BC11" s="9">
        <v>4.4939999999999998</v>
      </c>
      <c r="BD11" s="9">
        <v>6.069</v>
      </c>
      <c r="BE11" s="9">
        <v>1.9810000000000001</v>
      </c>
      <c r="BF11" s="9">
        <v>4.0880000000000001</v>
      </c>
      <c r="BG11" s="9">
        <v>0.621</v>
      </c>
      <c r="BH11" s="9">
        <v>0</v>
      </c>
      <c r="BI11" s="9">
        <v>0.621</v>
      </c>
      <c r="BJ11" s="9">
        <v>23.523</v>
      </c>
      <c r="BK11" s="9">
        <v>9.3079999999999998</v>
      </c>
      <c r="BL11" s="9">
        <v>14.215</v>
      </c>
      <c r="BM11" s="9">
        <v>22.835000000000001</v>
      </c>
      <c r="BN11" s="9">
        <v>8.6199999999999992</v>
      </c>
      <c r="BO11" s="9">
        <v>14.215</v>
      </c>
      <c r="BP11" s="9">
        <v>10.461</v>
      </c>
      <c r="BQ11" s="9">
        <v>4.1970000000000001</v>
      </c>
      <c r="BR11" s="9">
        <v>6.2640000000000002</v>
      </c>
      <c r="BS11" s="9">
        <v>12.374000000000001</v>
      </c>
      <c r="BT11" s="9">
        <v>4.423</v>
      </c>
      <c r="BU11" s="9">
        <v>7.9509999999999996</v>
      </c>
      <c r="BV11" s="9">
        <v>0.68799999999999994</v>
      </c>
      <c r="BW11" s="9">
        <v>0.68799999999999994</v>
      </c>
      <c r="BX11" s="9">
        <v>0</v>
      </c>
      <c r="BY11" s="9">
        <v>16.062000000000001</v>
      </c>
      <c r="BZ11" s="9">
        <v>9.843</v>
      </c>
      <c r="CA11" s="9">
        <v>6.218</v>
      </c>
      <c r="CB11" s="9">
        <v>15.247</v>
      </c>
      <c r="CC11" s="9">
        <v>9.843</v>
      </c>
      <c r="CD11" s="9">
        <v>5.4039999999999999</v>
      </c>
      <c r="CE11" s="9">
        <v>7.4589999999999996</v>
      </c>
      <c r="CF11" s="9">
        <v>5.0590000000000002</v>
      </c>
      <c r="CG11" s="9">
        <v>2.4009999999999998</v>
      </c>
      <c r="CH11" s="9">
        <v>7.7880000000000003</v>
      </c>
      <c r="CI11" s="9">
        <v>4.7850000000000001</v>
      </c>
      <c r="CJ11" s="9">
        <v>3.0030000000000001</v>
      </c>
      <c r="CK11" s="9">
        <v>0.81399999999999995</v>
      </c>
      <c r="CL11" s="9">
        <v>0</v>
      </c>
      <c r="CM11" s="9">
        <v>0.81399999999999995</v>
      </c>
      <c r="CN11" s="9">
        <v>26.859000000000002</v>
      </c>
      <c r="CO11" s="9">
        <v>9.2789999999999999</v>
      </c>
      <c r="CP11" s="9">
        <v>17.579000000000001</v>
      </c>
      <c r="CQ11" s="9">
        <v>25.812999999999999</v>
      </c>
      <c r="CR11" s="9">
        <v>9.0879999999999992</v>
      </c>
      <c r="CS11" s="9">
        <v>16.725000000000001</v>
      </c>
      <c r="CT11" s="9">
        <v>8.875</v>
      </c>
      <c r="CU11" s="9">
        <v>2.4300000000000002</v>
      </c>
      <c r="CV11" s="9">
        <v>6.4450000000000003</v>
      </c>
      <c r="CW11" s="9">
        <v>16.937999999999999</v>
      </c>
      <c r="CX11" s="9">
        <v>6.6580000000000004</v>
      </c>
      <c r="CY11" s="9">
        <v>10.28</v>
      </c>
      <c r="CZ11" s="9">
        <v>1.046</v>
      </c>
      <c r="DA11" s="9">
        <v>0.191</v>
      </c>
      <c r="DB11" s="9">
        <v>0.85499999999999998</v>
      </c>
      <c r="DC11" s="9">
        <v>29.817</v>
      </c>
      <c r="DD11" s="9">
        <v>12.122</v>
      </c>
      <c r="DE11" s="9">
        <v>17.693999999999999</v>
      </c>
      <c r="DF11" s="9">
        <v>28.507999999999999</v>
      </c>
      <c r="DG11" s="9">
        <v>11.869</v>
      </c>
      <c r="DH11" s="9">
        <v>16.638999999999999</v>
      </c>
      <c r="DI11" s="9">
        <v>13.326000000000001</v>
      </c>
      <c r="DJ11" s="9">
        <v>4.5960000000000001</v>
      </c>
      <c r="DK11" s="9">
        <v>8.73</v>
      </c>
      <c r="DL11" s="9">
        <v>15.182</v>
      </c>
      <c r="DM11" s="9">
        <v>7.2720000000000002</v>
      </c>
      <c r="DN11" s="9">
        <v>7.9089999999999998</v>
      </c>
      <c r="DO11" s="9">
        <v>1.3089999999999999</v>
      </c>
      <c r="DP11" s="9">
        <v>0.253</v>
      </c>
      <c r="DQ11" s="9">
        <v>1.0549999999999999</v>
      </c>
      <c r="DR11" s="9">
        <v>14.388</v>
      </c>
      <c r="DS11" s="9">
        <v>5.1260000000000003</v>
      </c>
      <c r="DT11" s="9">
        <v>9.2629999999999999</v>
      </c>
      <c r="DU11" s="9">
        <v>13.67</v>
      </c>
      <c r="DV11" s="9">
        <v>4.6909999999999998</v>
      </c>
      <c r="DW11" s="9">
        <v>8.9789999999999992</v>
      </c>
      <c r="DX11" s="9">
        <v>8.17</v>
      </c>
      <c r="DY11" s="9">
        <v>3.8980000000000001</v>
      </c>
      <c r="DZ11" s="9">
        <v>4.2729999999999997</v>
      </c>
      <c r="EA11" s="9">
        <v>5.5</v>
      </c>
      <c r="EB11" s="9">
        <v>0.79300000000000004</v>
      </c>
      <c r="EC11" s="9">
        <v>4.7069999999999999</v>
      </c>
      <c r="ED11" s="9">
        <v>0.71799999999999997</v>
      </c>
      <c r="EE11" s="9">
        <v>0.435</v>
      </c>
      <c r="EF11" s="9">
        <v>0.28299999999999997</v>
      </c>
      <c r="EG11" s="9">
        <v>3.6549999999999998</v>
      </c>
      <c r="EH11" s="9">
        <v>2.2080000000000002</v>
      </c>
      <c r="EI11" s="9">
        <v>1.4470000000000001</v>
      </c>
      <c r="EJ11" s="9">
        <v>3.6549999999999998</v>
      </c>
      <c r="EK11" s="9">
        <v>2.2080000000000002</v>
      </c>
      <c r="EL11" s="9">
        <v>1.4470000000000001</v>
      </c>
      <c r="EM11" s="9">
        <v>2.5369999999999999</v>
      </c>
      <c r="EN11" s="9">
        <v>1.5980000000000001</v>
      </c>
      <c r="EO11" s="9">
        <v>0.93899999999999995</v>
      </c>
      <c r="EP11" s="9">
        <v>1.1180000000000001</v>
      </c>
      <c r="EQ11" s="9">
        <v>0.61</v>
      </c>
      <c r="ER11" s="9">
        <v>0.50800000000000001</v>
      </c>
      <c r="ES11" s="9">
        <v>0</v>
      </c>
      <c r="ET11" s="9">
        <v>0</v>
      </c>
      <c r="EU11" s="9">
        <v>0</v>
      </c>
      <c r="EV11" s="9">
        <v>107.081</v>
      </c>
      <c r="EW11" s="9">
        <v>37.697000000000003</v>
      </c>
      <c r="EX11" s="9">
        <v>69.385000000000005</v>
      </c>
      <c r="EY11" s="9">
        <v>98.852999999999994</v>
      </c>
      <c r="EZ11" s="9">
        <v>36.759</v>
      </c>
      <c r="FA11" s="9">
        <v>62.094000000000001</v>
      </c>
      <c r="FB11" s="9">
        <v>51.902000000000001</v>
      </c>
      <c r="FC11" s="9">
        <v>17.433</v>
      </c>
      <c r="FD11" s="9">
        <v>34.468000000000004</v>
      </c>
      <c r="FE11" s="9">
        <v>46.951000000000001</v>
      </c>
      <c r="FF11" s="9">
        <v>19.324999999999999</v>
      </c>
      <c r="FG11" s="9">
        <v>27.625</v>
      </c>
      <c r="FH11" s="9">
        <v>8.2289999999999992</v>
      </c>
      <c r="FI11" s="9">
        <v>0.93799999999999994</v>
      </c>
      <c r="FJ11" s="9">
        <v>7.2910000000000004</v>
      </c>
      <c r="FK11" s="9">
        <v>90.98</v>
      </c>
      <c r="FL11" s="9">
        <v>31.343</v>
      </c>
      <c r="FM11" s="9">
        <v>59.637</v>
      </c>
      <c r="FN11" s="9">
        <v>84.466999999999999</v>
      </c>
      <c r="FO11" s="9">
        <v>30.405999999999999</v>
      </c>
      <c r="FP11" s="9">
        <v>54.061</v>
      </c>
      <c r="FQ11" s="9">
        <v>45.47</v>
      </c>
      <c r="FR11" s="9">
        <v>14.843</v>
      </c>
      <c r="FS11" s="9">
        <v>30.626999999999999</v>
      </c>
      <c r="FT11" s="9">
        <v>38.997</v>
      </c>
      <c r="FU11" s="9">
        <v>15.561999999999999</v>
      </c>
      <c r="FV11" s="9">
        <v>23.434000000000001</v>
      </c>
      <c r="FW11" s="9">
        <v>6.5129999999999999</v>
      </c>
      <c r="FX11" s="9">
        <v>0.93799999999999994</v>
      </c>
      <c r="FY11" s="9">
        <v>5.5750000000000002</v>
      </c>
      <c r="FZ11" s="9">
        <v>16.100999999999999</v>
      </c>
      <c r="GA11" s="9">
        <v>6.3529999999999998</v>
      </c>
      <c r="GB11" s="9">
        <v>9.7479999999999993</v>
      </c>
      <c r="GC11" s="9">
        <v>14.385</v>
      </c>
      <c r="GD11" s="9">
        <v>6.3529999999999998</v>
      </c>
      <c r="GE11" s="9">
        <v>8.032</v>
      </c>
      <c r="GF11" s="9">
        <v>6.431</v>
      </c>
      <c r="GG11" s="9">
        <v>2.59</v>
      </c>
      <c r="GH11" s="9">
        <v>3.8410000000000002</v>
      </c>
      <c r="GI11" s="9">
        <v>7.9539999999999997</v>
      </c>
      <c r="GJ11" s="9">
        <v>3.7629999999999999</v>
      </c>
      <c r="GK11" s="9">
        <v>4.1909999999999998</v>
      </c>
      <c r="GL11" s="9">
        <v>1.716</v>
      </c>
      <c r="GM11" s="9">
        <v>0</v>
      </c>
      <c r="GN11" s="9">
        <v>1.716</v>
      </c>
      <c r="GO11" s="9">
        <v>32.417000000000002</v>
      </c>
      <c r="GP11" s="9">
        <v>7.0119999999999996</v>
      </c>
      <c r="GQ11" s="9">
        <v>25.405000000000001</v>
      </c>
      <c r="GR11" s="9">
        <v>29.478000000000002</v>
      </c>
      <c r="GS11" s="9">
        <v>7.0119999999999996</v>
      </c>
      <c r="GT11" s="9">
        <v>22.466000000000001</v>
      </c>
      <c r="GU11" s="9">
        <v>12.32</v>
      </c>
      <c r="GV11" s="9">
        <v>1.1359999999999999</v>
      </c>
      <c r="GW11" s="9">
        <v>11.183999999999999</v>
      </c>
      <c r="GX11" s="9">
        <v>17.158000000000001</v>
      </c>
      <c r="GY11" s="9">
        <v>5.8769999999999998</v>
      </c>
      <c r="GZ11" s="9">
        <v>11.282</v>
      </c>
      <c r="HA11" s="9">
        <v>2.9390000000000001</v>
      </c>
      <c r="HB11" s="9">
        <v>0</v>
      </c>
      <c r="HC11" s="9">
        <v>2.9390000000000001</v>
      </c>
      <c r="HD11" s="9">
        <v>15.683999999999999</v>
      </c>
      <c r="HE11" s="9">
        <v>4.6109999999999998</v>
      </c>
      <c r="HF11" s="9">
        <v>11.074</v>
      </c>
      <c r="HG11" s="9">
        <v>14.721</v>
      </c>
      <c r="HH11" s="9">
        <v>4.6109999999999998</v>
      </c>
      <c r="HI11" s="9">
        <v>10.11</v>
      </c>
      <c r="HJ11" s="9">
        <v>6.6349999999999998</v>
      </c>
      <c r="HK11" s="9">
        <v>2.2210000000000001</v>
      </c>
      <c r="HL11" s="9">
        <v>4.415</v>
      </c>
      <c r="HM11" s="9">
        <v>8.0860000000000003</v>
      </c>
      <c r="HN11" s="9">
        <v>2.39</v>
      </c>
      <c r="HO11" s="9">
        <v>5.6959999999999997</v>
      </c>
      <c r="HP11" s="9">
        <v>0.96299999999999997</v>
      </c>
      <c r="HQ11" s="9">
        <v>0</v>
      </c>
      <c r="HR11" s="9">
        <v>0.96299999999999997</v>
      </c>
      <c r="HS11" s="9">
        <v>21.742999999999999</v>
      </c>
      <c r="HT11" s="9">
        <v>6.6340000000000003</v>
      </c>
      <c r="HU11" s="9">
        <v>15.11</v>
      </c>
      <c r="HV11" s="9">
        <v>20.587</v>
      </c>
      <c r="HW11" s="9">
        <v>6.6340000000000003</v>
      </c>
      <c r="HX11" s="9">
        <v>13.952999999999999</v>
      </c>
      <c r="HY11" s="9">
        <v>13.394</v>
      </c>
      <c r="HZ11" s="9">
        <v>4.1159999999999997</v>
      </c>
      <c r="IA11" s="9">
        <v>9.2780000000000005</v>
      </c>
      <c r="IB11" s="9">
        <v>7.1929999999999996</v>
      </c>
      <c r="IC11" s="9">
        <v>2.5179999999999998</v>
      </c>
      <c r="ID11" s="9">
        <v>4.6749999999999998</v>
      </c>
      <c r="IE11" s="9">
        <v>1.157</v>
      </c>
      <c r="IF11" s="9">
        <v>0</v>
      </c>
      <c r="IG11" s="9">
        <v>1.157</v>
      </c>
      <c r="IH11" s="9">
        <v>37.237000000000002</v>
      </c>
      <c r="II11" s="9">
        <v>19.440000000000001</v>
      </c>
      <c r="IJ11" s="9">
        <v>17.797000000000001</v>
      </c>
      <c r="IK11" s="9">
        <v>34.067</v>
      </c>
      <c r="IL11" s="9">
        <v>18.501999999999999</v>
      </c>
      <c r="IM11" s="9">
        <v>15.565</v>
      </c>
      <c r="IN11" s="9">
        <v>19.553000000000001</v>
      </c>
      <c r="IO11" s="9">
        <v>9.9610000000000003</v>
      </c>
      <c r="IP11" s="9">
        <v>9.5920000000000005</v>
      </c>
      <c r="IQ11" s="9">
        <v>14.513999999999999</v>
      </c>
    </row>
    <row r="12" spans="1:251">
      <c r="A12" s="10">
        <v>42401</v>
      </c>
      <c r="B12" s="9">
        <v>75.834000000000003</v>
      </c>
      <c r="C12" s="9">
        <v>31.018999999999998</v>
      </c>
      <c r="D12" s="9">
        <v>44.814999999999998</v>
      </c>
      <c r="E12" s="9">
        <v>73.067999999999998</v>
      </c>
      <c r="F12" s="9">
        <v>30.567</v>
      </c>
      <c r="G12" s="9">
        <v>42.500999999999998</v>
      </c>
      <c r="H12" s="9">
        <v>37.433</v>
      </c>
      <c r="I12" s="9">
        <v>15.176</v>
      </c>
      <c r="J12" s="9">
        <v>22.257000000000001</v>
      </c>
      <c r="K12" s="9">
        <v>35.634</v>
      </c>
      <c r="L12" s="9">
        <v>15.391</v>
      </c>
      <c r="M12" s="9">
        <v>20.242999999999999</v>
      </c>
      <c r="N12" s="9">
        <v>2.7669999999999999</v>
      </c>
      <c r="O12" s="9">
        <v>0.45200000000000001</v>
      </c>
      <c r="P12" s="9">
        <v>2.3140000000000001</v>
      </c>
      <c r="Q12" s="9">
        <v>12.539</v>
      </c>
      <c r="R12" s="9">
        <v>7.3360000000000003</v>
      </c>
      <c r="S12" s="9">
        <v>5.2039999999999997</v>
      </c>
      <c r="T12" s="9">
        <v>11.301</v>
      </c>
      <c r="U12" s="9">
        <v>6.4939999999999998</v>
      </c>
      <c r="V12" s="9">
        <v>4.8070000000000004</v>
      </c>
      <c r="W12" s="9">
        <v>5.1470000000000002</v>
      </c>
      <c r="X12" s="9">
        <v>3.234</v>
      </c>
      <c r="Y12" s="9">
        <v>1.913</v>
      </c>
      <c r="Z12" s="9">
        <v>6.1529999999999996</v>
      </c>
      <c r="AA12" s="9">
        <v>3.26</v>
      </c>
      <c r="AB12" s="9">
        <v>2.8940000000000001</v>
      </c>
      <c r="AC12" s="9">
        <v>1.2390000000000001</v>
      </c>
      <c r="AD12" s="9">
        <v>0.84199999999999997</v>
      </c>
      <c r="AE12" s="9">
        <v>0.39700000000000002</v>
      </c>
      <c r="AF12" s="9">
        <v>29.206</v>
      </c>
      <c r="AG12" s="9">
        <v>8.4039999999999999</v>
      </c>
      <c r="AH12" s="9">
        <v>20.802</v>
      </c>
      <c r="AI12" s="9">
        <v>27.245000000000001</v>
      </c>
      <c r="AJ12" s="9">
        <v>8.1769999999999996</v>
      </c>
      <c r="AK12" s="9">
        <v>19.068000000000001</v>
      </c>
      <c r="AL12" s="9">
        <v>13.75</v>
      </c>
      <c r="AM12" s="9">
        <v>3.0350000000000001</v>
      </c>
      <c r="AN12" s="9">
        <v>10.714</v>
      </c>
      <c r="AO12" s="9">
        <v>13.494999999999999</v>
      </c>
      <c r="AP12" s="9">
        <v>5.1420000000000003</v>
      </c>
      <c r="AQ12" s="9">
        <v>8.3529999999999998</v>
      </c>
      <c r="AR12" s="9">
        <v>1.9610000000000001</v>
      </c>
      <c r="AS12" s="9">
        <v>0.22700000000000001</v>
      </c>
      <c r="AT12" s="9">
        <v>1.7350000000000001</v>
      </c>
      <c r="AU12" s="9">
        <v>13.102</v>
      </c>
      <c r="AV12" s="9">
        <v>4.0739999999999998</v>
      </c>
      <c r="AW12" s="9">
        <v>9.0280000000000005</v>
      </c>
      <c r="AX12" s="9">
        <v>11.92</v>
      </c>
      <c r="AY12" s="9">
        <v>3.5070000000000001</v>
      </c>
      <c r="AZ12" s="9">
        <v>8.4130000000000003</v>
      </c>
      <c r="BA12" s="9">
        <v>5.806</v>
      </c>
      <c r="BB12" s="9">
        <v>1.5880000000000001</v>
      </c>
      <c r="BC12" s="9">
        <v>4.218</v>
      </c>
      <c r="BD12" s="9">
        <v>6.1150000000000002</v>
      </c>
      <c r="BE12" s="9">
        <v>1.92</v>
      </c>
      <c r="BF12" s="9">
        <v>4.1950000000000003</v>
      </c>
      <c r="BG12" s="9">
        <v>1.1819999999999999</v>
      </c>
      <c r="BH12" s="9">
        <v>0.56599999999999995</v>
      </c>
      <c r="BI12" s="9">
        <v>0.61499999999999999</v>
      </c>
      <c r="BJ12" s="9">
        <v>30.058</v>
      </c>
      <c r="BK12" s="9">
        <v>16.529</v>
      </c>
      <c r="BL12" s="9">
        <v>13.529</v>
      </c>
      <c r="BM12" s="9">
        <v>29.196000000000002</v>
      </c>
      <c r="BN12" s="9">
        <v>16.027999999999999</v>
      </c>
      <c r="BO12" s="9">
        <v>13.167999999999999</v>
      </c>
      <c r="BP12" s="9">
        <v>13.87</v>
      </c>
      <c r="BQ12" s="9">
        <v>8.0340000000000007</v>
      </c>
      <c r="BR12" s="9">
        <v>5.8360000000000003</v>
      </c>
      <c r="BS12" s="9">
        <v>15.326000000000001</v>
      </c>
      <c r="BT12" s="9">
        <v>7.9939999999999998</v>
      </c>
      <c r="BU12" s="9">
        <v>7.3319999999999999</v>
      </c>
      <c r="BV12" s="9">
        <v>0.86199999999999999</v>
      </c>
      <c r="BW12" s="9">
        <v>0.501</v>
      </c>
      <c r="BX12" s="9">
        <v>0.36099999999999999</v>
      </c>
      <c r="BY12" s="9">
        <v>16.007999999999999</v>
      </c>
      <c r="BZ12" s="9">
        <v>9.3480000000000008</v>
      </c>
      <c r="CA12" s="9">
        <v>6.6589999999999998</v>
      </c>
      <c r="CB12" s="9">
        <v>16.007999999999999</v>
      </c>
      <c r="CC12" s="9">
        <v>9.3480000000000008</v>
      </c>
      <c r="CD12" s="9">
        <v>6.6589999999999998</v>
      </c>
      <c r="CE12" s="9">
        <v>9.1560000000000006</v>
      </c>
      <c r="CF12" s="9">
        <v>5.7530000000000001</v>
      </c>
      <c r="CG12" s="9">
        <v>3.4020000000000001</v>
      </c>
      <c r="CH12" s="9">
        <v>6.8520000000000003</v>
      </c>
      <c r="CI12" s="9">
        <v>3.5950000000000002</v>
      </c>
      <c r="CJ12" s="9">
        <v>3.2570000000000001</v>
      </c>
      <c r="CK12" s="9">
        <v>0</v>
      </c>
      <c r="CL12" s="9">
        <v>0</v>
      </c>
      <c r="CM12" s="9">
        <v>0</v>
      </c>
      <c r="CN12" s="9">
        <v>29.39</v>
      </c>
      <c r="CO12" s="9">
        <v>10.772</v>
      </c>
      <c r="CP12" s="9">
        <v>18.617999999999999</v>
      </c>
      <c r="CQ12" s="9">
        <v>28.116</v>
      </c>
      <c r="CR12" s="9">
        <v>10.226000000000001</v>
      </c>
      <c r="CS12" s="9">
        <v>17.89</v>
      </c>
      <c r="CT12" s="9">
        <v>10.098000000000001</v>
      </c>
      <c r="CU12" s="9">
        <v>2.4089999999999998</v>
      </c>
      <c r="CV12" s="9">
        <v>7.6879999999999997</v>
      </c>
      <c r="CW12" s="9">
        <v>18.018000000000001</v>
      </c>
      <c r="CX12" s="9">
        <v>7.8170000000000002</v>
      </c>
      <c r="CY12" s="9">
        <v>10.202</v>
      </c>
      <c r="CZ12" s="9">
        <v>1.274</v>
      </c>
      <c r="DA12" s="9">
        <v>0.54600000000000004</v>
      </c>
      <c r="DB12" s="9">
        <v>0.72799999999999998</v>
      </c>
      <c r="DC12" s="9">
        <v>43.905000000000001</v>
      </c>
      <c r="DD12" s="9">
        <v>19.774000000000001</v>
      </c>
      <c r="DE12" s="9">
        <v>24.13</v>
      </c>
      <c r="DF12" s="9">
        <v>41.75</v>
      </c>
      <c r="DG12" s="9">
        <v>19.251999999999999</v>
      </c>
      <c r="DH12" s="9">
        <v>22.498000000000001</v>
      </c>
      <c r="DI12" s="9">
        <v>22.442</v>
      </c>
      <c r="DJ12" s="9">
        <v>10.914</v>
      </c>
      <c r="DK12" s="9">
        <v>11.528</v>
      </c>
      <c r="DL12" s="9">
        <v>19.308</v>
      </c>
      <c r="DM12" s="9">
        <v>8.3379999999999992</v>
      </c>
      <c r="DN12" s="9">
        <v>10.97</v>
      </c>
      <c r="DO12" s="9">
        <v>2.1549999999999998</v>
      </c>
      <c r="DP12" s="9">
        <v>0.52300000000000002</v>
      </c>
      <c r="DQ12" s="9">
        <v>1.6319999999999999</v>
      </c>
      <c r="DR12" s="9">
        <v>11.513999999999999</v>
      </c>
      <c r="DS12" s="9">
        <v>6.2329999999999997</v>
      </c>
      <c r="DT12" s="9">
        <v>5.2809999999999997</v>
      </c>
      <c r="DU12" s="9">
        <v>10.936999999999999</v>
      </c>
      <c r="DV12" s="9">
        <v>6.0069999999999997</v>
      </c>
      <c r="DW12" s="9">
        <v>4.93</v>
      </c>
      <c r="DX12" s="9">
        <v>6.7679999999999998</v>
      </c>
      <c r="DY12" s="9">
        <v>3.8039999999999998</v>
      </c>
      <c r="DZ12" s="9">
        <v>2.9649999999999999</v>
      </c>
      <c r="EA12" s="9">
        <v>4.1689999999999996</v>
      </c>
      <c r="EB12" s="9">
        <v>2.2040000000000002</v>
      </c>
      <c r="EC12" s="9">
        <v>1.9650000000000001</v>
      </c>
      <c r="ED12" s="9">
        <v>0.57599999999999996</v>
      </c>
      <c r="EE12" s="9">
        <v>0.22600000000000001</v>
      </c>
      <c r="EF12" s="9">
        <v>0.35099999999999998</v>
      </c>
      <c r="EG12" s="9">
        <v>3.5649999999999999</v>
      </c>
      <c r="EH12" s="9">
        <v>1.5760000000000001</v>
      </c>
      <c r="EI12" s="9">
        <v>1.99</v>
      </c>
      <c r="EJ12" s="9">
        <v>3.5649999999999999</v>
      </c>
      <c r="EK12" s="9">
        <v>1.5760000000000001</v>
      </c>
      <c r="EL12" s="9">
        <v>1.99</v>
      </c>
      <c r="EM12" s="9">
        <v>3.2730000000000001</v>
      </c>
      <c r="EN12" s="9">
        <v>1.2829999999999999</v>
      </c>
      <c r="EO12" s="9">
        <v>1.99</v>
      </c>
      <c r="EP12" s="9">
        <v>0.29299999999999998</v>
      </c>
      <c r="EQ12" s="9">
        <v>0.29299999999999998</v>
      </c>
      <c r="ER12" s="9">
        <v>0</v>
      </c>
      <c r="ES12" s="9">
        <v>0</v>
      </c>
      <c r="ET12" s="9">
        <v>0</v>
      </c>
      <c r="EU12" s="9">
        <v>0</v>
      </c>
      <c r="EV12" s="9">
        <v>121.651</v>
      </c>
      <c r="EW12" s="9">
        <v>44.692</v>
      </c>
      <c r="EX12" s="9">
        <v>76.959000000000003</v>
      </c>
      <c r="EY12" s="9">
        <v>114.712</v>
      </c>
      <c r="EZ12" s="9">
        <v>43.082000000000001</v>
      </c>
      <c r="FA12" s="9">
        <v>71.63</v>
      </c>
      <c r="FB12" s="9">
        <v>57.87</v>
      </c>
      <c r="FC12" s="9">
        <v>25.227</v>
      </c>
      <c r="FD12" s="9">
        <v>32.643000000000001</v>
      </c>
      <c r="FE12" s="9">
        <v>56.841999999999999</v>
      </c>
      <c r="FF12" s="9">
        <v>17.855</v>
      </c>
      <c r="FG12" s="9">
        <v>38.987000000000002</v>
      </c>
      <c r="FH12" s="9">
        <v>6.9390000000000001</v>
      </c>
      <c r="FI12" s="9">
        <v>1.61</v>
      </c>
      <c r="FJ12" s="9">
        <v>5.3289999999999997</v>
      </c>
      <c r="FK12" s="9">
        <v>105.49299999999999</v>
      </c>
      <c r="FL12" s="9">
        <v>38.302</v>
      </c>
      <c r="FM12" s="9">
        <v>67.191000000000003</v>
      </c>
      <c r="FN12" s="9">
        <v>100.125</v>
      </c>
      <c r="FO12" s="9">
        <v>37.090000000000003</v>
      </c>
      <c r="FP12" s="9">
        <v>63.034999999999997</v>
      </c>
      <c r="FQ12" s="9">
        <v>50.941000000000003</v>
      </c>
      <c r="FR12" s="9">
        <v>22.359000000000002</v>
      </c>
      <c r="FS12" s="9">
        <v>28.581</v>
      </c>
      <c r="FT12" s="9">
        <v>49.183999999999997</v>
      </c>
      <c r="FU12" s="9">
        <v>14.731</v>
      </c>
      <c r="FV12" s="9">
        <v>34.453000000000003</v>
      </c>
      <c r="FW12" s="9">
        <v>5.3680000000000003</v>
      </c>
      <c r="FX12" s="9">
        <v>1.212</v>
      </c>
      <c r="FY12" s="9">
        <v>4.1559999999999997</v>
      </c>
      <c r="FZ12" s="9">
        <v>16.158000000000001</v>
      </c>
      <c r="GA12" s="9">
        <v>6.39</v>
      </c>
      <c r="GB12" s="9">
        <v>9.7680000000000007</v>
      </c>
      <c r="GC12" s="9">
        <v>14.587</v>
      </c>
      <c r="GD12" s="9">
        <v>5.992</v>
      </c>
      <c r="GE12" s="9">
        <v>8.5950000000000006</v>
      </c>
      <c r="GF12" s="9">
        <v>6.9290000000000003</v>
      </c>
      <c r="GG12" s="9">
        <v>2.867</v>
      </c>
      <c r="GH12" s="9">
        <v>4.0609999999999999</v>
      </c>
      <c r="GI12" s="9">
        <v>7.6580000000000004</v>
      </c>
      <c r="GJ12" s="9">
        <v>3.1240000000000001</v>
      </c>
      <c r="GK12" s="9">
        <v>4.5339999999999998</v>
      </c>
      <c r="GL12" s="9">
        <v>1.571</v>
      </c>
      <c r="GM12" s="9">
        <v>0.39800000000000002</v>
      </c>
      <c r="GN12" s="9">
        <v>1.173</v>
      </c>
      <c r="GO12" s="9">
        <v>36.677</v>
      </c>
      <c r="GP12" s="9">
        <v>11.105</v>
      </c>
      <c r="GQ12" s="9">
        <v>25.571999999999999</v>
      </c>
      <c r="GR12" s="9">
        <v>34.695999999999998</v>
      </c>
      <c r="GS12" s="9">
        <v>10.32</v>
      </c>
      <c r="GT12" s="9">
        <v>24.376000000000001</v>
      </c>
      <c r="GU12" s="9">
        <v>15.693</v>
      </c>
      <c r="GV12" s="9">
        <v>6.2409999999999997</v>
      </c>
      <c r="GW12" s="9">
        <v>9.452</v>
      </c>
      <c r="GX12" s="9">
        <v>19.003</v>
      </c>
      <c r="GY12" s="9">
        <v>4.0789999999999997</v>
      </c>
      <c r="GZ12" s="9">
        <v>14.923999999999999</v>
      </c>
      <c r="HA12" s="9">
        <v>1.9810000000000001</v>
      </c>
      <c r="HB12" s="9">
        <v>0.78500000000000003</v>
      </c>
      <c r="HC12" s="9">
        <v>1.196</v>
      </c>
      <c r="HD12" s="9">
        <v>20.788</v>
      </c>
      <c r="HE12" s="9">
        <v>4.8129999999999997</v>
      </c>
      <c r="HF12" s="9">
        <v>15.975</v>
      </c>
      <c r="HG12" s="9">
        <v>18.738</v>
      </c>
      <c r="HH12" s="9">
        <v>4.8129999999999997</v>
      </c>
      <c r="HI12" s="9">
        <v>13.926</v>
      </c>
      <c r="HJ12" s="9">
        <v>7.2569999999999997</v>
      </c>
      <c r="HK12" s="9">
        <v>2.5209999999999999</v>
      </c>
      <c r="HL12" s="9">
        <v>4.7359999999999998</v>
      </c>
      <c r="HM12" s="9">
        <v>11.481</v>
      </c>
      <c r="HN12" s="9">
        <v>2.2909999999999999</v>
      </c>
      <c r="HO12" s="9">
        <v>9.19</v>
      </c>
      <c r="HP12" s="9">
        <v>2.0489999999999999</v>
      </c>
      <c r="HQ12" s="9">
        <v>0</v>
      </c>
      <c r="HR12" s="9">
        <v>2.0489999999999999</v>
      </c>
      <c r="HS12" s="9">
        <v>34.087000000000003</v>
      </c>
      <c r="HT12" s="9">
        <v>11.972</v>
      </c>
      <c r="HU12" s="9">
        <v>22.116</v>
      </c>
      <c r="HV12" s="9">
        <v>31.97</v>
      </c>
      <c r="HW12" s="9">
        <v>11.545</v>
      </c>
      <c r="HX12" s="9">
        <v>20.425999999999998</v>
      </c>
      <c r="HY12" s="9">
        <v>15.095000000000001</v>
      </c>
      <c r="HZ12" s="9">
        <v>6.0149999999999997</v>
      </c>
      <c r="IA12" s="9">
        <v>9.0790000000000006</v>
      </c>
      <c r="IB12" s="9">
        <v>16.876000000000001</v>
      </c>
      <c r="IC12" s="9">
        <v>5.53</v>
      </c>
      <c r="ID12" s="9">
        <v>11.346</v>
      </c>
      <c r="IE12" s="9">
        <v>2.117</v>
      </c>
      <c r="IF12" s="9">
        <v>0.42699999999999999</v>
      </c>
      <c r="IG12" s="9">
        <v>1.69</v>
      </c>
      <c r="IH12" s="9">
        <v>30.099</v>
      </c>
      <c r="II12" s="9">
        <v>16.802</v>
      </c>
      <c r="IJ12" s="9">
        <v>13.295999999999999</v>
      </c>
      <c r="IK12" s="9">
        <v>29.306999999999999</v>
      </c>
      <c r="IL12" s="9">
        <v>16.404</v>
      </c>
      <c r="IM12" s="9">
        <v>12.903</v>
      </c>
      <c r="IN12" s="9">
        <v>19.824999999999999</v>
      </c>
      <c r="IO12" s="9">
        <v>10.449</v>
      </c>
      <c r="IP12" s="9">
        <v>9.3759999999999994</v>
      </c>
      <c r="IQ12" s="9">
        <v>9.4819999999999993</v>
      </c>
    </row>
    <row r="13" spans="1:251">
      <c r="A13" s="10">
        <v>42767</v>
      </c>
      <c r="B13" s="9">
        <v>76.424999999999997</v>
      </c>
      <c r="C13" s="9">
        <v>27.238</v>
      </c>
      <c r="D13" s="9">
        <v>49.188000000000002</v>
      </c>
      <c r="E13" s="9">
        <v>74.215000000000003</v>
      </c>
      <c r="F13" s="9">
        <v>26.125</v>
      </c>
      <c r="G13" s="9">
        <v>48.09</v>
      </c>
      <c r="H13" s="9">
        <v>35.761000000000003</v>
      </c>
      <c r="I13" s="9">
        <v>14.624000000000001</v>
      </c>
      <c r="J13" s="9">
        <v>21.137</v>
      </c>
      <c r="K13" s="9">
        <v>38.454000000000001</v>
      </c>
      <c r="L13" s="9">
        <v>11.5</v>
      </c>
      <c r="M13" s="9">
        <v>26.954000000000001</v>
      </c>
      <c r="N13" s="9">
        <v>2.21</v>
      </c>
      <c r="O13" s="9">
        <v>1.113</v>
      </c>
      <c r="P13" s="9">
        <v>1.097</v>
      </c>
      <c r="Q13" s="9">
        <v>10.256</v>
      </c>
      <c r="R13" s="9">
        <v>4.9589999999999996</v>
      </c>
      <c r="S13" s="9">
        <v>5.2969999999999997</v>
      </c>
      <c r="T13" s="9">
        <v>9.3879999999999999</v>
      </c>
      <c r="U13" s="9">
        <v>4.734</v>
      </c>
      <c r="V13" s="9">
        <v>4.6550000000000002</v>
      </c>
      <c r="W13" s="9">
        <v>5.7140000000000004</v>
      </c>
      <c r="X13" s="9">
        <v>2.1930000000000001</v>
      </c>
      <c r="Y13" s="9">
        <v>3.5209999999999999</v>
      </c>
      <c r="Z13" s="9">
        <v>3.6739999999999999</v>
      </c>
      <c r="AA13" s="9">
        <v>2.54</v>
      </c>
      <c r="AB13" s="9">
        <v>1.1339999999999999</v>
      </c>
      <c r="AC13" s="9">
        <v>0.86799999999999999</v>
      </c>
      <c r="AD13" s="9">
        <v>0.22600000000000001</v>
      </c>
      <c r="AE13" s="9">
        <v>0.64200000000000002</v>
      </c>
      <c r="AF13" s="9">
        <v>27.794</v>
      </c>
      <c r="AG13" s="9">
        <v>7.5469999999999997</v>
      </c>
      <c r="AH13" s="9">
        <v>20.247</v>
      </c>
      <c r="AI13" s="9">
        <v>27.515000000000001</v>
      </c>
      <c r="AJ13" s="9">
        <v>7.5469999999999997</v>
      </c>
      <c r="AK13" s="9">
        <v>19.968</v>
      </c>
      <c r="AL13" s="9">
        <v>10.706</v>
      </c>
      <c r="AM13" s="9">
        <v>2.8639999999999999</v>
      </c>
      <c r="AN13" s="9">
        <v>7.8410000000000002</v>
      </c>
      <c r="AO13" s="9">
        <v>16.809999999999999</v>
      </c>
      <c r="AP13" s="9">
        <v>4.6829999999999998</v>
      </c>
      <c r="AQ13" s="9">
        <v>12.127000000000001</v>
      </c>
      <c r="AR13" s="9">
        <v>0.27900000000000003</v>
      </c>
      <c r="AS13" s="9">
        <v>0</v>
      </c>
      <c r="AT13" s="9">
        <v>0.27900000000000003</v>
      </c>
      <c r="AU13" s="9">
        <v>14.984</v>
      </c>
      <c r="AV13" s="9">
        <v>3.2930000000000001</v>
      </c>
      <c r="AW13" s="9">
        <v>11.691000000000001</v>
      </c>
      <c r="AX13" s="9">
        <v>14.670999999999999</v>
      </c>
      <c r="AY13" s="9">
        <v>3.2930000000000001</v>
      </c>
      <c r="AZ13" s="9">
        <v>11.378</v>
      </c>
      <c r="BA13" s="9">
        <v>8.0050000000000008</v>
      </c>
      <c r="BB13" s="9">
        <v>2.2709999999999999</v>
      </c>
      <c r="BC13" s="9">
        <v>5.7350000000000003</v>
      </c>
      <c r="BD13" s="9">
        <v>6.6660000000000004</v>
      </c>
      <c r="BE13" s="9">
        <v>1.0229999999999999</v>
      </c>
      <c r="BF13" s="9">
        <v>5.6429999999999998</v>
      </c>
      <c r="BG13" s="9">
        <v>0.313</v>
      </c>
      <c r="BH13" s="9">
        <v>0</v>
      </c>
      <c r="BI13" s="9">
        <v>0.313</v>
      </c>
      <c r="BJ13" s="9">
        <v>27.31</v>
      </c>
      <c r="BK13" s="9">
        <v>12.193</v>
      </c>
      <c r="BL13" s="9">
        <v>15.117000000000001</v>
      </c>
      <c r="BM13" s="9">
        <v>26.497</v>
      </c>
      <c r="BN13" s="9">
        <v>11.925000000000001</v>
      </c>
      <c r="BO13" s="9">
        <v>14.571999999999999</v>
      </c>
      <c r="BP13" s="9">
        <v>15.398999999999999</v>
      </c>
      <c r="BQ13" s="9">
        <v>8.0370000000000008</v>
      </c>
      <c r="BR13" s="9">
        <v>7.3620000000000001</v>
      </c>
      <c r="BS13" s="9">
        <v>11.098000000000001</v>
      </c>
      <c r="BT13" s="9">
        <v>3.8879999999999999</v>
      </c>
      <c r="BU13" s="9">
        <v>7.21</v>
      </c>
      <c r="BV13" s="9">
        <v>0.81299999999999994</v>
      </c>
      <c r="BW13" s="9">
        <v>0.26800000000000002</v>
      </c>
      <c r="BX13" s="9">
        <v>0.54500000000000004</v>
      </c>
      <c r="BY13" s="9">
        <v>16.593</v>
      </c>
      <c r="BZ13" s="9">
        <v>9.1630000000000003</v>
      </c>
      <c r="CA13" s="9">
        <v>7.43</v>
      </c>
      <c r="CB13" s="9">
        <v>14.92</v>
      </c>
      <c r="CC13" s="9">
        <v>8.0920000000000005</v>
      </c>
      <c r="CD13" s="9">
        <v>6.827</v>
      </c>
      <c r="CE13" s="9">
        <v>7.3650000000000002</v>
      </c>
      <c r="CF13" s="9">
        <v>3.645</v>
      </c>
      <c r="CG13" s="9">
        <v>3.72</v>
      </c>
      <c r="CH13" s="9">
        <v>7.5549999999999997</v>
      </c>
      <c r="CI13" s="9">
        <v>4.4470000000000001</v>
      </c>
      <c r="CJ13" s="9">
        <v>3.1070000000000002</v>
      </c>
      <c r="CK13" s="9">
        <v>1.673</v>
      </c>
      <c r="CL13" s="9">
        <v>1.071</v>
      </c>
      <c r="CM13" s="9">
        <v>0.60299999999999998</v>
      </c>
      <c r="CN13" s="9">
        <v>35.487000000000002</v>
      </c>
      <c r="CO13" s="9">
        <v>12.404999999999999</v>
      </c>
      <c r="CP13" s="9">
        <v>23.082000000000001</v>
      </c>
      <c r="CQ13" s="9">
        <v>34.323</v>
      </c>
      <c r="CR13" s="9">
        <v>12.065</v>
      </c>
      <c r="CS13" s="9">
        <v>22.257999999999999</v>
      </c>
      <c r="CT13" s="9">
        <v>15.531000000000001</v>
      </c>
      <c r="CU13" s="9">
        <v>6.7169999999999996</v>
      </c>
      <c r="CV13" s="9">
        <v>8.8140000000000001</v>
      </c>
      <c r="CW13" s="9">
        <v>18.792000000000002</v>
      </c>
      <c r="CX13" s="9">
        <v>5.3479999999999999</v>
      </c>
      <c r="CY13" s="9">
        <v>13.444000000000001</v>
      </c>
      <c r="CZ13" s="9">
        <v>1.1639999999999999</v>
      </c>
      <c r="DA13" s="9">
        <v>0.34100000000000003</v>
      </c>
      <c r="DB13" s="9">
        <v>0.82399999999999995</v>
      </c>
      <c r="DC13" s="9">
        <v>33.81</v>
      </c>
      <c r="DD13" s="9">
        <v>11.654</v>
      </c>
      <c r="DE13" s="9">
        <v>22.155999999999999</v>
      </c>
      <c r="DF13" s="9">
        <v>32.768999999999998</v>
      </c>
      <c r="DG13" s="9">
        <v>10.926</v>
      </c>
      <c r="DH13" s="9">
        <v>21.843</v>
      </c>
      <c r="DI13" s="9">
        <v>15.945</v>
      </c>
      <c r="DJ13" s="9">
        <v>5.7249999999999996</v>
      </c>
      <c r="DK13" s="9">
        <v>10.220000000000001</v>
      </c>
      <c r="DL13" s="9">
        <v>16.824000000000002</v>
      </c>
      <c r="DM13" s="9">
        <v>5.2009999999999996</v>
      </c>
      <c r="DN13" s="9">
        <v>11.624000000000001</v>
      </c>
      <c r="DO13" s="9">
        <v>1.0409999999999999</v>
      </c>
      <c r="DP13" s="9">
        <v>0.72799999999999998</v>
      </c>
      <c r="DQ13" s="9">
        <v>0.313</v>
      </c>
      <c r="DR13" s="9">
        <v>13.912000000000001</v>
      </c>
      <c r="DS13" s="9">
        <v>7.0750000000000002</v>
      </c>
      <c r="DT13" s="9">
        <v>6.8369999999999997</v>
      </c>
      <c r="DU13" s="9">
        <v>13.039</v>
      </c>
      <c r="DV13" s="9">
        <v>6.8049999999999997</v>
      </c>
      <c r="DW13" s="9">
        <v>6.234</v>
      </c>
      <c r="DX13" s="9">
        <v>8.3109999999999999</v>
      </c>
      <c r="DY13" s="9">
        <v>4.0659999999999998</v>
      </c>
      <c r="DZ13" s="9">
        <v>4.2450000000000001</v>
      </c>
      <c r="EA13" s="9">
        <v>4.7279999999999998</v>
      </c>
      <c r="EB13" s="9">
        <v>2.7389999999999999</v>
      </c>
      <c r="EC13" s="9">
        <v>1.9890000000000001</v>
      </c>
      <c r="ED13" s="9">
        <v>0.873</v>
      </c>
      <c r="EE13" s="9">
        <v>0.27</v>
      </c>
      <c r="EF13" s="9">
        <v>0.60299999999999998</v>
      </c>
      <c r="EG13" s="9">
        <v>3.472</v>
      </c>
      <c r="EH13" s="9">
        <v>1.0629999999999999</v>
      </c>
      <c r="EI13" s="9">
        <v>2.4089999999999998</v>
      </c>
      <c r="EJ13" s="9">
        <v>3.472</v>
      </c>
      <c r="EK13" s="9">
        <v>1.0629999999999999</v>
      </c>
      <c r="EL13" s="9">
        <v>2.4089999999999998</v>
      </c>
      <c r="EM13" s="9">
        <v>1.6879999999999999</v>
      </c>
      <c r="EN13" s="9">
        <v>0.309</v>
      </c>
      <c r="EO13" s="9">
        <v>1.379</v>
      </c>
      <c r="EP13" s="9">
        <v>1.784</v>
      </c>
      <c r="EQ13" s="9">
        <v>0.753</v>
      </c>
      <c r="ER13" s="9">
        <v>1.03</v>
      </c>
      <c r="ES13" s="9">
        <v>0</v>
      </c>
      <c r="ET13" s="9">
        <v>0</v>
      </c>
      <c r="EU13" s="9">
        <v>0</v>
      </c>
      <c r="EV13" s="9">
        <v>127.264</v>
      </c>
      <c r="EW13" s="9">
        <v>47.226999999999997</v>
      </c>
      <c r="EX13" s="9">
        <v>80.037000000000006</v>
      </c>
      <c r="EY13" s="9">
        <v>123.15600000000001</v>
      </c>
      <c r="EZ13" s="9">
        <v>46.792000000000002</v>
      </c>
      <c r="FA13" s="9">
        <v>76.364000000000004</v>
      </c>
      <c r="FB13" s="9">
        <v>60.915999999999997</v>
      </c>
      <c r="FC13" s="9">
        <v>26.954999999999998</v>
      </c>
      <c r="FD13" s="9">
        <v>33.960999999999999</v>
      </c>
      <c r="FE13" s="9">
        <v>62.24</v>
      </c>
      <c r="FF13" s="9">
        <v>19.837</v>
      </c>
      <c r="FG13" s="9">
        <v>42.402999999999999</v>
      </c>
      <c r="FH13" s="9">
        <v>4.1070000000000002</v>
      </c>
      <c r="FI13" s="9">
        <v>0.435</v>
      </c>
      <c r="FJ13" s="9">
        <v>3.6720000000000002</v>
      </c>
      <c r="FK13" s="9">
        <v>109.75700000000001</v>
      </c>
      <c r="FL13" s="9">
        <v>34.497999999999998</v>
      </c>
      <c r="FM13" s="9">
        <v>75.259</v>
      </c>
      <c r="FN13" s="9">
        <v>105.65</v>
      </c>
      <c r="FO13" s="9">
        <v>34.063000000000002</v>
      </c>
      <c r="FP13" s="9">
        <v>71.585999999999999</v>
      </c>
      <c r="FQ13" s="9">
        <v>52.44</v>
      </c>
      <c r="FR13" s="9">
        <v>21.219000000000001</v>
      </c>
      <c r="FS13" s="9">
        <v>31.221</v>
      </c>
      <c r="FT13" s="9">
        <v>53.209000000000003</v>
      </c>
      <c r="FU13" s="9">
        <v>12.843999999999999</v>
      </c>
      <c r="FV13" s="9">
        <v>40.365000000000002</v>
      </c>
      <c r="FW13" s="9">
        <v>4.1070000000000002</v>
      </c>
      <c r="FX13" s="9">
        <v>0.435</v>
      </c>
      <c r="FY13" s="9">
        <v>3.6720000000000002</v>
      </c>
      <c r="FZ13" s="9">
        <v>17.507000000000001</v>
      </c>
      <c r="GA13" s="9">
        <v>12.728999999999999</v>
      </c>
      <c r="GB13" s="9">
        <v>4.7779999999999996</v>
      </c>
      <c r="GC13" s="9">
        <v>17.507000000000001</v>
      </c>
      <c r="GD13" s="9">
        <v>12.728999999999999</v>
      </c>
      <c r="GE13" s="9">
        <v>4.7779999999999996</v>
      </c>
      <c r="GF13" s="9">
        <v>8.4760000000000009</v>
      </c>
      <c r="GG13" s="9">
        <v>5.7350000000000003</v>
      </c>
      <c r="GH13" s="9">
        <v>2.74</v>
      </c>
      <c r="GI13" s="9">
        <v>9.0310000000000006</v>
      </c>
      <c r="GJ13" s="9">
        <v>6.9930000000000003</v>
      </c>
      <c r="GK13" s="9">
        <v>2.0379999999999998</v>
      </c>
      <c r="GL13" s="9">
        <v>0</v>
      </c>
      <c r="GM13" s="9">
        <v>0</v>
      </c>
      <c r="GN13" s="9">
        <v>0</v>
      </c>
      <c r="GO13" s="9">
        <v>45.137</v>
      </c>
      <c r="GP13" s="9">
        <v>13.217000000000001</v>
      </c>
      <c r="GQ13" s="9">
        <v>31.92</v>
      </c>
      <c r="GR13" s="9">
        <v>43.371000000000002</v>
      </c>
      <c r="GS13" s="9">
        <v>13.217000000000001</v>
      </c>
      <c r="GT13" s="9">
        <v>30.154</v>
      </c>
      <c r="GU13" s="9">
        <v>23.884</v>
      </c>
      <c r="GV13" s="9">
        <v>9.1999999999999993</v>
      </c>
      <c r="GW13" s="9">
        <v>14.683999999999999</v>
      </c>
      <c r="GX13" s="9">
        <v>19.486999999999998</v>
      </c>
      <c r="GY13" s="9">
        <v>4.0170000000000003</v>
      </c>
      <c r="GZ13" s="9">
        <v>15.47</v>
      </c>
      <c r="HA13" s="9">
        <v>1.7669999999999999</v>
      </c>
      <c r="HB13" s="9">
        <v>0</v>
      </c>
      <c r="HC13" s="9">
        <v>1.7669999999999999</v>
      </c>
      <c r="HD13" s="9">
        <v>16.349</v>
      </c>
      <c r="HE13" s="9">
        <v>4.5149999999999997</v>
      </c>
      <c r="HF13" s="9">
        <v>11.834</v>
      </c>
      <c r="HG13" s="9">
        <v>15.893000000000001</v>
      </c>
      <c r="HH13" s="9">
        <v>4.5149999999999997</v>
      </c>
      <c r="HI13" s="9">
        <v>11.379</v>
      </c>
      <c r="HJ13" s="9">
        <v>5.51</v>
      </c>
      <c r="HK13" s="9">
        <v>1.0029999999999999</v>
      </c>
      <c r="HL13" s="9">
        <v>4.5069999999999997</v>
      </c>
      <c r="HM13" s="9">
        <v>10.384</v>
      </c>
      <c r="HN13" s="9">
        <v>3.512</v>
      </c>
      <c r="HO13" s="9">
        <v>6.8719999999999999</v>
      </c>
      <c r="HP13" s="9">
        <v>0.45600000000000002</v>
      </c>
      <c r="HQ13" s="9">
        <v>0</v>
      </c>
      <c r="HR13" s="9">
        <v>0.45600000000000002</v>
      </c>
      <c r="HS13" s="9">
        <v>30.878</v>
      </c>
      <c r="HT13" s="9">
        <v>10.925000000000001</v>
      </c>
      <c r="HU13" s="9">
        <v>19.954000000000001</v>
      </c>
      <c r="HV13" s="9">
        <v>28.994</v>
      </c>
      <c r="HW13" s="9">
        <v>10.49</v>
      </c>
      <c r="HX13" s="9">
        <v>18.504000000000001</v>
      </c>
      <c r="HY13" s="9">
        <v>13.936</v>
      </c>
      <c r="HZ13" s="9">
        <v>5.8970000000000002</v>
      </c>
      <c r="IA13" s="9">
        <v>8.0389999999999997</v>
      </c>
      <c r="IB13" s="9">
        <v>15.058</v>
      </c>
      <c r="IC13" s="9">
        <v>4.593</v>
      </c>
      <c r="ID13" s="9">
        <v>10.465</v>
      </c>
      <c r="IE13" s="9">
        <v>1.885</v>
      </c>
      <c r="IF13" s="9">
        <v>0.435</v>
      </c>
      <c r="IG13" s="9">
        <v>1.45</v>
      </c>
      <c r="IH13" s="9">
        <v>34.899000000000001</v>
      </c>
      <c r="II13" s="9">
        <v>18.57</v>
      </c>
      <c r="IJ13" s="9">
        <v>16.327999999999999</v>
      </c>
      <c r="IK13" s="9">
        <v>34.899000000000001</v>
      </c>
      <c r="IL13" s="9">
        <v>18.57</v>
      </c>
      <c r="IM13" s="9">
        <v>16.327999999999999</v>
      </c>
      <c r="IN13" s="9">
        <v>17.587</v>
      </c>
      <c r="IO13" s="9">
        <v>10.855</v>
      </c>
      <c r="IP13" s="9">
        <v>6.7320000000000002</v>
      </c>
      <c r="IQ13" s="9">
        <v>17.312000000000001</v>
      </c>
    </row>
    <row r="14" spans="1:251">
      <c r="A14" s="10">
        <v>43132</v>
      </c>
      <c r="B14" s="9">
        <v>72.915999999999997</v>
      </c>
      <c r="C14" s="9">
        <v>28.251000000000001</v>
      </c>
      <c r="D14" s="9">
        <v>44.664999999999999</v>
      </c>
      <c r="E14" s="9">
        <v>69.796000000000006</v>
      </c>
      <c r="F14" s="9">
        <v>26.956</v>
      </c>
      <c r="G14" s="9">
        <v>42.84</v>
      </c>
      <c r="H14" s="9">
        <v>34.442999999999998</v>
      </c>
      <c r="I14" s="9">
        <v>14.238</v>
      </c>
      <c r="J14" s="9">
        <v>20.204999999999998</v>
      </c>
      <c r="K14" s="9">
        <v>35.353000000000002</v>
      </c>
      <c r="L14" s="9">
        <v>12.718</v>
      </c>
      <c r="M14" s="9">
        <v>22.635000000000002</v>
      </c>
      <c r="N14" s="9">
        <v>3.12</v>
      </c>
      <c r="O14" s="9">
        <v>1.2949999999999999</v>
      </c>
      <c r="P14" s="9">
        <v>1.825</v>
      </c>
      <c r="Q14" s="9">
        <v>8.9879999999999995</v>
      </c>
      <c r="R14" s="9">
        <v>5.1219999999999999</v>
      </c>
      <c r="S14" s="9">
        <v>3.867</v>
      </c>
      <c r="T14" s="9">
        <v>8.4169999999999998</v>
      </c>
      <c r="U14" s="9">
        <v>4.55</v>
      </c>
      <c r="V14" s="9">
        <v>3.867</v>
      </c>
      <c r="W14" s="9">
        <v>5.3150000000000004</v>
      </c>
      <c r="X14" s="9">
        <v>3.0190000000000001</v>
      </c>
      <c r="Y14" s="9">
        <v>2.2970000000000002</v>
      </c>
      <c r="Z14" s="9">
        <v>3.101</v>
      </c>
      <c r="AA14" s="9">
        <v>1.532</v>
      </c>
      <c r="AB14" s="9">
        <v>1.57</v>
      </c>
      <c r="AC14" s="9">
        <v>0.57099999999999995</v>
      </c>
      <c r="AD14" s="9">
        <v>0.57099999999999995</v>
      </c>
      <c r="AE14" s="9">
        <v>0</v>
      </c>
      <c r="AF14" s="9">
        <v>26.481999999999999</v>
      </c>
      <c r="AG14" s="9">
        <v>7.82</v>
      </c>
      <c r="AH14" s="9">
        <v>18.663</v>
      </c>
      <c r="AI14" s="9">
        <v>25.268000000000001</v>
      </c>
      <c r="AJ14" s="9">
        <v>7.14</v>
      </c>
      <c r="AK14" s="9">
        <v>18.128</v>
      </c>
      <c r="AL14" s="9">
        <v>10.366</v>
      </c>
      <c r="AM14" s="9">
        <v>3.1110000000000002</v>
      </c>
      <c r="AN14" s="9">
        <v>7.2549999999999999</v>
      </c>
      <c r="AO14" s="9">
        <v>14.903</v>
      </c>
      <c r="AP14" s="9">
        <v>4.0289999999999999</v>
      </c>
      <c r="AQ14" s="9">
        <v>10.874000000000001</v>
      </c>
      <c r="AR14" s="9">
        <v>1.214</v>
      </c>
      <c r="AS14" s="9">
        <v>0.68</v>
      </c>
      <c r="AT14" s="9">
        <v>0.53400000000000003</v>
      </c>
      <c r="AU14" s="9">
        <v>14.464</v>
      </c>
      <c r="AV14" s="9">
        <v>4.8659999999999997</v>
      </c>
      <c r="AW14" s="9">
        <v>9.5980000000000008</v>
      </c>
      <c r="AX14" s="9">
        <v>13.361000000000001</v>
      </c>
      <c r="AY14" s="9">
        <v>4.5469999999999997</v>
      </c>
      <c r="AZ14" s="9">
        <v>8.8140000000000001</v>
      </c>
      <c r="BA14" s="9">
        <v>7.0090000000000003</v>
      </c>
      <c r="BB14" s="9">
        <v>2.4780000000000002</v>
      </c>
      <c r="BC14" s="9">
        <v>4.5309999999999997</v>
      </c>
      <c r="BD14" s="9">
        <v>6.3529999999999998</v>
      </c>
      <c r="BE14" s="9">
        <v>2.069</v>
      </c>
      <c r="BF14" s="9">
        <v>4.2830000000000004</v>
      </c>
      <c r="BG14" s="9">
        <v>1.103</v>
      </c>
      <c r="BH14" s="9">
        <v>0.31900000000000001</v>
      </c>
      <c r="BI14" s="9">
        <v>0.78400000000000003</v>
      </c>
      <c r="BJ14" s="9">
        <v>25.116</v>
      </c>
      <c r="BK14" s="9">
        <v>11.638</v>
      </c>
      <c r="BL14" s="9">
        <v>13.478</v>
      </c>
      <c r="BM14" s="9">
        <v>24.605</v>
      </c>
      <c r="BN14" s="9">
        <v>11.385999999999999</v>
      </c>
      <c r="BO14" s="9">
        <v>13.218999999999999</v>
      </c>
      <c r="BP14" s="9">
        <v>15.04</v>
      </c>
      <c r="BQ14" s="9">
        <v>6.9829999999999997</v>
      </c>
      <c r="BR14" s="9">
        <v>8.0570000000000004</v>
      </c>
      <c r="BS14" s="9">
        <v>9.5649999999999995</v>
      </c>
      <c r="BT14" s="9">
        <v>4.4029999999999996</v>
      </c>
      <c r="BU14" s="9">
        <v>5.1630000000000003</v>
      </c>
      <c r="BV14" s="9">
        <v>0.51</v>
      </c>
      <c r="BW14" s="9">
        <v>0.252</v>
      </c>
      <c r="BX14" s="9">
        <v>0.25800000000000001</v>
      </c>
      <c r="BY14" s="9">
        <v>15.842000000000001</v>
      </c>
      <c r="BZ14" s="9">
        <v>9.0489999999999995</v>
      </c>
      <c r="CA14" s="9">
        <v>6.7930000000000001</v>
      </c>
      <c r="CB14" s="9">
        <v>14.978</v>
      </c>
      <c r="CC14" s="9">
        <v>8.4329999999999998</v>
      </c>
      <c r="CD14" s="9">
        <v>6.5449999999999999</v>
      </c>
      <c r="CE14" s="9">
        <v>7.3440000000000003</v>
      </c>
      <c r="CF14" s="9">
        <v>4.6849999999999996</v>
      </c>
      <c r="CG14" s="9">
        <v>2.6589999999999998</v>
      </c>
      <c r="CH14" s="9">
        <v>7.6340000000000003</v>
      </c>
      <c r="CI14" s="9">
        <v>3.7480000000000002</v>
      </c>
      <c r="CJ14" s="9">
        <v>3.8849999999999998</v>
      </c>
      <c r="CK14" s="9">
        <v>0.86399999999999999</v>
      </c>
      <c r="CL14" s="9">
        <v>0.61499999999999999</v>
      </c>
      <c r="CM14" s="9">
        <v>0.249</v>
      </c>
      <c r="CN14" s="9">
        <v>30.951000000000001</v>
      </c>
      <c r="CO14" s="9">
        <v>9.58</v>
      </c>
      <c r="CP14" s="9">
        <v>21.370999999999999</v>
      </c>
      <c r="CQ14" s="9">
        <v>29.15</v>
      </c>
      <c r="CR14" s="9">
        <v>8.5809999999999995</v>
      </c>
      <c r="CS14" s="9">
        <v>20.568999999999999</v>
      </c>
      <c r="CT14" s="9">
        <v>10.602</v>
      </c>
      <c r="CU14" s="9">
        <v>2.57</v>
      </c>
      <c r="CV14" s="9">
        <v>8.032</v>
      </c>
      <c r="CW14" s="9">
        <v>18.547999999999998</v>
      </c>
      <c r="CX14" s="9">
        <v>6.0110000000000001</v>
      </c>
      <c r="CY14" s="9">
        <v>12.537000000000001</v>
      </c>
      <c r="CZ14" s="9">
        <v>1.8009999999999999</v>
      </c>
      <c r="DA14" s="9">
        <v>0.999</v>
      </c>
      <c r="DB14" s="9">
        <v>0.80200000000000005</v>
      </c>
      <c r="DC14" s="9">
        <v>35.924999999999997</v>
      </c>
      <c r="DD14" s="9">
        <v>14.673999999999999</v>
      </c>
      <c r="DE14" s="9">
        <v>21.251000000000001</v>
      </c>
      <c r="DF14" s="9">
        <v>34.034999999999997</v>
      </c>
      <c r="DG14" s="9">
        <v>13.807</v>
      </c>
      <c r="DH14" s="9">
        <v>20.228000000000002</v>
      </c>
      <c r="DI14" s="9">
        <v>19.559000000000001</v>
      </c>
      <c r="DJ14" s="9">
        <v>9.1289999999999996</v>
      </c>
      <c r="DK14" s="9">
        <v>10.43</v>
      </c>
      <c r="DL14" s="9">
        <v>14.476000000000001</v>
      </c>
      <c r="DM14" s="9">
        <v>4.6779999999999999</v>
      </c>
      <c r="DN14" s="9">
        <v>9.798</v>
      </c>
      <c r="DO14" s="9">
        <v>1.891</v>
      </c>
      <c r="DP14" s="9">
        <v>0.86699999999999999</v>
      </c>
      <c r="DQ14" s="9">
        <v>1.0229999999999999</v>
      </c>
      <c r="DR14" s="9">
        <v>9.2110000000000003</v>
      </c>
      <c r="DS14" s="9">
        <v>4.6849999999999996</v>
      </c>
      <c r="DT14" s="9">
        <v>4.5259999999999998</v>
      </c>
      <c r="DU14" s="9">
        <v>9.2110000000000003</v>
      </c>
      <c r="DV14" s="9">
        <v>4.6849999999999996</v>
      </c>
      <c r="DW14" s="9">
        <v>4.5259999999999998</v>
      </c>
      <c r="DX14" s="9">
        <v>5.2729999999999997</v>
      </c>
      <c r="DY14" s="9">
        <v>2.3530000000000002</v>
      </c>
      <c r="DZ14" s="9">
        <v>2.92</v>
      </c>
      <c r="EA14" s="9">
        <v>3.9390000000000001</v>
      </c>
      <c r="EB14" s="9">
        <v>2.3330000000000002</v>
      </c>
      <c r="EC14" s="9">
        <v>1.6060000000000001</v>
      </c>
      <c r="ED14" s="9">
        <v>0</v>
      </c>
      <c r="EE14" s="9">
        <v>0</v>
      </c>
      <c r="EF14" s="9">
        <v>0</v>
      </c>
      <c r="EG14" s="9">
        <v>5.8170000000000002</v>
      </c>
      <c r="EH14" s="9">
        <v>4.4329999999999998</v>
      </c>
      <c r="EI14" s="9">
        <v>1.3839999999999999</v>
      </c>
      <c r="EJ14" s="9">
        <v>5.8170000000000002</v>
      </c>
      <c r="EK14" s="9">
        <v>4.4329999999999998</v>
      </c>
      <c r="EL14" s="9">
        <v>1.3839999999999999</v>
      </c>
      <c r="EM14" s="9">
        <v>4.3250000000000002</v>
      </c>
      <c r="EN14" s="9">
        <v>3.206</v>
      </c>
      <c r="EO14" s="9">
        <v>1.119</v>
      </c>
      <c r="EP14" s="9">
        <v>1.492</v>
      </c>
      <c r="EQ14" s="9">
        <v>1.228</v>
      </c>
      <c r="ER14" s="9">
        <v>0.26400000000000001</v>
      </c>
      <c r="ES14" s="9">
        <v>0</v>
      </c>
      <c r="ET14" s="9">
        <v>0</v>
      </c>
      <c r="EU14" s="9">
        <v>0</v>
      </c>
      <c r="EV14" s="9">
        <v>119.60599999999999</v>
      </c>
      <c r="EW14" s="9">
        <v>42.116999999999997</v>
      </c>
      <c r="EX14" s="9">
        <v>77.489000000000004</v>
      </c>
      <c r="EY14" s="9">
        <v>113.46</v>
      </c>
      <c r="EZ14" s="9">
        <v>39.484999999999999</v>
      </c>
      <c r="FA14" s="9">
        <v>73.974999999999994</v>
      </c>
      <c r="FB14" s="9">
        <v>61.216999999999999</v>
      </c>
      <c r="FC14" s="9">
        <v>23.945</v>
      </c>
      <c r="FD14" s="9">
        <v>37.271999999999998</v>
      </c>
      <c r="FE14" s="9">
        <v>52.244</v>
      </c>
      <c r="FF14" s="9">
        <v>15.541</v>
      </c>
      <c r="FG14" s="9">
        <v>36.703000000000003</v>
      </c>
      <c r="FH14" s="9">
        <v>6.1459999999999999</v>
      </c>
      <c r="FI14" s="9">
        <v>2.6320000000000001</v>
      </c>
      <c r="FJ14" s="9">
        <v>3.5139999999999998</v>
      </c>
      <c r="FK14" s="9">
        <v>91.510999999999996</v>
      </c>
      <c r="FL14" s="9">
        <v>30.006</v>
      </c>
      <c r="FM14" s="9">
        <v>61.505000000000003</v>
      </c>
      <c r="FN14" s="9">
        <v>87.635999999999996</v>
      </c>
      <c r="FO14" s="9">
        <v>28.437999999999999</v>
      </c>
      <c r="FP14" s="9">
        <v>59.198</v>
      </c>
      <c r="FQ14" s="9">
        <v>48.343000000000004</v>
      </c>
      <c r="FR14" s="9">
        <v>18.189</v>
      </c>
      <c r="FS14" s="9">
        <v>30.155000000000001</v>
      </c>
      <c r="FT14" s="9">
        <v>39.292999999999999</v>
      </c>
      <c r="FU14" s="9">
        <v>10.249000000000001</v>
      </c>
      <c r="FV14" s="9">
        <v>29.044</v>
      </c>
      <c r="FW14" s="9">
        <v>3.8740000000000001</v>
      </c>
      <c r="FX14" s="9">
        <v>1.5680000000000001</v>
      </c>
      <c r="FY14" s="9">
        <v>2.306</v>
      </c>
      <c r="FZ14" s="9">
        <v>28.096</v>
      </c>
      <c r="GA14" s="9">
        <v>12.111000000000001</v>
      </c>
      <c r="GB14" s="9">
        <v>15.984999999999999</v>
      </c>
      <c r="GC14" s="9">
        <v>25.824000000000002</v>
      </c>
      <c r="GD14" s="9">
        <v>11.047000000000001</v>
      </c>
      <c r="GE14" s="9">
        <v>14.776999999999999</v>
      </c>
      <c r="GF14" s="9">
        <v>12.872999999999999</v>
      </c>
      <c r="GG14" s="9">
        <v>5.7560000000000002</v>
      </c>
      <c r="GH14" s="9">
        <v>7.117</v>
      </c>
      <c r="GI14" s="9">
        <v>12.951000000000001</v>
      </c>
      <c r="GJ14" s="9">
        <v>5.2910000000000004</v>
      </c>
      <c r="GK14" s="9">
        <v>7.6589999999999998</v>
      </c>
      <c r="GL14" s="9">
        <v>2.2719999999999998</v>
      </c>
      <c r="GM14" s="9">
        <v>1.0640000000000001</v>
      </c>
      <c r="GN14" s="9">
        <v>1.208</v>
      </c>
      <c r="GO14" s="9">
        <v>42.795999999999999</v>
      </c>
      <c r="GP14" s="9">
        <v>14.44</v>
      </c>
      <c r="GQ14" s="9">
        <v>28.356000000000002</v>
      </c>
      <c r="GR14" s="9">
        <v>40.103000000000002</v>
      </c>
      <c r="GS14" s="9">
        <v>12.885</v>
      </c>
      <c r="GT14" s="9">
        <v>27.218</v>
      </c>
      <c r="GU14" s="9">
        <v>19.053999999999998</v>
      </c>
      <c r="GV14" s="9">
        <v>6.3920000000000003</v>
      </c>
      <c r="GW14" s="9">
        <v>12.663</v>
      </c>
      <c r="GX14" s="9">
        <v>21.048999999999999</v>
      </c>
      <c r="GY14" s="9">
        <v>6.4930000000000003</v>
      </c>
      <c r="GZ14" s="9">
        <v>14.555999999999999</v>
      </c>
      <c r="HA14" s="9">
        <v>2.6920000000000002</v>
      </c>
      <c r="HB14" s="9">
        <v>1.5549999999999999</v>
      </c>
      <c r="HC14" s="9">
        <v>1.137</v>
      </c>
      <c r="HD14" s="9">
        <v>19.568999999999999</v>
      </c>
      <c r="HE14" s="9">
        <v>4.7939999999999996</v>
      </c>
      <c r="HF14" s="9">
        <v>14.775</v>
      </c>
      <c r="HG14" s="9">
        <v>18.782</v>
      </c>
      <c r="HH14" s="9">
        <v>4.7939999999999996</v>
      </c>
      <c r="HI14" s="9">
        <v>13.988</v>
      </c>
      <c r="HJ14" s="9">
        <v>9.8219999999999992</v>
      </c>
      <c r="HK14" s="9">
        <v>2.1019999999999999</v>
      </c>
      <c r="HL14" s="9">
        <v>7.72</v>
      </c>
      <c r="HM14" s="9">
        <v>8.9600000000000009</v>
      </c>
      <c r="HN14" s="9">
        <v>2.6920000000000002</v>
      </c>
      <c r="HO14" s="9">
        <v>6.2679999999999998</v>
      </c>
      <c r="HP14" s="9">
        <v>0.78700000000000003</v>
      </c>
      <c r="HQ14" s="9">
        <v>0</v>
      </c>
      <c r="HR14" s="9">
        <v>0.78700000000000003</v>
      </c>
      <c r="HS14" s="9">
        <v>29.670999999999999</v>
      </c>
      <c r="HT14" s="9">
        <v>11.311999999999999</v>
      </c>
      <c r="HU14" s="9">
        <v>18.359000000000002</v>
      </c>
      <c r="HV14" s="9">
        <v>27.390999999999998</v>
      </c>
      <c r="HW14" s="9">
        <v>10.622</v>
      </c>
      <c r="HX14" s="9">
        <v>16.768999999999998</v>
      </c>
      <c r="HY14" s="9">
        <v>17.475000000000001</v>
      </c>
      <c r="HZ14" s="9">
        <v>7.9329999999999998</v>
      </c>
      <c r="IA14" s="9">
        <v>9.5419999999999998</v>
      </c>
      <c r="IB14" s="9">
        <v>9.9160000000000004</v>
      </c>
      <c r="IC14" s="9">
        <v>2.6890000000000001</v>
      </c>
      <c r="ID14" s="9">
        <v>7.2270000000000003</v>
      </c>
      <c r="IE14" s="9">
        <v>2.2799999999999998</v>
      </c>
      <c r="IF14" s="9">
        <v>0.69</v>
      </c>
      <c r="IG14" s="9">
        <v>1.59</v>
      </c>
      <c r="IH14" s="9">
        <v>27.571000000000002</v>
      </c>
      <c r="II14" s="9">
        <v>11.571</v>
      </c>
      <c r="IJ14" s="9">
        <v>16</v>
      </c>
      <c r="IK14" s="9">
        <v>27.184000000000001</v>
      </c>
      <c r="IL14" s="9">
        <v>11.183999999999999</v>
      </c>
      <c r="IM14" s="9">
        <v>16</v>
      </c>
      <c r="IN14" s="9">
        <v>14.865</v>
      </c>
      <c r="IO14" s="9">
        <v>7.5179999999999998</v>
      </c>
      <c r="IP14" s="9">
        <v>7.3470000000000004</v>
      </c>
      <c r="IQ14" s="9">
        <v>12.319000000000001</v>
      </c>
    </row>
    <row r="15" spans="1:251">
      <c r="A15" s="10">
        <v>43497</v>
      </c>
      <c r="B15" s="9">
        <v>67.515000000000001</v>
      </c>
      <c r="C15" s="9">
        <v>23.265000000000001</v>
      </c>
      <c r="D15" s="9">
        <v>44.25</v>
      </c>
      <c r="E15" s="9">
        <v>63.564</v>
      </c>
      <c r="F15" s="9">
        <v>21.640999999999998</v>
      </c>
      <c r="G15" s="9">
        <v>41.923000000000002</v>
      </c>
      <c r="H15" s="9">
        <v>31.664999999999999</v>
      </c>
      <c r="I15" s="9">
        <v>9.9190000000000005</v>
      </c>
      <c r="J15" s="9">
        <v>21.745999999999999</v>
      </c>
      <c r="K15" s="9">
        <v>31.9</v>
      </c>
      <c r="L15" s="9">
        <v>11.722</v>
      </c>
      <c r="M15" s="9">
        <v>20.178000000000001</v>
      </c>
      <c r="N15" s="9">
        <v>3.9510000000000001</v>
      </c>
      <c r="O15" s="9">
        <v>1.6240000000000001</v>
      </c>
      <c r="P15" s="9">
        <v>2.327</v>
      </c>
      <c r="Q15" s="9">
        <v>8.9410000000000007</v>
      </c>
      <c r="R15" s="9">
        <v>4.9809999999999999</v>
      </c>
      <c r="S15" s="9">
        <v>3.96</v>
      </c>
      <c r="T15" s="9">
        <v>8.5280000000000005</v>
      </c>
      <c r="U15" s="9">
        <v>4.9809999999999999</v>
      </c>
      <c r="V15" s="9">
        <v>3.5470000000000002</v>
      </c>
      <c r="W15" s="9">
        <v>4.09</v>
      </c>
      <c r="X15" s="9">
        <v>1.196</v>
      </c>
      <c r="Y15" s="9">
        <v>2.8940000000000001</v>
      </c>
      <c r="Z15" s="9">
        <v>4.4370000000000003</v>
      </c>
      <c r="AA15" s="9">
        <v>3.7839999999999998</v>
      </c>
      <c r="AB15" s="9">
        <v>0.65300000000000002</v>
      </c>
      <c r="AC15" s="9">
        <v>0.41299999999999998</v>
      </c>
      <c r="AD15" s="9">
        <v>0</v>
      </c>
      <c r="AE15" s="9">
        <v>0.41299999999999998</v>
      </c>
      <c r="AF15" s="9">
        <v>21.614999999999998</v>
      </c>
      <c r="AG15" s="9">
        <v>6.5190000000000001</v>
      </c>
      <c r="AH15" s="9">
        <v>15.096</v>
      </c>
      <c r="AI15" s="9">
        <v>20.596</v>
      </c>
      <c r="AJ15" s="9">
        <v>6.1849999999999996</v>
      </c>
      <c r="AK15" s="9">
        <v>14.412000000000001</v>
      </c>
      <c r="AL15" s="9">
        <v>8.1199999999999992</v>
      </c>
      <c r="AM15" s="9">
        <v>1.7629999999999999</v>
      </c>
      <c r="AN15" s="9">
        <v>6.3570000000000002</v>
      </c>
      <c r="AO15" s="9">
        <v>12.477</v>
      </c>
      <c r="AP15" s="9">
        <v>4.4219999999999997</v>
      </c>
      <c r="AQ15" s="9">
        <v>8.0549999999999997</v>
      </c>
      <c r="AR15" s="9">
        <v>1.018</v>
      </c>
      <c r="AS15" s="9">
        <v>0.33400000000000002</v>
      </c>
      <c r="AT15" s="9">
        <v>0.68400000000000005</v>
      </c>
      <c r="AU15" s="9">
        <v>15.23</v>
      </c>
      <c r="AV15" s="9">
        <v>3.577</v>
      </c>
      <c r="AW15" s="9">
        <v>11.653</v>
      </c>
      <c r="AX15" s="9">
        <v>14.754</v>
      </c>
      <c r="AY15" s="9">
        <v>3.577</v>
      </c>
      <c r="AZ15" s="9">
        <v>11.177</v>
      </c>
      <c r="BA15" s="9">
        <v>8.6669999999999998</v>
      </c>
      <c r="BB15" s="9">
        <v>1.6359999999999999</v>
      </c>
      <c r="BC15" s="9">
        <v>7.0309999999999997</v>
      </c>
      <c r="BD15" s="9">
        <v>6.0869999999999997</v>
      </c>
      <c r="BE15" s="9">
        <v>1.9410000000000001</v>
      </c>
      <c r="BF15" s="9">
        <v>4.1459999999999999</v>
      </c>
      <c r="BG15" s="9">
        <v>0.47599999999999998</v>
      </c>
      <c r="BH15" s="9">
        <v>0</v>
      </c>
      <c r="BI15" s="9">
        <v>0.47599999999999998</v>
      </c>
      <c r="BJ15" s="9">
        <v>24.193000000000001</v>
      </c>
      <c r="BK15" s="9">
        <v>8.8320000000000007</v>
      </c>
      <c r="BL15" s="9">
        <v>15.361000000000001</v>
      </c>
      <c r="BM15" s="9">
        <v>21.965</v>
      </c>
      <c r="BN15" s="9">
        <v>8.1839999999999993</v>
      </c>
      <c r="BO15" s="9">
        <v>13.781000000000001</v>
      </c>
      <c r="BP15" s="9">
        <v>11.352</v>
      </c>
      <c r="BQ15" s="9">
        <v>3.6259999999999999</v>
      </c>
      <c r="BR15" s="9">
        <v>7.726</v>
      </c>
      <c r="BS15" s="9">
        <v>10.613</v>
      </c>
      <c r="BT15" s="9">
        <v>4.5579999999999998</v>
      </c>
      <c r="BU15" s="9">
        <v>6.0549999999999997</v>
      </c>
      <c r="BV15" s="9">
        <v>2.2280000000000002</v>
      </c>
      <c r="BW15" s="9">
        <v>0.64800000000000002</v>
      </c>
      <c r="BX15" s="9">
        <v>1.58</v>
      </c>
      <c r="BY15" s="9">
        <v>15.417999999999999</v>
      </c>
      <c r="BZ15" s="9">
        <v>9.3179999999999996</v>
      </c>
      <c r="CA15" s="9">
        <v>6.1</v>
      </c>
      <c r="CB15" s="9">
        <v>14.776</v>
      </c>
      <c r="CC15" s="9">
        <v>8.6760000000000002</v>
      </c>
      <c r="CD15" s="9">
        <v>6.1</v>
      </c>
      <c r="CE15" s="9">
        <v>7.6159999999999997</v>
      </c>
      <c r="CF15" s="9">
        <v>4.0910000000000002</v>
      </c>
      <c r="CG15" s="9">
        <v>3.5249999999999999</v>
      </c>
      <c r="CH15" s="9">
        <v>7.16</v>
      </c>
      <c r="CI15" s="9">
        <v>4.585</v>
      </c>
      <c r="CJ15" s="9">
        <v>2.5750000000000002</v>
      </c>
      <c r="CK15" s="9">
        <v>0.64200000000000002</v>
      </c>
      <c r="CL15" s="9">
        <v>0.64200000000000002</v>
      </c>
      <c r="CM15" s="9">
        <v>0</v>
      </c>
      <c r="CN15" s="9">
        <v>25.666</v>
      </c>
      <c r="CO15" s="9">
        <v>8.0779999999999994</v>
      </c>
      <c r="CP15" s="9">
        <v>17.588000000000001</v>
      </c>
      <c r="CQ15" s="9">
        <v>24.263999999999999</v>
      </c>
      <c r="CR15" s="9">
        <v>7.4649999999999999</v>
      </c>
      <c r="CS15" s="9">
        <v>16.8</v>
      </c>
      <c r="CT15" s="9">
        <v>8.5169999999999995</v>
      </c>
      <c r="CU15" s="9">
        <v>2.4510000000000001</v>
      </c>
      <c r="CV15" s="9">
        <v>6.0650000000000004</v>
      </c>
      <c r="CW15" s="9">
        <v>15.747999999999999</v>
      </c>
      <c r="CX15" s="9">
        <v>5.0129999999999999</v>
      </c>
      <c r="CY15" s="9">
        <v>10.734</v>
      </c>
      <c r="CZ15" s="9">
        <v>1.4019999999999999</v>
      </c>
      <c r="DA15" s="9">
        <v>0.61399999999999999</v>
      </c>
      <c r="DB15" s="9">
        <v>0.78800000000000003</v>
      </c>
      <c r="DC15" s="9">
        <v>34.218000000000004</v>
      </c>
      <c r="DD15" s="9">
        <v>12.891999999999999</v>
      </c>
      <c r="DE15" s="9">
        <v>21.327000000000002</v>
      </c>
      <c r="DF15" s="9">
        <v>32.542000000000002</v>
      </c>
      <c r="DG15" s="9">
        <v>12.523</v>
      </c>
      <c r="DH15" s="9">
        <v>20.018999999999998</v>
      </c>
      <c r="DI15" s="9">
        <v>15.183999999999999</v>
      </c>
      <c r="DJ15" s="9">
        <v>4.3029999999999999</v>
      </c>
      <c r="DK15" s="9">
        <v>10.88</v>
      </c>
      <c r="DL15" s="9">
        <v>17.358000000000001</v>
      </c>
      <c r="DM15" s="9">
        <v>8.2200000000000006</v>
      </c>
      <c r="DN15" s="9">
        <v>9.1379999999999999</v>
      </c>
      <c r="DO15" s="9">
        <v>1.6759999999999999</v>
      </c>
      <c r="DP15" s="9">
        <v>0.36799999999999999</v>
      </c>
      <c r="DQ15" s="9">
        <v>1.3080000000000001</v>
      </c>
      <c r="DR15" s="9">
        <v>12.132999999999999</v>
      </c>
      <c r="DS15" s="9">
        <v>4.758</v>
      </c>
      <c r="DT15" s="9">
        <v>7.375</v>
      </c>
      <c r="DU15" s="9">
        <v>11.815</v>
      </c>
      <c r="DV15" s="9">
        <v>4.758</v>
      </c>
      <c r="DW15" s="9">
        <v>7.0570000000000004</v>
      </c>
      <c r="DX15" s="9">
        <v>8.9120000000000008</v>
      </c>
      <c r="DY15" s="9">
        <v>2.8130000000000002</v>
      </c>
      <c r="DZ15" s="9">
        <v>6.0990000000000002</v>
      </c>
      <c r="EA15" s="9">
        <v>2.903</v>
      </c>
      <c r="EB15" s="9">
        <v>1.9450000000000001</v>
      </c>
      <c r="EC15" s="9">
        <v>0.95799999999999996</v>
      </c>
      <c r="ED15" s="9">
        <v>0.318</v>
      </c>
      <c r="EE15" s="9">
        <v>0</v>
      </c>
      <c r="EF15" s="9">
        <v>0.318</v>
      </c>
      <c r="EG15" s="9">
        <v>4.4379999999999997</v>
      </c>
      <c r="EH15" s="9">
        <v>2.5169999999999999</v>
      </c>
      <c r="EI15" s="9">
        <v>1.921</v>
      </c>
      <c r="EJ15" s="9">
        <v>3.47</v>
      </c>
      <c r="EK15" s="9">
        <v>1.875</v>
      </c>
      <c r="EL15" s="9">
        <v>1.595</v>
      </c>
      <c r="EM15" s="9">
        <v>3.1419999999999999</v>
      </c>
      <c r="EN15" s="9">
        <v>1.5469999999999999</v>
      </c>
      <c r="EO15" s="9">
        <v>1.595</v>
      </c>
      <c r="EP15" s="9">
        <v>0.32800000000000001</v>
      </c>
      <c r="EQ15" s="9">
        <v>0.32800000000000001</v>
      </c>
      <c r="ER15" s="9">
        <v>0</v>
      </c>
      <c r="ES15" s="9">
        <v>0.96799999999999997</v>
      </c>
      <c r="ET15" s="9">
        <v>0.64200000000000002</v>
      </c>
      <c r="EU15" s="9">
        <v>0.32600000000000001</v>
      </c>
      <c r="EV15" s="9">
        <v>120.678</v>
      </c>
      <c r="EW15" s="9">
        <v>40.396999999999998</v>
      </c>
      <c r="EX15" s="9">
        <v>80.281000000000006</v>
      </c>
      <c r="EY15" s="9">
        <v>110.843</v>
      </c>
      <c r="EZ15" s="9">
        <v>38.856000000000002</v>
      </c>
      <c r="FA15" s="9">
        <v>71.986999999999995</v>
      </c>
      <c r="FB15" s="9">
        <v>60.34</v>
      </c>
      <c r="FC15" s="9">
        <v>23.9</v>
      </c>
      <c r="FD15" s="9">
        <v>36.44</v>
      </c>
      <c r="FE15" s="9">
        <v>50.503</v>
      </c>
      <c r="FF15" s="9">
        <v>14.956</v>
      </c>
      <c r="FG15" s="9">
        <v>35.546999999999997</v>
      </c>
      <c r="FH15" s="9">
        <v>9.8350000000000009</v>
      </c>
      <c r="FI15" s="9">
        <v>1.5409999999999999</v>
      </c>
      <c r="FJ15" s="9">
        <v>8.2940000000000005</v>
      </c>
      <c r="FK15" s="9">
        <v>101.334</v>
      </c>
      <c r="FL15" s="9">
        <v>30.331</v>
      </c>
      <c r="FM15" s="9">
        <v>71.004000000000005</v>
      </c>
      <c r="FN15" s="9">
        <v>93.484999999999999</v>
      </c>
      <c r="FO15" s="9">
        <v>29.22</v>
      </c>
      <c r="FP15" s="9">
        <v>64.263999999999996</v>
      </c>
      <c r="FQ15" s="9">
        <v>49.783000000000001</v>
      </c>
      <c r="FR15" s="9">
        <v>17.972999999999999</v>
      </c>
      <c r="FS15" s="9">
        <v>31.81</v>
      </c>
      <c r="FT15" s="9">
        <v>43.701999999999998</v>
      </c>
      <c r="FU15" s="9">
        <v>11.247999999999999</v>
      </c>
      <c r="FV15" s="9">
        <v>32.454000000000001</v>
      </c>
      <c r="FW15" s="9">
        <v>7.85</v>
      </c>
      <c r="FX15" s="9">
        <v>1.1100000000000001</v>
      </c>
      <c r="FY15" s="9">
        <v>6.7389999999999999</v>
      </c>
      <c r="FZ15" s="9">
        <v>19.343</v>
      </c>
      <c r="GA15" s="9">
        <v>10.066000000000001</v>
      </c>
      <c r="GB15" s="9">
        <v>9.2769999999999992</v>
      </c>
      <c r="GC15" s="9">
        <v>17.358000000000001</v>
      </c>
      <c r="GD15" s="9">
        <v>9.6359999999999992</v>
      </c>
      <c r="GE15" s="9">
        <v>7.7229999999999999</v>
      </c>
      <c r="GF15" s="9">
        <v>10.557</v>
      </c>
      <c r="GG15" s="9">
        <v>5.9269999999999996</v>
      </c>
      <c r="GH15" s="9">
        <v>4.63</v>
      </c>
      <c r="GI15" s="9">
        <v>6.8010000000000002</v>
      </c>
      <c r="GJ15" s="9">
        <v>3.7080000000000002</v>
      </c>
      <c r="GK15" s="9">
        <v>3.093</v>
      </c>
      <c r="GL15" s="9">
        <v>1.9850000000000001</v>
      </c>
      <c r="GM15" s="9">
        <v>0.43099999999999999</v>
      </c>
      <c r="GN15" s="9">
        <v>1.5549999999999999</v>
      </c>
      <c r="GO15" s="9">
        <v>34.604999999999997</v>
      </c>
      <c r="GP15" s="9">
        <v>8.3350000000000009</v>
      </c>
      <c r="GQ15" s="9">
        <v>26.27</v>
      </c>
      <c r="GR15" s="9">
        <v>31.943000000000001</v>
      </c>
      <c r="GS15" s="9">
        <v>8.3350000000000009</v>
      </c>
      <c r="GT15" s="9">
        <v>23.606999999999999</v>
      </c>
      <c r="GU15" s="9">
        <v>14.548</v>
      </c>
      <c r="GV15" s="9">
        <v>4.3739999999999997</v>
      </c>
      <c r="GW15" s="9">
        <v>10.175000000000001</v>
      </c>
      <c r="GX15" s="9">
        <v>17.393999999999998</v>
      </c>
      <c r="GY15" s="9">
        <v>3.9609999999999999</v>
      </c>
      <c r="GZ15" s="9">
        <v>13.433</v>
      </c>
      <c r="HA15" s="9">
        <v>2.6619999999999999</v>
      </c>
      <c r="HB15" s="9">
        <v>0</v>
      </c>
      <c r="HC15" s="9">
        <v>2.6619999999999999</v>
      </c>
      <c r="HD15" s="9">
        <v>19.835999999999999</v>
      </c>
      <c r="HE15" s="9">
        <v>5.109</v>
      </c>
      <c r="HF15" s="9">
        <v>14.728</v>
      </c>
      <c r="HG15" s="9">
        <v>18.372</v>
      </c>
      <c r="HH15" s="9">
        <v>4.4790000000000001</v>
      </c>
      <c r="HI15" s="9">
        <v>13.893000000000001</v>
      </c>
      <c r="HJ15" s="9">
        <v>9.6</v>
      </c>
      <c r="HK15" s="9">
        <v>1.2829999999999999</v>
      </c>
      <c r="HL15" s="9">
        <v>8.3170000000000002</v>
      </c>
      <c r="HM15" s="9">
        <v>8.7720000000000002</v>
      </c>
      <c r="HN15" s="9">
        <v>3.1960000000000002</v>
      </c>
      <c r="HO15" s="9">
        <v>5.5759999999999996</v>
      </c>
      <c r="HP15" s="9">
        <v>1.464</v>
      </c>
      <c r="HQ15" s="9">
        <v>0.63</v>
      </c>
      <c r="HR15" s="9">
        <v>0.83399999999999996</v>
      </c>
      <c r="HS15" s="9">
        <v>35.000999999999998</v>
      </c>
      <c r="HT15" s="9">
        <v>10.007999999999999</v>
      </c>
      <c r="HU15" s="9">
        <v>24.992000000000001</v>
      </c>
      <c r="HV15" s="9">
        <v>32.618000000000002</v>
      </c>
      <c r="HW15" s="9">
        <v>10.007999999999999</v>
      </c>
      <c r="HX15" s="9">
        <v>22.61</v>
      </c>
      <c r="HY15" s="9">
        <v>17.716000000000001</v>
      </c>
      <c r="HZ15" s="9">
        <v>6.3179999999999996</v>
      </c>
      <c r="IA15" s="9">
        <v>11.398</v>
      </c>
      <c r="IB15" s="9">
        <v>14.901999999999999</v>
      </c>
      <c r="IC15" s="9">
        <v>3.6909999999999998</v>
      </c>
      <c r="ID15" s="9">
        <v>11.211</v>
      </c>
      <c r="IE15" s="9">
        <v>2.383</v>
      </c>
      <c r="IF15" s="9">
        <v>0</v>
      </c>
      <c r="IG15" s="9">
        <v>2.383</v>
      </c>
      <c r="IH15" s="9">
        <v>31.236999999999998</v>
      </c>
      <c r="II15" s="9">
        <v>16.945</v>
      </c>
      <c r="IJ15" s="9">
        <v>14.292</v>
      </c>
      <c r="IK15" s="9">
        <v>27.911000000000001</v>
      </c>
      <c r="IL15" s="9">
        <v>16.033999999999999</v>
      </c>
      <c r="IM15" s="9">
        <v>11.877000000000001</v>
      </c>
      <c r="IN15" s="9">
        <v>18.475999999999999</v>
      </c>
      <c r="IO15" s="9">
        <v>11.926</v>
      </c>
      <c r="IP15" s="9">
        <v>6.55</v>
      </c>
      <c r="IQ15" s="9">
        <v>9.4350000000000005</v>
      </c>
    </row>
    <row r="16" spans="1:251">
      <c r="A16" s="10">
        <v>43862</v>
      </c>
      <c r="B16" s="9">
        <v>77.337000000000003</v>
      </c>
      <c r="C16" s="9">
        <v>27.870999999999999</v>
      </c>
      <c r="D16" s="9">
        <v>49.465000000000003</v>
      </c>
      <c r="E16" s="9">
        <v>73.861000000000004</v>
      </c>
      <c r="F16" s="9">
        <v>26.34</v>
      </c>
      <c r="G16" s="9">
        <v>47.521000000000001</v>
      </c>
      <c r="H16" s="9">
        <v>36.463000000000001</v>
      </c>
      <c r="I16" s="9">
        <v>13.316000000000001</v>
      </c>
      <c r="J16" s="9">
        <v>23.146999999999998</v>
      </c>
      <c r="K16" s="9">
        <v>37.398000000000003</v>
      </c>
      <c r="L16" s="9">
        <v>13.023</v>
      </c>
      <c r="M16" s="9">
        <v>24.375</v>
      </c>
      <c r="N16" s="9">
        <v>3.476</v>
      </c>
      <c r="O16" s="9">
        <v>1.532</v>
      </c>
      <c r="P16" s="9">
        <v>1.944</v>
      </c>
      <c r="Q16" s="9">
        <v>12.401999999999999</v>
      </c>
      <c r="R16" s="9">
        <v>6.5430000000000001</v>
      </c>
      <c r="S16" s="9">
        <v>5.8579999999999997</v>
      </c>
      <c r="T16" s="9">
        <v>10.696999999999999</v>
      </c>
      <c r="U16" s="9">
        <v>5.9779999999999998</v>
      </c>
      <c r="V16" s="9">
        <v>4.718</v>
      </c>
      <c r="W16" s="9">
        <v>4.992</v>
      </c>
      <c r="X16" s="9">
        <v>2.8580000000000001</v>
      </c>
      <c r="Y16" s="9">
        <v>2.1339999999999999</v>
      </c>
      <c r="Z16" s="9">
        <v>5.7050000000000001</v>
      </c>
      <c r="AA16" s="9">
        <v>3.12</v>
      </c>
      <c r="AB16" s="9">
        <v>2.585</v>
      </c>
      <c r="AC16" s="9">
        <v>1.7050000000000001</v>
      </c>
      <c r="AD16" s="9">
        <v>0.56499999999999995</v>
      </c>
      <c r="AE16" s="9">
        <v>1.1399999999999999</v>
      </c>
      <c r="AF16" s="9">
        <v>31.344999999999999</v>
      </c>
      <c r="AG16" s="9">
        <v>9.9749999999999996</v>
      </c>
      <c r="AH16" s="9">
        <v>21.37</v>
      </c>
      <c r="AI16" s="9">
        <v>28.65</v>
      </c>
      <c r="AJ16" s="9">
        <v>8.9369999999999994</v>
      </c>
      <c r="AK16" s="9">
        <v>19.713000000000001</v>
      </c>
      <c r="AL16" s="9">
        <v>12.124000000000001</v>
      </c>
      <c r="AM16" s="9">
        <v>3.9750000000000001</v>
      </c>
      <c r="AN16" s="9">
        <v>8.1489999999999991</v>
      </c>
      <c r="AO16" s="9">
        <v>16.524999999999999</v>
      </c>
      <c r="AP16" s="9">
        <v>4.9619999999999997</v>
      </c>
      <c r="AQ16" s="9">
        <v>11.564</v>
      </c>
      <c r="AR16" s="9">
        <v>2.6960000000000002</v>
      </c>
      <c r="AS16" s="9">
        <v>1.038</v>
      </c>
      <c r="AT16" s="9">
        <v>1.657</v>
      </c>
      <c r="AU16" s="9">
        <v>10.531000000000001</v>
      </c>
      <c r="AV16" s="9">
        <v>2.5640000000000001</v>
      </c>
      <c r="AW16" s="9">
        <v>7.9669999999999996</v>
      </c>
      <c r="AX16" s="9">
        <v>9.9499999999999993</v>
      </c>
      <c r="AY16" s="9">
        <v>2.5640000000000001</v>
      </c>
      <c r="AZ16" s="9">
        <v>7.3849999999999998</v>
      </c>
      <c r="BA16" s="9">
        <v>6.0449999999999999</v>
      </c>
      <c r="BB16" s="9">
        <v>1.3</v>
      </c>
      <c r="BC16" s="9">
        <v>4.7439999999999998</v>
      </c>
      <c r="BD16" s="9">
        <v>3.9049999999999998</v>
      </c>
      <c r="BE16" s="9">
        <v>1.264</v>
      </c>
      <c r="BF16" s="9">
        <v>2.641</v>
      </c>
      <c r="BG16" s="9">
        <v>0.58199999999999996</v>
      </c>
      <c r="BH16" s="9">
        <v>0</v>
      </c>
      <c r="BI16" s="9">
        <v>0.58199999999999996</v>
      </c>
      <c r="BJ16" s="9">
        <v>29.666</v>
      </c>
      <c r="BK16" s="9">
        <v>11.878</v>
      </c>
      <c r="BL16" s="9">
        <v>17.788</v>
      </c>
      <c r="BM16" s="9">
        <v>28.224</v>
      </c>
      <c r="BN16" s="9">
        <v>11.281000000000001</v>
      </c>
      <c r="BO16" s="9">
        <v>16.943000000000001</v>
      </c>
      <c r="BP16" s="9">
        <v>13.496</v>
      </c>
      <c r="BQ16" s="9">
        <v>5.0030000000000001</v>
      </c>
      <c r="BR16" s="9">
        <v>8.4920000000000009</v>
      </c>
      <c r="BS16" s="9">
        <v>14.728999999999999</v>
      </c>
      <c r="BT16" s="9">
        <v>6.2779999999999996</v>
      </c>
      <c r="BU16" s="9">
        <v>8.4510000000000005</v>
      </c>
      <c r="BV16" s="9">
        <v>1.4419999999999999</v>
      </c>
      <c r="BW16" s="9">
        <v>0.59699999999999998</v>
      </c>
      <c r="BX16" s="9">
        <v>0.84499999999999997</v>
      </c>
      <c r="BY16" s="9">
        <v>18.195</v>
      </c>
      <c r="BZ16" s="9">
        <v>9.9969999999999999</v>
      </c>
      <c r="CA16" s="9">
        <v>8.1989999999999998</v>
      </c>
      <c r="CB16" s="9">
        <v>17.734000000000002</v>
      </c>
      <c r="CC16" s="9">
        <v>9.5359999999999996</v>
      </c>
      <c r="CD16" s="9">
        <v>8.1989999999999998</v>
      </c>
      <c r="CE16" s="9">
        <v>9.7899999999999991</v>
      </c>
      <c r="CF16" s="9">
        <v>5.8959999999999999</v>
      </c>
      <c r="CG16" s="9">
        <v>3.895</v>
      </c>
      <c r="CH16" s="9">
        <v>7.944</v>
      </c>
      <c r="CI16" s="9">
        <v>3.64</v>
      </c>
      <c r="CJ16" s="9">
        <v>4.3040000000000003</v>
      </c>
      <c r="CK16" s="9">
        <v>0.46100000000000002</v>
      </c>
      <c r="CL16" s="9">
        <v>0.46100000000000002</v>
      </c>
      <c r="CM16" s="9">
        <v>0</v>
      </c>
      <c r="CN16" s="9">
        <v>38.201000000000001</v>
      </c>
      <c r="CO16" s="9">
        <v>11.811999999999999</v>
      </c>
      <c r="CP16" s="9">
        <v>26.388999999999999</v>
      </c>
      <c r="CQ16" s="9">
        <v>35.762999999999998</v>
      </c>
      <c r="CR16" s="9">
        <v>10.773</v>
      </c>
      <c r="CS16" s="9">
        <v>24.99</v>
      </c>
      <c r="CT16" s="9">
        <v>15.58</v>
      </c>
      <c r="CU16" s="9">
        <v>4.181</v>
      </c>
      <c r="CV16" s="9">
        <v>11.398999999999999</v>
      </c>
      <c r="CW16" s="9">
        <v>20.184000000000001</v>
      </c>
      <c r="CX16" s="9">
        <v>6.593</v>
      </c>
      <c r="CY16" s="9">
        <v>13.590999999999999</v>
      </c>
      <c r="CZ16" s="9">
        <v>2.4380000000000002</v>
      </c>
      <c r="DA16" s="9">
        <v>1.038</v>
      </c>
      <c r="DB16" s="9">
        <v>1.399</v>
      </c>
      <c r="DC16" s="9">
        <v>35.180999999999997</v>
      </c>
      <c r="DD16" s="9">
        <v>13.641999999999999</v>
      </c>
      <c r="DE16" s="9">
        <v>21.539000000000001</v>
      </c>
      <c r="DF16" s="9">
        <v>32.917999999999999</v>
      </c>
      <c r="DG16" s="9">
        <v>13.064</v>
      </c>
      <c r="DH16" s="9">
        <v>19.855</v>
      </c>
      <c r="DI16" s="9">
        <v>15.147</v>
      </c>
      <c r="DJ16" s="9">
        <v>6.3390000000000004</v>
      </c>
      <c r="DK16" s="9">
        <v>8.8079999999999998</v>
      </c>
      <c r="DL16" s="9">
        <v>17.771000000000001</v>
      </c>
      <c r="DM16" s="9">
        <v>6.7249999999999996</v>
      </c>
      <c r="DN16" s="9">
        <v>11.047000000000001</v>
      </c>
      <c r="DO16" s="9">
        <v>2.2629999999999999</v>
      </c>
      <c r="DP16" s="9">
        <v>0.57799999999999996</v>
      </c>
      <c r="DQ16" s="9">
        <v>1.6850000000000001</v>
      </c>
      <c r="DR16" s="9">
        <v>12.505000000000001</v>
      </c>
      <c r="DS16" s="9">
        <v>6.4790000000000001</v>
      </c>
      <c r="DT16" s="9">
        <v>6.0250000000000004</v>
      </c>
      <c r="DU16" s="9">
        <v>12.212999999999999</v>
      </c>
      <c r="DV16" s="9">
        <v>6.1879999999999997</v>
      </c>
      <c r="DW16" s="9">
        <v>6.0250000000000004</v>
      </c>
      <c r="DX16" s="9">
        <v>7.6779999999999999</v>
      </c>
      <c r="DY16" s="9">
        <v>3.7330000000000001</v>
      </c>
      <c r="DZ16" s="9">
        <v>3.9449999999999998</v>
      </c>
      <c r="EA16" s="9">
        <v>4.5350000000000001</v>
      </c>
      <c r="EB16" s="9">
        <v>2.4550000000000001</v>
      </c>
      <c r="EC16" s="9">
        <v>2.08</v>
      </c>
      <c r="ED16" s="9">
        <v>0.29199999999999998</v>
      </c>
      <c r="EE16" s="9">
        <v>0.29199999999999998</v>
      </c>
      <c r="EF16" s="9">
        <v>0</v>
      </c>
      <c r="EG16" s="9">
        <v>3.8519999999999999</v>
      </c>
      <c r="EH16" s="9">
        <v>2.4809999999999999</v>
      </c>
      <c r="EI16" s="9">
        <v>1.37</v>
      </c>
      <c r="EJ16" s="9">
        <v>3.6629999999999998</v>
      </c>
      <c r="EK16" s="9">
        <v>2.2930000000000001</v>
      </c>
      <c r="EL16" s="9">
        <v>1.37</v>
      </c>
      <c r="EM16" s="9">
        <v>3.05</v>
      </c>
      <c r="EN16" s="9">
        <v>1.9219999999999999</v>
      </c>
      <c r="EO16" s="9">
        <v>1.129</v>
      </c>
      <c r="EP16" s="9">
        <v>0.61299999999999999</v>
      </c>
      <c r="EQ16" s="9">
        <v>0.372</v>
      </c>
      <c r="ER16" s="9">
        <v>0.24099999999999999</v>
      </c>
      <c r="ES16" s="9">
        <v>0.188</v>
      </c>
      <c r="ET16" s="9">
        <v>0.188</v>
      </c>
      <c r="EU16" s="9">
        <v>0</v>
      </c>
      <c r="EV16" s="9">
        <v>127.905</v>
      </c>
      <c r="EW16" s="9">
        <v>49.991999999999997</v>
      </c>
      <c r="EX16" s="9">
        <v>77.912999999999997</v>
      </c>
      <c r="EY16" s="9">
        <v>120.65900000000001</v>
      </c>
      <c r="EZ16" s="9">
        <v>47.561999999999998</v>
      </c>
      <c r="FA16" s="9">
        <v>73.096999999999994</v>
      </c>
      <c r="FB16" s="9">
        <v>62.371000000000002</v>
      </c>
      <c r="FC16" s="9">
        <v>23.908000000000001</v>
      </c>
      <c r="FD16" s="9">
        <v>38.463000000000001</v>
      </c>
      <c r="FE16" s="9">
        <v>58.287999999999997</v>
      </c>
      <c r="FF16" s="9">
        <v>23.654</v>
      </c>
      <c r="FG16" s="9">
        <v>34.634</v>
      </c>
      <c r="FH16" s="9">
        <v>7.2460000000000004</v>
      </c>
      <c r="FI16" s="9">
        <v>2.4300000000000002</v>
      </c>
      <c r="FJ16" s="9">
        <v>4.8159999999999998</v>
      </c>
      <c r="FK16" s="9">
        <v>110.017</v>
      </c>
      <c r="FL16" s="9">
        <v>40.639000000000003</v>
      </c>
      <c r="FM16" s="9">
        <v>69.378</v>
      </c>
      <c r="FN16" s="9">
        <v>104.27</v>
      </c>
      <c r="FO16" s="9">
        <v>39.268999999999998</v>
      </c>
      <c r="FP16" s="9">
        <v>65</v>
      </c>
      <c r="FQ16" s="9">
        <v>52.655999999999999</v>
      </c>
      <c r="FR16" s="9">
        <v>18.64</v>
      </c>
      <c r="FS16" s="9">
        <v>34.015999999999998</v>
      </c>
      <c r="FT16" s="9">
        <v>51.613999999999997</v>
      </c>
      <c r="FU16" s="9">
        <v>20.629000000000001</v>
      </c>
      <c r="FV16" s="9">
        <v>30.984999999999999</v>
      </c>
      <c r="FW16" s="9">
        <v>5.7480000000000002</v>
      </c>
      <c r="FX16" s="9">
        <v>1.37</v>
      </c>
      <c r="FY16" s="9">
        <v>4.3780000000000001</v>
      </c>
      <c r="FZ16" s="9">
        <v>17.888000000000002</v>
      </c>
      <c r="GA16" s="9">
        <v>9.3529999999999998</v>
      </c>
      <c r="GB16" s="9">
        <v>8.5350000000000001</v>
      </c>
      <c r="GC16" s="9">
        <v>16.388999999999999</v>
      </c>
      <c r="GD16" s="9">
        <v>8.2929999999999993</v>
      </c>
      <c r="GE16" s="9">
        <v>8.0969999999999995</v>
      </c>
      <c r="GF16" s="9">
        <v>9.7159999999999993</v>
      </c>
      <c r="GG16" s="9">
        <v>5.2679999999999998</v>
      </c>
      <c r="GH16" s="9">
        <v>4.4480000000000004</v>
      </c>
      <c r="GI16" s="9">
        <v>6.6740000000000004</v>
      </c>
      <c r="GJ16" s="9">
        <v>3.0249999999999999</v>
      </c>
      <c r="GK16" s="9">
        <v>3.649</v>
      </c>
      <c r="GL16" s="9">
        <v>1.4990000000000001</v>
      </c>
      <c r="GM16" s="9">
        <v>1.06</v>
      </c>
      <c r="GN16" s="9">
        <v>0.438</v>
      </c>
      <c r="GO16" s="9">
        <v>41.622</v>
      </c>
      <c r="GP16" s="9">
        <v>14.263999999999999</v>
      </c>
      <c r="GQ16" s="9">
        <v>27.358000000000001</v>
      </c>
      <c r="GR16" s="9">
        <v>38.325000000000003</v>
      </c>
      <c r="GS16" s="9">
        <v>13.090999999999999</v>
      </c>
      <c r="GT16" s="9">
        <v>25.234000000000002</v>
      </c>
      <c r="GU16" s="9">
        <v>16.797999999999998</v>
      </c>
      <c r="GV16" s="9">
        <v>3.0259999999999998</v>
      </c>
      <c r="GW16" s="9">
        <v>13.772</v>
      </c>
      <c r="GX16" s="9">
        <v>21.527000000000001</v>
      </c>
      <c r="GY16" s="9">
        <v>10.065</v>
      </c>
      <c r="GZ16" s="9">
        <v>11.462999999999999</v>
      </c>
      <c r="HA16" s="9">
        <v>3.2970000000000002</v>
      </c>
      <c r="HB16" s="9">
        <v>1.173</v>
      </c>
      <c r="HC16" s="9">
        <v>2.1240000000000001</v>
      </c>
      <c r="HD16" s="9">
        <v>20.244</v>
      </c>
      <c r="HE16" s="9">
        <v>6.9870000000000001</v>
      </c>
      <c r="HF16" s="9">
        <v>13.256</v>
      </c>
      <c r="HG16" s="9">
        <v>18.864999999999998</v>
      </c>
      <c r="HH16" s="9">
        <v>6.0289999999999999</v>
      </c>
      <c r="HI16" s="9">
        <v>12.836</v>
      </c>
      <c r="HJ16" s="9">
        <v>7.2510000000000003</v>
      </c>
      <c r="HK16" s="9">
        <v>2.9569999999999999</v>
      </c>
      <c r="HL16" s="9">
        <v>4.2939999999999996</v>
      </c>
      <c r="HM16" s="9">
        <v>11.614000000000001</v>
      </c>
      <c r="HN16" s="9">
        <v>3.0720000000000001</v>
      </c>
      <c r="HO16" s="9">
        <v>8.5419999999999998</v>
      </c>
      <c r="HP16" s="9">
        <v>1.379</v>
      </c>
      <c r="HQ16" s="9">
        <v>0.95899999999999996</v>
      </c>
      <c r="HR16" s="9">
        <v>0.42</v>
      </c>
      <c r="HS16" s="9">
        <v>29.684999999999999</v>
      </c>
      <c r="HT16" s="9">
        <v>10.863</v>
      </c>
      <c r="HU16" s="9">
        <v>18.821999999999999</v>
      </c>
      <c r="HV16" s="9">
        <v>28.672999999999998</v>
      </c>
      <c r="HW16" s="9">
        <v>10.863</v>
      </c>
      <c r="HX16" s="9">
        <v>17.809999999999999</v>
      </c>
      <c r="HY16" s="9">
        <v>16.097000000000001</v>
      </c>
      <c r="HZ16" s="9">
        <v>6.2770000000000001</v>
      </c>
      <c r="IA16" s="9">
        <v>9.82</v>
      </c>
      <c r="IB16" s="9">
        <v>12.576000000000001</v>
      </c>
      <c r="IC16" s="9">
        <v>4.5860000000000003</v>
      </c>
      <c r="ID16" s="9">
        <v>7.99</v>
      </c>
      <c r="IE16" s="9">
        <v>1.012</v>
      </c>
      <c r="IF16" s="9">
        <v>0</v>
      </c>
      <c r="IG16" s="9">
        <v>1.012</v>
      </c>
      <c r="IH16" s="9">
        <v>36.354999999999997</v>
      </c>
      <c r="II16" s="9">
        <v>17.878</v>
      </c>
      <c r="IJ16" s="9">
        <v>18.477</v>
      </c>
      <c r="IK16" s="9">
        <v>34.795999999999999</v>
      </c>
      <c r="IL16" s="9">
        <v>17.579999999999998</v>
      </c>
      <c r="IM16" s="9">
        <v>17.216999999999999</v>
      </c>
      <c r="IN16" s="9">
        <v>22.225000000000001</v>
      </c>
      <c r="IO16" s="9">
        <v>11.648</v>
      </c>
      <c r="IP16" s="9">
        <v>10.577</v>
      </c>
      <c r="IQ16" s="9">
        <v>12.571</v>
      </c>
    </row>
    <row r="17" spans="1:251">
      <c r="A17" s="10">
        <v>44228</v>
      </c>
      <c r="B17" s="9">
        <v>60.841000000000001</v>
      </c>
      <c r="C17" s="9">
        <v>24.058</v>
      </c>
      <c r="D17" s="9">
        <v>36.783000000000001</v>
      </c>
      <c r="E17" s="9">
        <v>57.787999999999997</v>
      </c>
      <c r="F17" s="9">
        <v>22.321999999999999</v>
      </c>
      <c r="G17" s="9">
        <v>35.466000000000001</v>
      </c>
      <c r="H17" s="9">
        <v>28.707000000000001</v>
      </c>
      <c r="I17" s="9">
        <v>12.837999999999999</v>
      </c>
      <c r="J17" s="9">
        <v>15.869</v>
      </c>
      <c r="K17" s="9">
        <v>29.081</v>
      </c>
      <c r="L17" s="9">
        <v>9.4830000000000005</v>
      </c>
      <c r="M17" s="9">
        <v>19.597000000000001</v>
      </c>
      <c r="N17" s="9">
        <v>3.0529999999999999</v>
      </c>
      <c r="O17" s="9">
        <v>1.736</v>
      </c>
      <c r="P17" s="9">
        <v>1.3169999999999999</v>
      </c>
      <c r="Q17" s="9">
        <v>13.855</v>
      </c>
      <c r="R17" s="9">
        <v>9.6839999999999993</v>
      </c>
      <c r="S17" s="9">
        <v>4.17</v>
      </c>
      <c r="T17" s="9">
        <v>11.952</v>
      </c>
      <c r="U17" s="9">
        <v>8.3450000000000006</v>
      </c>
      <c r="V17" s="9">
        <v>3.6070000000000002</v>
      </c>
      <c r="W17" s="9">
        <v>5.25</v>
      </c>
      <c r="X17" s="9">
        <v>3.165</v>
      </c>
      <c r="Y17" s="9">
        <v>2.0859999999999999</v>
      </c>
      <c r="Z17" s="9">
        <v>6.7009999999999996</v>
      </c>
      <c r="AA17" s="9">
        <v>5.181</v>
      </c>
      <c r="AB17" s="9">
        <v>1.5209999999999999</v>
      </c>
      <c r="AC17" s="9">
        <v>1.903</v>
      </c>
      <c r="AD17" s="9">
        <v>1.339</v>
      </c>
      <c r="AE17" s="9">
        <v>0.56399999999999995</v>
      </c>
      <c r="AF17" s="9">
        <v>22.997</v>
      </c>
      <c r="AG17" s="9">
        <v>6.5270000000000001</v>
      </c>
      <c r="AH17" s="9">
        <v>16.47</v>
      </c>
      <c r="AI17" s="9">
        <v>22.158999999999999</v>
      </c>
      <c r="AJ17" s="9">
        <v>6.2869999999999999</v>
      </c>
      <c r="AK17" s="9">
        <v>15.872999999999999</v>
      </c>
      <c r="AL17" s="9">
        <v>11.234999999999999</v>
      </c>
      <c r="AM17" s="9">
        <v>2.613</v>
      </c>
      <c r="AN17" s="9">
        <v>8.6219999999999999</v>
      </c>
      <c r="AO17" s="9">
        <v>10.923999999999999</v>
      </c>
      <c r="AP17" s="9">
        <v>3.673</v>
      </c>
      <c r="AQ17" s="9">
        <v>7.2510000000000003</v>
      </c>
      <c r="AR17" s="9">
        <v>0.83799999999999997</v>
      </c>
      <c r="AS17" s="9">
        <v>0.24099999999999999</v>
      </c>
      <c r="AT17" s="9">
        <v>0.59699999999999998</v>
      </c>
      <c r="AU17" s="9">
        <v>12.548</v>
      </c>
      <c r="AV17" s="9">
        <v>4.8419999999999996</v>
      </c>
      <c r="AW17" s="9">
        <v>7.7060000000000004</v>
      </c>
      <c r="AX17" s="9">
        <v>12</v>
      </c>
      <c r="AY17" s="9">
        <v>4.8419999999999996</v>
      </c>
      <c r="AZ17" s="9">
        <v>7.1580000000000004</v>
      </c>
      <c r="BA17" s="9">
        <v>4.7130000000000001</v>
      </c>
      <c r="BB17" s="9">
        <v>1.417</v>
      </c>
      <c r="BC17" s="9">
        <v>3.2959999999999998</v>
      </c>
      <c r="BD17" s="9">
        <v>7.2869999999999999</v>
      </c>
      <c r="BE17" s="9">
        <v>3.4249999999999998</v>
      </c>
      <c r="BF17" s="9">
        <v>3.8620000000000001</v>
      </c>
      <c r="BG17" s="9">
        <v>0.54800000000000004</v>
      </c>
      <c r="BH17" s="9">
        <v>0</v>
      </c>
      <c r="BI17" s="9">
        <v>0.54800000000000004</v>
      </c>
      <c r="BJ17" s="9">
        <v>24.175000000000001</v>
      </c>
      <c r="BK17" s="9">
        <v>13.927</v>
      </c>
      <c r="BL17" s="9">
        <v>10.247</v>
      </c>
      <c r="BM17" s="9">
        <v>22.861000000000001</v>
      </c>
      <c r="BN17" s="9">
        <v>13.35</v>
      </c>
      <c r="BO17" s="9">
        <v>9.5109999999999992</v>
      </c>
      <c r="BP17" s="9">
        <v>12.315</v>
      </c>
      <c r="BQ17" s="9">
        <v>8.6519999999999992</v>
      </c>
      <c r="BR17" s="9">
        <v>3.6640000000000001</v>
      </c>
      <c r="BS17" s="9">
        <v>10.545999999999999</v>
      </c>
      <c r="BT17" s="9">
        <v>4.6980000000000004</v>
      </c>
      <c r="BU17" s="9">
        <v>5.8479999999999999</v>
      </c>
      <c r="BV17" s="9">
        <v>1.3140000000000001</v>
      </c>
      <c r="BW17" s="9">
        <v>0.57799999999999996</v>
      </c>
      <c r="BX17" s="9">
        <v>0.73599999999999999</v>
      </c>
      <c r="BY17" s="9">
        <v>14.976000000000001</v>
      </c>
      <c r="BZ17" s="9">
        <v>8.4450000000000003</v>
      </c>
      <c r="CA17" s="9">
        <v>6.5309999999999997</v>
      </c>
      <c r="CB17" s="9">
        <v>12.718999999999999</v>
      </c>
      <c r="CC17" s="9">
        <v>6.1879999999999997</v>
      </c>
      <c r="CD17" s="9">
        <v>6.5309999999999997</v>
      </c>
      <c r="CE17" s="9">
        <v>5.694</v>
      </c>
      <c r="CF17" s="9">
        <v>3.3210000000000002</v>
      </c>
      <c r="CG17" s="9">
        <v>2.3730000000000002</v>
      </c>
      <c r="CH17" s="9">
        <v>7.0250000000000004</v>
      </c>
      <c r="CI17" s="9">
        <v>2.8679999999999999</v>
      </c>
      <c r="CJ17" s="9">
        <v>4.157</v>
      </c>
      <c r="CK17" s="9">
        <v>2.2570000000000001</v>
      </c>
      <c r="CL17" s="9">
        <v>2.2570000000000001</v>
      </c>
      <c r="CM17" s="9">
        <v>0</v>
      </c>
      <c r="CN17" s="9">
        <v>28.439</v>
      </c>
      <c r="CO17" s="9">
        <v>10.776999999999999</v>
      </c>
      <c r="CP17" s="9">
        <v>17.661999999999999</v>
      </c>
      <c r="CQ17" s="9">
        <v>26.678999999999998</v>
      </c>
      <c r="CR17" s="9">
        <v>10.125999999999999</v>
      </c>
      <c r="CS17" s="9">
        <v>16.553000000000001</v>
      </c>
      <c r="CT17" s="9">
        <v>9.8190000000000008</v>
      </c>
      <c r="CU17" s="9">
        <v>3.601</v>
      </c>
      <c r="CV17" s="9">
        <v>6.2190000000000003</v>
      </c>
      <c r="CW17" s="9">
        <v>16.859000000000002</v>
      </c>
      <c r="CX17" s="9">
        <v>6.5250000000000004</v>
      </c>
      <c r="CY17" s="9">
        <v>10.334</v>
      </c>
      <c r="CZ17" s="9">
        <v>1.76</v>
      </c>
      <c r="DA17" s="9">
        <v>0.65100000000000002</v>
      </c>
      <c r="DB17" s="9">
        <v>1.109</v>
      </c>
      <c r="DC17" s="9">
        <v>30.260999999999999</v>
      </c>
      <c r="DD17" s="9">
        <v>12.228</v>
      </c>
      <c r="DE17" s="9">
        <v>18.033000000000001</v>
      </c>
      <c r="DF17" s="9">
        <v>28.672000000000001</v>
      </c>
      <c r="DG17" s="9">
        <v>11.226000000000001</v>
      </c>
      <c r="DH17" s="9">
        <v>17.446000000000002</v>
      </c>
      <c r="DI17" s="9">
        <v>15.653</v>
      </c>
      <c r="DJ17" s="9">
        <v>6.7370000000000001</v>
      </c>
      <c r="DK17" s="9">
        <v>8.9160000000000004</v>
      </c>
      <c r="DL17" s="9">
        <v>13.019</v>
      </c>
      <c r="DM17" s="9">
        <v>4.4889999999999999</v>
      </c>
      <c r="DN17" s="9">
        <v>8.5299999999999994</v>
      </c>
      <c r="DO17" s="9">
        <v>1.5880000000000001</v>
      </c>
      <c r="DP17" s="9">
        <v>1.0009999999999999</v>
      </c>
      <c r="DQ17" s="9">
        <v>0.58699999999999997</v>
      </c>
      <c r="DR17" s="9">
        <v>12.475</v>
      </c>
      <c r="DS17" s="9">
        <v>7.6820000000000004</v>
      </c>
      <c r="DT17" s="9">
        <v>4.7930000000000001</v>
      </c>
      <c r="DU17" s="9">
        <v>11.117000000000001</v>
      </c>
      <c r="DV17" s="9">
        <v>6.5090000000000003</v>
      </c>
      <c r="DW17" s="9">
        <v>4.609</v>
      </c>
      <c r="DX17" s="9">
        <v>6.4080000000000004</v>
      </c>
      <c r="DY17" s="9">
        <v>3.7730000000000001</v>
      </c>
      <c r="DZ17" s="9">
        <v>2.6349999999999998</v>
      </c>
      <c r="EA17" s="9">
        <v>4.71</v>
      </c>
      <c r="EB17" s="9">
        <v>2.7360000000000002</v>
      </c>
      <c r="EC17" s="9">
        <v>1.974</v>
      </c>
      <c r="ED17" s="9">
        <v>1.3580000000000001</v>
      </c>
      <c r="EE17" s="9">
        <v>1.173</v>
      </c>
      <c r="EF17" s="9">
        <v>0.185</v>
      </c>
      <c r="EG17" s="9">
        <v>3.5209999999999999</v>
      </c>
      <c r="EH17" s="9">
        <v>3.056</v>
      </c>
      <c r="EI17" s="9">
        <v>0.46500000000000002</v>
      </c>
      <c r="EJ17" s="9">
        <v>3.2709999999999999</v>
      </c>
      <c r="EK17" s="9">
        <v>2.806</v>
      </c>
      <c r="EL17" s="9">
        <v>0.46500000000000002</v>
      </c>
      <c r="EM17" s="9">
        <v>2.077</v>
      </c>
      <c r="EN17" s="9">
        <v>1.893</v>
      </c>
      <c r="EO17" s="9">
        <v>0.185</v>
      </c>
      <c r="EP17" s="9">
        <v>1.194</v>
      </c>
      <c r="EQ17" s="9">
        <v>0.91400000000000003</v>
      </c>
      <c r="ER17" s="9">
        <v>0.28000000000000003</v>
      </c>
      <c r="ES17" s="9">
        <v>0.25</v>
      </c>
      <c r="ET17" s="9">
        <v>0.25</v>
      </c>
      <c r="EU17" s="9">
        <v>0</v>
      </c>
      <c r="EV17" s="9">
        <v>95.159000000000006</v>
      </c>
      <c r="EW17" s="9">
        <v>27.61</v>
      </c>
      <c r="EX17" s="9">
        <v>67.549000000000007</v>
      </c>
      <c r="EY17" s="9">
        <v>90.21</v>
      </c>
      <c r="EZ17" s="9">
        <v>26.07</v>
      </c>
      <c r="FA17" s="9">
        <v>64.14</v>
      </c>
      <c r="FB17" s="9">
        <v>41.686999999999998</v>
      </c>
      <c r="FC17" s="9">
        <v>15.641</v>
      </c>
      <c r="FD17" s="9">
        <v>26.045999999999999</v>
      </c>
      <c r="FE17" s="9">
        <v>48.523000000000003</v>
      </c>
      <c r="FF17" s="9">
        <v>10.428000000000001</v>
      </c>
      <c r="FG17" s="9">
        <v>38.094999999999999</v>
      </c>
      <c r="FH17" s="9">
        <v>4.9489999999999998</v>
      </c>
      <c r="FI17" s="9">
        <v>1.5409999999999999</v>
      </c>
      <c r="FJ17" s="9">
        <v>3.4089999999999998</v>
      </c>
      <c r="FK17" s="9">
        <v>75.731999999999999</v>
      </c>
      <c r="FL17" s="9">
        <v>19.417000000000002</v>
      </c>
      <c r="FM17" s="9">
        <v>56.314999999999998</v>
      </c>
      <c r="FN17" s="9">
        <v>72.337000000000003</v>
      </c>
      <c r="FO17" s="9">
        <v>18.719000000000001</v>
      </c>
      <c r="FP17" s="9">
        <v>53.618000000000002</v>
      </c>
      <c r="FQ17" s="9">
        <v>32.619</v>
      </c>
      <c r="FR17" s="9">
        <v>12.343999999999999</v>
      </c>
      <c r="FS17" s="9">
        <v>20.276</v>
      </c>
      <c r="FT17" s="9">
        <v>39.716999999999999</v>
      </c>
      <c r="FU17" s="9">
        <v>6.375</v>
      </c>
      <c r="FV17" s="9">
        <v>33.341999999999999</v>
      </c>
      <c r="FW17" s="9">
        <v>3.3959999999999999</v>
      </c>
      <c r="FX17" s="9">
        <v>0.69899999999999995</v>
      </c>
      <c r="FY17" s="9">
        <v>2.6970000000000001</v>
      </c>
      <c r="FZ17" s="9">
        <v>19.427</v>
      </c>
      <c r="GA17" s="9">
        <v>8.1929999999999996</v>
      </c>
      <c r="GB17" s="9">
        <v>11.234</v>
      </c>
      <c r="GC17" s="9">
        <v>17.873000000000001</v>
      </c>
      <c r="GD17" s="9">
        <v>7.351</v>
      </c>
      <c r="GE17" s="9">
        <v>10.522</v>
      </c>
      <c r="GF17" s="9">
        <v>9.0670000000000002</v>
      </c>
      <c r="GG17" s="9">
        <v>3.298</v>
      </c>
      <c r="GH17" s="9">
        <v>5.77</v>
      </c>
      <c r="GI17" s="9">
        <v>8.8059999999999992</v>
      </c>
      <c r="GJ17" s="9">
        <v>4.0529999999999999</v>
      </c>
      <c r="GK17" s="9">
        <v>4.7530000000000001</v>
      </c>
      <c r="GL17" s="9">
        <v>1.554</v>
      </c>
      <c r="GM17" s="9">
        <v>0.84199999999999997</v>
      </c>
      <c r="GN17" s="9">
        <v>0.71199999999999997</v>
      </c>
      <c r="GO17" s="9">
        <v>35.029000000000003</v>
      </c>
      <c r="GP17" s="9">
        <v>7.3319999999999999</v>
      </c>
      <c r="GQ17" s="9">
        <v>27.696999999999999</v>
      </c>
      <c r="GR17" s="9">
        <v>32.521999999999998</v>
      </c>
      <c r="GS17" s="9">
        <v>6.8330000000000002</v>
      </c>
      <c r="GT17" s="9">
        <v>25.689</v>
      </c>
      <c r="GU17" s="9">
        <v>13.353999999999999</v>
      </c>
      <c r="GV17" s="9">
        <v>3.968</v>
      </c>
      <c r="GW17" s="9">
        <v>9.3859999999999992</v>
      </c>
      <c r="GX17" s="9">
        <v>19.167999999999999</v>
      </c>
      <c r="GY17" s="9">
        <v>2.8639999999999999</v>
      </c>
      <c r="GZ17" s="9">
        <v>16.303000000000001</v>
      </c>
      <c r="HA17" s="9">
        <v>2.5070000000000001</v>
      </c>
      <c r="HB17" s="9">
        <v>0.5</v>
      </c>
      <c r="HC17" s="9">
        <v>2.0070000000000001</v>
      </c>
      <c r="HD17" s="9">
        <v>12.973000000000001</v>
      </c>
      <c r="HE17" s="9">
        <v>1.6779999999999999</v>
      </c>
      <c r="HF17" s="9">
        <v>11.295</v>
      </c>
      <c r="HG17" s="9">
        <v>12.151</v>
      </c>
      <c r="HH17" s="9">
        <v>1.256</v>
      </c>
      <c r="HI17" s="9">
        <v>10.895</v>
      </c>
      <c r="HJ17" s="9">
        <v>3.8</v>
      </c>
      <c r="HK17" s="9">
        <v>0.39700000000000002</v>
      </c>
      <c r="HL17" s="9">
        <v>3.403</v>
      </c>
      <c r="HM17" s="9">
        <v>8.3510000000000009</v>
      </c>
      <c r="HN17" s="9">
        <v>0.85899999999999999</v>
      </c>
      <c r="HO17" s="9">
        <v>7.492</v>
      </c>
      <c r="HP17" s="9">
        <v>0.82199999999999995</v>
      </c>
      <c r="HQ17" s="9">
        <v>0.42199999999999999</v>
      </c>
      <c r="HR17" s="9">
        <v>0.4</v>
      </c>
      <c r="HS17" s="9">
        <v>19.417000000000002</v>
      </c>
      <c r="HT17" s="9">
        <v>6.0469999999999997</v>
      </c>
      <c r="HU17" s="9">
        <v>13.37</v>
      </c>
      <c r="HV17" s="9">
        <v>18.928999999999998</v>
      </c>
      <c r="HW17" s="9">
        <v>6.0469999999999997</v>
      </c>
      <c r="HX17" s="9">
        <v>12.882999999999999</v>
      </c>
      <c r="HY17" s="9">
        <v>10.436</v>
      </c>
      <c r="HZ17" s="9">
        <v>3.9209999999999998</v>
      </c>
      <c r="IA17" s="9">
        <v>6.5140000000000002</v>
      </c>
      <c r="IB17" s="9">
        <v>8.4939999999999998</v>
      </c>
      <c r="IC17" s="9">
        <v>2.125</v>
      </c>
      <c r="ID17" s="9">
        <v>6.3680000000000003</v>
      </c>
      <c r="IE17" s="9">
        <v>0.48799999999999999</v>
      </c>
      <c r="IF17" s="9">
        <v>0</v>
      </c>
      <c r="IG17" s="9">
        <v>0.48799999999999999</v>
      </c>
      <c r="IH17" s="9">
        <v>27.74</v>
      </c>
      <c r="II17" s="9">
        <v>12.553000000000001</v>
      </c>
      <c r="IJ17" s="9">
        <v>15.186999999999999</v>
      </c>
      <c r="IK17" s="9">
        <v>26.608000000000001</v>
      </c>
      <c r="IL17" s="9">
        <v>11.935</v>
      </c>
      <c r="IM17" s="9">
        <v>14.673</v>
      </c>
      <c r="IN17" s="9">
        <v>14.097</v>
      </c>
      <c r="IO17" s="9">
        <v>7.3550000000000004</v>
      </c>
      <c r="IP17" s="9">
        <v>6.742</v>
      </c>
      <c r="IQ17" s="9">
        <v>12.51</v>
      </c>
    </row>
    <row r="18" spans="1:251">
      <c r="A18" s="10">
        <v>44593</v>
      </c>
      <c r="B18" s="9">
        <v>58.293999999999997</v>
      </c>
      <c r="C18" s="9">
        <v>18.927</v>
      </c>
      <c r="D18" s="9">
        <v>39.366999999999997</v>
      </c>
      <c r="E18" s="9">
        <v>54.468000000000004</v>
      </c>
      <c r="F18" s="9">
        <v>17.984999999999999</v>
      </c>
      <c r="G18" s="9">
        <v>36.481999999999999</v>
      </c>
      <c r="H18" s="9">
        <v>27.324000000000002</v>
      </c>
      <c r="I18" s="9">
        <v>9.6259999999999994</v>
      </c>
      <c r="J18" s="9">
        <v>17.698</v>
      </c>
      <c r="K18" s="9">
        <v>27.143999999999998</v>
      </c>
      <c r="L18" s="9">
        <v>8.359</v>
      </c>
      <c r="M18" s="9">
        <v>18.785</v>
      </c>
      <c r="N18" s="9">
        <v>3.8260000000000001</v>
      </c>
      <c r="O18" s="9">
        <v>0.94199999999999995</v>
      </c>
      <c r="P18" s="9">
        <v>2.8839999999999999</v>
      </c>
      <c r="Q18" s="9">
        <v>9.6140000000000008</v>
      </c>
      <c r="R18" s="9">
        <v>4.5949999999999998</v>
      </c>
      <c r="S18" s="9">
        <v>5.0199999999999996</v>
      </c>
      <c r="T18" s="9">
        <v>8.5410000000000004</v>
      </c>
      <c r="U18" s="9">
        <v>4.0389999999999997</v>
      </c>
      <c r="V18" s="9">
        <v>4.5019999999999998</v>
      </c>
      <c r="W18" s="9">
        <v>4.6399999999999997</v>
      </c>
      <c r="X18" s="9">
        <v>2.5019999999999998</v>
      </c>
      <c r="Y18" s="9">
        <v>2.1379999999999999</v>
      </c>
      <c r="Z18" s="9">
        <v>3.9009999999999998</v>
      </c>
      <c r="AA18" s="9">
        <v>1.538</v>
      </c>
      <c r="AB18" s="9">
        <v>2.3639999999999999</v>
      </c>
      <c r="AC18" s="9">
        <v>1.073</v>
      </c>
      <c r="AD18" s="9">
        <v>0.55600000000000005</v>
      </c>
      <c r="AE18" s="9">
        <v>0.51800000000000002</v>
      </c>
      <c r="AF18" s="9">
        <v>22.314</v>
      </c>
      <c r="AG18" s="9">
        <v>7.1689999999999996</v>
      </c>
      <c r="AH18" s="9">
        <v>15.145</v>
      </c>
      <c r="AI18" s="9">
        <v>21.016999999999999</v>
      </c>
      <c r="AJ18" s="9">
        <v>6.8529999999999998</v>
      </c>
      <c r="AK18" s="9">
        <v>14.164999999999999</v>
      </c>
      <c r="AL18" s="9">
        <v>9.0619999999999994</v>
      </c>
      <c r="AM18" s="9">
        <v>2.9060000000000001</v>
      </c>
      <c r="AN18" s="9">
        <v>6.1559999999999997</v>
      </c>
      <c r="AO18" s="9">
        <v>11.955</v>
      </c>
      <c r="AP18" s="9">
        <v>3.9470000000000001</v>
      </c>
      <c r="AQ18" s="9">
        <v>8.0090000000000003</v>
      </c>
      <c r="AR18" s="9">
        <v>1.2969999999999999</v>
      </c>
      <c r="AS18" s="9">
        <v>0.317</v>
      </c>
      <c r="AT18" s="9">
        <v>0.98</v>
      </c>
      <c r="AU18" s="9">
        <v>15.180999999999999</v>
      </c>
      <c r="AV18" s="9">
        <v>4.1230000000000002</v>
      </c>
      <c r="AW18" s="9">
        <v>11.057</v>
      </c>
      <c r="AX18" s="9">
        <v>13.398</v>
      </c>
      <c r="AY18" s="9">
        <v>3.899</v>
      </c>
      <c r="AZ18" s="9">
        <v>9.4990000000000006</v>
      </c>
      <c r="BA18" s="9">
        <v>7.17</v>
      </c>
      <c r="BB18" s="9">
        <v>1.6739999999999999</v>
      </c>
      <c r="BC18" s="9">
        <v>5.4950000000000001</v>
      </c>
      <c r="BD18" s="9">
        <v>6.2279999999999998</v>
      </c>
      <c r="BE18" s="9">
        <v>2.2240000000000002</v>
      </c>
      <c r="BF18" s="9">
        <v>4.0039999999999996</v>
      </c>
      <c r="BG18" s="9">
        <v>1.7829999999999999</v>
      </c>
      <c r="BH18" s="9">
        <v>0.22500000000000001</v>
      </c>
      <c r="BI18" s="9">
        <v>1.5580000000000001</v>
      </c>
      <c r="BJ18" s="9">
        <v>19.007999999999999</v>
      </c>
      <c r="BK18" s="9">
        <v>7.29</v>
      </c>
      <c r="BL18" s="9">
        <v>11.718999999999999</v>
      </c>
      <c r="BM18" s="9">
        <v>18.167999999999999</v>
      </c>
      <c r="BN18" s="9">
        <v>6.9669999999999996</v>
      </c>
      <c r="BO18" s="9">
        <v>11.201000000000001</v>
      </c>
      <c r="BP18" s="9">
        <v>11.603999999999999</v>
      </c>
      <c r="BQ18" s="9">
        <v>5.819</v>
      </c>
      <c r="BR18" s="9">
        <v>5.7850000000000001</v>
      </c>
      <c r="BS18" s="9">
        <v>6.5640000000000001</v>
      </c>
      <c r="BT18" s="9">
        <v>1.1479999999999999</v>
      </c>
      <c r="BU18" s="9">
        <v>5.4160000000000004</v>
      </c>
      <c r="BV18" s="9">
        <v>0.84</v>
      </c>
      <c r="BW18" s="9">
        <v>0.32300000000000001</v>
      </c>
      <c r="BX18" s="9">
        <v>0.51800000000000002</v>
      </c>
      <c r="BY18" s="9">
        <v>11.404999999999999</v>
      </c>
      <c r="BZ18" s="9">
        <v>4.9400000000000004</v>
      </c>
      <c r="CA18" s="9">
        <v>6.4660000000000002</v>
      </c>
      <c r="CB18" s="9">
        <v>10.426</v>
      </c>
      <c r="CC18" s="9">
        <v>4.306</v>
      </c>
      <c r="CD18" s="9">
        <v>6.1189999999999998</v>
      </c>
      <c r="CE18" s="9">
        <v>4.1289999999999996</v>
      </c>
      <c r="CF18" s="9">
        <v>1.7290000000000001</v>
      </c>
      <c r="CG18" s="9">
        <v>2.4</v>
      </c>
      <c r="CH18" s="9">
        <v>6.2969999999999997</v>
      </c>
      <c r="CI18" s="9">
        <v>2.5779999999999998</v>
      </c>
      <c r="CJ18" s="9">
        <v>3.72</v>
      </c>
      <c r="CK18" s="9">
        <v>0.98</v>
      </c>
      <c r="CL18" s="9">
        <v>0.63300000000000001</v>
      </c>
      <c r="CM18" s="9">
        <v>0.34599999999999997</v>
      </c>
      <c r="CN18" s="9">
        <v>29.027000000000001</v>
      </c>
      <c r="CO18" s="9">
        <v>9.17</v>
      </c>
      <c r="CP18" s="9">
        <v>19.858000000000001</v>
      </c>
      <c r="CQ18" s="9">
        <v>26.812000000000001</v>
      </c>
      <c r="CR18" s="9">
        <v>8.8529999999999998</v>
      </c>
      <c r="CS18" s="9">
        <v>17.959</v>
      </c>
      <c r="CT18" s="9">
        <v>11.317</v>
      </c>
      <c r="CU18" s="9">
        <v>3.573</v>
      </c>
      <c r="CV18" s="9">
        <v>7.7439999999999998</v>
      </c>
      <c r="CW18" s="9">
        <v>15.494999999999999</v>
      </c>
      <c r="CX18" s="9">
        <v>5.28</v>
      </c>
      <c r="CY18" s="9">
        <v>10.215</v>
      </c>
      <c r="CZ18" s="9">
        <v>2.2149999999999999</v>
      </c>
      <c r="DA18" s="9">
        <v>0.317</v>
      </c>
      <c r="DB18" s="9">
        <v>1.8979999999999999</v>
      </c>
      <c r="DC18" s="9">
        <v>28.04</v>
      </c>
      <c r="DD18" s="9">
        <v>9.4220000000000006</v>
      </c>
      <c r="DE18" s="9">
        <v>18.617999999999999</v>
      </c>
      <c r="DF18" s="9">
        <v>26.178000000000001</v>
      </c>
      <c r="DG18" s="9">
        <v>8.8740000000000006</v>
      </c>
      <c r="DH18" s="9">
        <v>17.303000000000001</v>
      </c>
      <c r="DI18" s="9">
        <v>14.319000000000001</v>
      </c>
      <c r="DJ18" s="9">
        <v>5.4260000000000002</v>
      </c>
      <c r="DK18" s="9">
        <v>8.8930000000000007</v>
      </c>
      <c r="DL18" s="9">
        <v>11.859</v>
      </c>
      <c r="DM18" s="9">
        <v>3.4489999999999998</v>
      </c>
      <c r="DN18" s="9">
        <v>8.41</v>
      </c>
      <c r="DO18" s="9">
        <v>1.863</v>
      </c>
      <c r="DP18" s="9">
        <v>0.54800000000000004</v>
      </c>
      <c r="DQ18" s="9">
        <v>1.3149999999999999</v>
      </c>
      <c r="DR18" s="9">
        <v>7.5339999999999998</v>
      </c>
      <c r="DS18" s="9">
        <v>2.6539999999999999</v>
      </c>
      <c r="DT18" s="9">
        <v>4.88</v>
      </c>
      <c r="DU18" s="9">
        <v>7.0430000000000001</v>
      </c>
      <c r="DV18" s="9">
        <v>2.351</v>
      </c>
      <c r="DW18" s="9">
        <v>4.6909999999999998</v>
      </c>
      <c r="DX18" s="9">
        <v>4.7110000000000003</v>
      </c>
      <c r="DY18" s="9">
        <v>1.512</v>
      </c>
      <c r="DZ18" s="9">
        <v>3.1989999999999998</v>
      </c>
      <c r="EA18" s="9">
        <v>2.3319999999999999</v>
      </c>
      <c r="EB18" s="9">
        <v>0.84</v>
      </c>
      <c r="EC18" s="9">
        <v>1.492</v>
      </c>
      <c r="ED18" s="9">
        <v>0.49099999999999999</v>
      </c>
      <c r="EE18" s="9">
        <v>0.30199999999999999</v>
      </c>
      <c r="EF18" s="9">
        <v>0.189</v>
      </c>
      <c r="EG18" s="9">
        <v>3.3069999999999999</v>
      </c>
      <c r="EH18" s="9">
        <v>2.2770000000000001</v>
      </c>
      <c r="EI18" s="9">
        <v>1.0309999999999999</v>
      </c>
      <c r="EJ18" s="9">
        <v>2.976</v>
      </c>
      <c r="EK18" s="9">
        <v>1.946</v>
      </c>
      <c r="EL18" s="9">
        <v>1.0309999999999999</v>
      </c>
      <c r="EM18" s="9">
        <v>1.6180000000000001</v>
      </c>
      <c r="EN18" s="9">
        <v>1.6180000000000001</v>
      </c>
      <c r="EO18" s="9">
        <v>0</v>
      </c>
      <c r="EP18" s="9">
        <v>1.359</v>
      </c>
      <c r="EQ18" s="9">
        <v>0.32800000000000001</v>
      </c>
      <c r="ER18" s="9">
        <v>1.0309999999999999</v>
      </c>
      <c r="ES18" s="9">
        <v>0.33100000000000002</v>
      </c>
      <c r="ET18" s="9">
        <v>0.33100000000000002</v>
      </c>
      <c r="EU18" s="9">
        <v>0</v>
      </c>
      <c r="EV18" s="9">
        <v>94.503</v>
      </c>
      <c r="EW18" s="9">
        <v>31.765999999999998</v>
      </c>
      <c r="EX18" s="9">
        <v>62.737000000000002</v>
      </c>
      <c r="EY18" s="9">
        <v>88.516999999999996</v>
      </c>
      <c r="EZ18" s="9">
        <v>30.094999999999999</v>
      </c>
      <c r="FA18" s="9">
        <v>58.421999999999997</v>
      </c>
      <c r="FB18" s="9">
        <v>40.363</v>
      </c>
      <c r="FC18" s="9">
        <v>15.468999999999999</v>
      </c>
      <c r="FD18" s="9">
        <v>24.893999999999998</v>
      </c>
      <c r="FE18" s="9">
        <v>48.154000000000003</v>
      </c>
      <c r="FF18" s="9">
        <v>14.625999999999999</v>
      </c>
      <c r="FG18" s="9">
        <v>33.527999999999999</v>
      </c>
      <c r="FH18" s="9">
        <v>5.9850000000000003</v>
      </c>
      <c r="FI18" s="9">
        <v>1.671</v>
      </c>
      <c r="FJ18" s="9">
        <v>4.3140000000000001</v>
      </c>
      <c r="FK18" s="9">
        <v>80.575000000000003</v>
      </c>
      <c r="FL18" s="9">
        <v>24.076000000000001</v>
      </c>
      <c r="FM18" s="9">
        <v>56.499000000000002</v>
      </c>
      <c r="FN18" s="9">
        <v>76.453000000000003</v>
      </c>
      <c r="FO18" s="9">
        <v>23.238</v>
      </c>
      <c r="FP18" s="9">
        <v>53.213999999999999</v>
      </c>
      <c r="FQ18" s="9">
        <v>35.158999999999999</v>
      </c>
      <c r="FR18" s="9">
        <v>12.503</v>
      </c>
      <c r="FS18" s="9">
        <v>22.655999999999999</v>
      </c>
      <c r="FT18" s="9">
        <v>41.292999999999999</v>
      </c>
      <c r="FU18" s="9">
        <v>10.734999999999999</v>
      </c>
      <c r="FV18" s="9">
        <v>30.558</v>
      </c>
      <c r="FW18" s="9">
        <v>4.1230000000000002</v>
      </c>
      <c r="FX18" s="9">
        <v>0.83799999999999997</v>
      </c>
      <c r="FY18" s="9">
        <v>3.2850000000000001</v>
      </c>
      <c r="FZ18" s="9">
        <v>13.928000000000001</v>
      </c>
      <c r="GA18" s="9">
        <v>7.69</v>
      </c>
      <c r="GB18" s="9">
        <v>6.2370000000000001</v>
      </c>
      <c r="GC18" s="9">
        <v>12.065</v>
      </c>
      <c r="GD18" s="9">
        <v>6.8570000000000002</v>
      </c>
      <c r="GE18" s="9">
        <v>5.2080000000000002</v>
      </c>
      <c r="GF18" s="9">
        <v>5.2039999999999997</v>
      </c>
      <c r="GG18" s="9">
        <v>2.9660000000000002</v>
      </c>
      <c r="GH18" s="9">
        <v>2.238</v>
      </c>
      <c r="GI18" s="9">
        <v>6.8609999999999998</v>
      </c>
      <c r="GJ18" s="9">
        <v>3.891</v>
      </c>
      <c r="GK18" s="9">
        <v>2.97</v>
      </c>
      <c r="GL18" s="9">
        <v>1.863</v>
      </c>
      <c r="GM18" s="9">
        <v>0.83399999999999996</v>
      </c>
      <c r="GN18" s="9">
        <v>1.0289999999999999</v>
      </c>
      <c r="GO18" s="9">
        <v>32.173999999999999</v>
      </c>
      <c r="GP18" s="9">
        <v>9.9809999999999999</v>
      </c>
      <c r="GQ18" s="9">
        <v>22.193000000000001</v>
      </c>
      <c r="GR18" s="9">
        <v>29.361000000000001</v>
      </c>
      <c r="GS18" s="9">
        <v>9.6110000000000007</v>
      </c>
      <c r="GT18" s="9">
        <v>19.75</v>
      </c>
      <c r="GU18" s="9">
        <v>13.238</v>
      </c>
      <c r="GV18" s="9">
        <v>4.9880000000000004</v>
      </c>
      <c r="GW18" s="9">
        <v>8.25</v>
      </c>
      <c r="GX18" s="9">
        <v>16.123000000000001</v>
      </c>
      <c r="GY18" s="9">
        <v>4.6230000000000002</v>
      </c>
      <c r="GZ18" s="9">
        <v>11.5</v>
      </c>
      <c r="HA18" s="9">
        <v>2.8130000000000002</v>
      </c>
      <c r="HB18" s="9">
        <v>0.37</v>
      </c>
      <c r="HC18" s="9">
        <v>2.4430000000000001</v>
      </c>
      <c r="HD18" s="9">
        <v>19.834</v>
      </c>
      <c r="HE18" s="9">
        <v>5.2460000000000004</v>
      </c>
      <c r="HF18" s="9">
        <v>14.587999999999999</v>
      </c>
      <c r="HG18" s="9">
        <v>18.866</v>
      </c>
      <c r="HH18" s="9">
        <v>5.2460000000000004</v>
      </c>
      <c r="HI18" s="9">
        <v>13.62</v>
      </c>
      <c r="HJ18" s="9">
        <v>8.1839999999999993</v>
      </c>
      <c r="HK18" s="9">
        <v>2.585</v>
      </c>
      <c r="HL18" s="9">
        <v>5.5979999999999999</v>
      </c>
      <c r="HM18" s="9">
        <v>10.683</v>
      </c>
      <c r="HN18" s="9">
        <v>2.661</v>
      </c>
      <c r="HO18" s="9">
        <v>8.0210000000000008</v>
      </c>
      <c r="HP18" s="9">
        <v>0.96799999999999997</v>
      </c>
      <c r="HQ18" s="9">
        <v>0</v>
      </c>
      <c r="HR18" s="9">
        <v>0.96799999999999997</v>
      </c>
      <c r="HS18" s="9">
        <v>20.934999999999999</v>
      </c>
      <c r="HT18" s="9">
        <v>6.431</v>
      </c>
      <c r="HU18" s="9">
        <v>14.504</v>
      </c>
      <c r="HV18" s="9">
        <v>20.033000000000001</v>
      </c>
      <c r="HW18" s="9">
        <v>6.431</v>
      </c>
      <c r="HX18" s="9">
        <v>13.602</v>
      </c>
      <c r="HY18" s="9">
        <v>10.815</v>
      </c>
      <c r="HZ18" s="9">
        <v>4.2530000000000001</v>
      </c>
      <c r="IA18" s="9">
        <v>6.5620000000000003</v>
      </c>
      <c r="IB18" s="9">
        <v>9.218</v>
      </c>
      <c r="IC18" s="9">
        <v>2.1779999999999999</v>
      </c>
      <c r="ID18" s="9">
        <v>7.04</v>
      </c>
      <c r="IE18" s="9">
        <v>0.90300000000000002</v>
      </c>
      <c r="IF18" s="9">
        <v>0</v>
      </c>
      <c r="IG18" s="9">
        <v>0.90300000000000002</v>
      </c>
      <c r="IH18" s="9">
        <v>21.559000000000001</v>
      </c>
      <c r="II18" s="9">
        <v>10.108000000000001</v>
      </c>
      <c r="IJ18" s="9">
        <v>11.451000000000001</v>
      </c>
      <c r="IK18" s="9">
        <v>20.257999999999999</v>
      </c>
      <c r="IL18" s="9">
        <v>8.8070000000000004</v>
      </c>
      <c r="IM18" s="9">
        <v>11.451000000000001</v>
      </c>
      <c r="IN18" s="9">
        <v>8.1270000000000007</v>
      </c>
      <c r="IO18" s="9">
        <v>3.6419999999999999</v>
      </c>
      <c r="IP18" s="9">
        <v>4.4850000000000003</v>
      </c>
      <c r="IQ18" s="9">
        <v>12.131</v>
      </c>
    </row>
    <row r="19" spans="1:251">
      <c r="A19" s="10">
        <v>44958</v>
      </c>
      <c r="B19" s="9">
        <v>62.819000000000003</v>
      </c>
      <c r="C19" s="9">
        <v>20.744</v>
      </c>
      <c r="D19" s="9">
        <v>42.076000000000001</v>
      </c>
      <c r="E19" s="9">
        <v>57.1</v>
      </c>
      <c r="F19" s="9">
        <v>20.395</v>
      </c>
      <c r="G19" s="9">
        <v>36.704999999999998</v>
      </c>
      <c r="H19" s="9">
        <v>27.263999999999999</v>
      </c>
      <c r="I19" s="9">
        <v>10.555999999999999</v>
      </c>
      <c r="J19" s="9">
        <v>16.707999999999998</v>
      </c>
      <c r="K19" s="9">
        <v>29.835999999999999</v>
      </c>
      <c r="L19" s="9">
        <v>9.8390000000000004</v>
      </c>
      <c r="M19" s="9">
        <v>19.997</v>
      </c>
      <c r="N19" s="9">
        <v>5.7190000000000003</v>
      </c>
      <c r="O19" s="9">
        <v>0.34899999999999998</v>
      </c>
      <c r="P19" s="9">
        <v>5.37</v>
      </c>
      <c r="Q19" s="9">
        <v>7.766</v>
      </c>
      <c r="R19" s="9">
        <v>3.8849999999999998</v>
      </c>
      <c r="S19" s="9">
        <v>3.8809999999999998</v>
      </c>
      <c r="T19" s="9">
        <v>5.7709999999999999</v>
      </c>
      <c r="U19" s="9">
        <v>3.472</v>
      </c>
      <c r="V19" s="9">
        <v>2.2989999999999999</v>
      </c>
      <c r="W19" s="9">
        <v>2.4790000000000001</v>
      </c>
      <c r="X19" s="9">
        <v>1.5029999999999999</v>
      </c>
      <c r="Y19" s="9">
        <v>0.97599999999999998</v>
      </c>
      <c r="Z19" s="9">
        <v>3.2919999999999998</v>
      </c>
      <c r="AA19" s="9">
        <v>1.9690000000000001</v>
      </c>
      <c r="AB19" s="9">
        <v>1.323</v>
      </c>
      <c r="AC19" s="9">
        <v>1.9950000000000001</v>
      </c>
      <c r="AD19" s="9">
        <v>0.41299999999999998</v>
      </c>
      <c r="AE19" s="9">
        <v>1.5820000000000001</v>
      </c>
      <c r="AF19" s="9">
        <v>26.876999999999999</v>
      </c>
      <c r="AG19" s="9">
        <v>8.6969999999999992</v>
      </c>
      <c r="AH19" s="9">
        <v>18.181000000000001</v>
      </c>
      <c r="AI19" s="9">
        <v>24.082000000000001</v>
      </c>
      <c r="AJ19" s="9">
        <v>8.6969999999999992</v>
      </c>
      <c r="AK19" s="9">
        <v>15.385</v>
      </c>
      <c r="AL19" s="9">
        <v>10.58</v>
      </c>
      <c r="AM19" s="9">
        <v>3.569</v>
      </c>
      <c r="AN19" s="9">
        <v>7.0110000000000001</v>
      </c>
      <c r="AO19" s="9">
        <v>13.500999999999999</v>
      </c>
      <c r="AP19" s="9">
        <v>5.1269999999999998</v>
      </c>
      <c r="AQ19" s="9">
        <v>8.3740000000000006</v>
      </c>
      <c r="AR19" s="9">
        <v>2.7959999999999998</v>
      </c>
      <c r="AS19" s="9">
        <v>0</v>
      </c>
      <c r="AT19" s="9">
        <v>2.7959999999999998</v>
      </c>
      <c r="AU19" s="9">
        <v>14.031000000000001</v>
      </c>
      <c r="AV19" s="9">
        <v>4.5259999999999998</v>
      </c>
      <c r="AW19" s="9">
        <v>9.5050000000000008</v>
      </c>
      <c r="AX19" s="9">
        <v>12.97</v>
      </c>
      <c r="AY19" s="9">
        <v>4.1130000000000004</v>
      </c>
      <c r="AZ19" s="9">
        <v>8.8569999999999993</v>
      </c>
      <c r="BA19" s="9">
        <v>7.5119999999999996</v>
      </c>
      <c r="BB19" s="9">
        <v>2.78</v>
      </c>
      <c r="BC19" s="9">
        <v>4.7320000000000002</v>
      </c>
      <c r="BD19" s="9">
        <v>5.4589999999999996</v>
      </c>
      <c r="BE19" s="9">
        <v>1.333</v>
      </c>
      <c r="BF19" s="9">
        <v>4.1260000000000003</v>
      </c>
      <c r="BG19" s="9">
        <v>1.0609999999999999</v>
      </c>
      <c r="BH19" s="9">
        <v>0.41299999999999998</v>
      </c>
      <c r="BI19" s="9">
        <v>0.64700000000000002</v>
      </c>
      <c r="BJ19" s="9">
        <v>18.164000000000001</v>
      </c>
      <c r="BK19" s="9">
        <v>6.4260000000000002</v>
      </c>
      <c r="BL19" s="9">
        <v>11.737</v>
      </c>
      <c r="BM19" s="9">
        <v>15.715</v>
      </c>
      <c r="BN19" s="9">
        <v>6.0780000000000003</v>
      </c>
      <c r="BO19" s="9">
        <v>9.6379999999999999</v>
      </c>
      <c r="BP19" s="9">
        <v>7.39</v>
      </c>
      <c r="BQ19" s="9">
        <v>3.8330000000000002</v>
      </c>
      <c r="BR19" s="9">
        <v>3.5569999999999999</v>
      </c>
      <c r="BS19" s="9">
        <v>8.3249999999999993</v>
      </c>
      <c r="BT19" s="9">
        <v>2.2450000000000001</v>
      </c>
      <c r="BU19" s="9">
        <v>6.08</v>
      </c>
      <c r="BV19" s="9">
        <v>2.448</v>
      </c>
      <c r="BW19" s="9">
        <v>0.34899999999999998</v>
      </c>
      <c r="BX19" s="9">
        <v>2.1</v>
      </c>
      <c r="BY19" s="9">
        <v>11.513999999999999</v>
      </c>
      <c r="BZ19" s="9">
        <v>4.9800000000000004</v>
      </c>
      <c r="CA19" s="9">
        <v>6.5339999999999998</v>
      </c>
      <c r="CB19" s="9">
        <v>10.103999999999999</v>
      </c>
      <c r="CC19" s="9">
        <v>4.9800000000000004</v>
      </c>
      <c r="CD19" s="9">
        <v>5.1239999999999997</v>
      </c>
      <c r="CE19" s="9">
        <v>4.26</v>
      </c>
      <c r="CF19" s="9">
        <v>1.8759999999999999</v>
      </c>
      <c r="CG19" s="9">
        <v>2.3839999999999999</v>
      </c>
      <c r="CH19" s="9">
        <v>5.8440000000000003</v>
      </c>
      <c r="CI19" s="9">
        <v>3.1030000000000002</v>
      </c>
      <c r="CJ19" s="9">
        <v>2.7410000000000001</v>
      </c>
      <c r="CK19" s="9">
        <v>1.41</v>
      </c>
      <c r="CL19" s="9">
        <v>0</v>
      </c>
      <c r="CM19" s="9">
        <v>1.41</v>
      </c>
      <c r="CN19" s="9">
        <v>30.495999999999999</v>
      </c>
      <c r="CO19" s="9">
        <v>10.602</v>
      </c>
      <c r="CP19" s="9">
        <v>19.893000000000001</v>
      </c>
      <c r="CQ19" s="9">
        <v>28.858000000000001</v>
      </c>
      <c r="CR19" s="9">
        <v>10.602</v>
      </c>
      <c r="CS19" s="9">
        <v>18.256</v>
      </c>
      <c r="CT19" s="9">
        <v>12.563000000000001</v>
      </c>
      <c r="CU19" s="9">
        <v>5.0999999999999996</v>
      </c>
      <c r="CV19" s="9">
        <v>7.4640000000000004</v>
      </c>
      <c r="CW19" s="9">
        <v>16.295000000000002</v>
      </c>
      <c r="CX19" s="9">
        <v>5.5030000000000001</v>
      </c>
      <c r="CY19" s="9">
        <v>10.792999999999999</v>
      </c>
      <c r="CZ19" s="9">
        <v>1.637</v>
      </c>
      <c r="DA19" s="9">
        <v>0</v>
      </c>
      <c r="DB19" s="9">
        <v>1.637</v>
      </c>
      <c r="DC19" s="9">
        <v>27.716999999999999</v>
      </c>
      <c r="DD19" s="9">
        <v>8.6020000000000003</v>
      </c>
      <c r="DE19" s="9">
        <v>19.114999999999998</v>
      </c>
      <c r="DF19" s="9">
        <v>22.86</v>
      </c>
      <c r="DG19" s="9">
        <v>8.1890000000000001</v>
      </c>
      <c r="DH19" s="9">
        <v>14.670999999999999</v>
      </c>
      <c r="DI19" s="9">
        <v>11.005000000000001</v>
      </c>
      <c r="DJ19" s="9">
        <v>4.8419999999999996</v>
      </c>
      <c r="DK19" s="9">
        <v>6.1630000000000003</v>
      </c>
      <c r="DL19" s="9">
        <v>11.855</v>
      </c>
      <c r="DM19" s="9">
        <v>3.3479999999999999</v>
      </c>
      <c r="DN19" s="9">
        <v>8.5079999999999991</v>
      </c>
      <c r="DO19" s="9">
        <v>4.8570000000000002</v>
      </c>
      <c r="DP19" s="9">
        <v>0.41299999999999998</v>
      </c>
      <c r="DQ19" s="9">
        <v>4.444</v>
      </c>
      <c r="DR19" s="9">
        <v>9.9960000000000004</v>
      </c>
      <c r="DS19" s="9">
        <v>3.9980000000000002</v>
      </c>
      <c r="DT19" s="9">
        <v>5.9980000000000002</v>
      </c>
      <c r="DU19" s="9">
        <v>8.7759999999999998</v>
      </c>
      <c r="DV19" s="9">
        <v>3.65</v>
      </c>
      <c r="DW19" s="9">
        <v>5.1260000000000003</v>
      </c>
      <c r="DX19" s="9">
        <v>4.875</v>
      </c>
      <c r="DY19" s="9">
        <v>1.411</v>
      </c>
      <c r="DZ19" s="9">
        <v>3.4630000000000001</v>
      </c>
      <c r="EA19" s="9">
        <v>3.9009999999999998</v>
      </c>
      <c r="EB19" s="9">
        <v>2.2389999999999999</v>
      </c>
      <c r="EC19" s="9">
        <v>1.663</v>
      </c>
      <c r="ED19" s="9">
        <v>1.22</v>
      </c>
      <c r="EE19" s="9">
        <v>0.34899999999999998</v>
      </c>
      <c r="EF19" s="9">
        <v>0.871</v>
      </c>
      <c r="EG19" s="9">
        <v>2.3769999999999998</v>
      </c>
      <c r="EH19" s="9">
        <v>1.4259999999999999</v>
      </c>
      <c r="EI19" s="9">
        <v>0.95099999999999996</v>
      </c>
      <c r="EJ19" s="9">
        <v>2.3769999999999998</v>
      </c>
      <c r="EK19" s="9">
        <v>1.4259999999999999</v>
      </c>
      <c r="EL19" s="9">
        <v>0.95099999999999996</v>
      </c>
      <c r="EM19" s="9">
        <v>1.3</v>
      </c>
      <c r="EN19" s="9">
        <v>0.70699999999999996</v>
      </c>
      <c r="EO19" s="9">
        <v>0.59299999999999997</v>
      </c>
      <c r="EP19" s="9">
        <v>1.077</v>
      </c>
      <c r="EQ19" s="9">
        <v>0.71899999999999997</v>
      </c>
      <c r="ER19" s="9">
        <v>0.35799999999999998</v>
      </c>
      <c r="ES19" s="9">
        <v>0</v>
      </c>
      <c r="ET19" s="9">
        <v>0</v>
      </c>
      <c r="EU19" s="9">
        <v>0</v>
      </c>
      <c r="EV19" s="9">
        <v>92.048000000000002</v>
      </c>
      <c r="EW19" s="9">
        <v>35.075000000000003</v>
      </c>
      <c r="EX19" s="9">
        <v>56.972999999999999</v>
      </c>
      <c r="EY19" s="9">
        <v>83.575000000000003</v>
      </c>
      <c r="EZ19" s="9">
        <v>33.704999999999998</v>
      </c>
      <c r="FA19" s="9">
        <v>49.87</v>
      </c>
      <c r="FB19" s="9">
        <v>32.72</v>
      </c>
      <c r="FC19" s="9">
        <v>11.932</v>
      </c>
      <c r="FD19" s="9">
        <v>20.788</v>
      </c>
      <c r="FE19" s="9">
        <v>50.854999999999997</v>
      </c>
      <c r="FF19" s="9">
        <v>21.773</v>
      </c>
      <c r="FG19" s="9">
        <v>29.082999999999998</v>
      </c>
      <c r="FH19" s="9">
        <v>8.4730000000000008</v>
      </c>
      <c r="FI19" s="9">
        <v>1.37</v>
      </c>
      <c r="FJ19" s="9">
        <v>7.1020000000000003</v>
      </c>
      <c r="FK19" s="9">
        <v>78.757999999999996</v>
      </c>
      <c r="FL19" s="9">
        <v>28.106999999999999</v>
      </c>
      <c r="FM19" s="9">
        <v>50.651000000000003</v>
      </c>
      <c r="FN19" s="9">
        <v>71.956999999999994</v>
      </c>
      <c r="FO19" s="9">
        <v>27.244</v>
      </c>
      <c r="FP19" s="9">
        <v>44.712000000000003</v>
      </c>
      <c r="FQ19" s="9">
        <v>26.285</v>
      </c>
      <c r="FR19" s="9">
        <v>7.9450000000000003</v>
      </c>
      <c r="FS19" s="9">
        <v>18.34</v>
      </c>
      <c r="FT19" s="9">
        <v>45.671999999999997</v>
      </c>
      <c r="FU19" s="9">
        <v>19.298999999999999</v>
      </c>
      <c r="FV19" s="9">
        <v>26.372</v>
      </c>
      <c r="FW19" s="9">
        <v>6.8010000000000002</v>
      </c>
      <c r="FX19" s="9">
        <v>0.86199999999999999</v>
      </c>
      <c r="FY19" s="9">
        <v>5.9390000000000001</v>
      </c>
      <c r="FZ19" s="9">
        <v>13.29</v>
      </c>
      <c r="GA19" s="9">
        <v>6.968</v>
      </c>
      <c r="GB19" s="9">
        <v>6.3220000000000001</v>
      </c>
      <c r="GC19" s="9">
        <v>11.618</v>
      </c>
      <c r="GD19" s="9">
        <v>6.46</v>
      </c>
      <c r="GE19" s="9">
        <v>5.1580000000000004</v>
      </c>
      <c r="GF19" s="9">
        <v>6.4349999999999996</v>
      </c>
      <c r="GG19" s="9">
        <v>3.9870000000000001</v>
      </c>
      <c r="GH19" s="9">
        <v>2.448</v>
      </c>
      <c r="GI19" s="9">
        <v>5.1840000000000002</v>
      </c>
      <c r="GJ19" s="9">
        <v>2.4729999999999999</v>
      </c>
      <c r="GK19" s="9">
        <v>2.71</v>
      </c>
      <c r="GL19" s="9">
        <v>1.6719999999999999</v>
      </c>
      <c r="GM19" s="9">
        <v>0.50800000000000001</v>
      </c>
      <c r="GN19" s="9">
        <v>1.1639999999999999</v>
      </c>
      <c r="GO19" s="9">
        <v>37.991999999999997</v>
      </c>
      <c r="GP19" s="9">
        <v>13.281000000000001</v>
      </c>
      <c r="GQ19" s="9">
        <v>24.710999999999999</v>
      </c>
      <c r="GR19" s="9">
        <v>34.694000000000003</v>
      </c>
      <c r="GS19" s="9">
        <v>11.911</v>
      </c>
      <c r="GT19" s="9">
        <v>22.783999999999999</v>
      </c>
      <c r="GU19" s="9">
        <v>12.115</v>
      </c>
      <c r="GV19" s="9">
        <v>3.512</v>
      </c>
      <c r="GW19" s="9">
        <v>8.6039999999999992</v>
      </c>
      <c r="GX19" s="9">
        <v>22.579000000000001</v>
      </c>
      <c r="GY19" s="9">
        <v>8.3989999999999991</v>
      </c>
      <c r="GZ19" s="9">
        <v>14.18</v>
      </c>
      <c r="HA19" s="9">
        <v>3.298</v>
      </c>
      <c r="HB19" s="9">
        <v>1.37</v>
      </c>
      <c r="HC19" s="9">
        <v>1.9279999999999999</v>
      </c>
      <c r="HD19" s="9">
        <v>11.651999999999999</v>
      </c>
      <c r="HE19" s="9">
        <v>3.6869999999999998</v>
      </c>
      <c r="HF19" s="9">
        <v>7.9649999999999999</v>
      </c>
      <c r="HG19" s="9">
        <v>11.273</v>
      </c>
      <c r="HH19" s="9">
        <v>3.6869999999999998</v>
      </c>
      <c r="HI19" s="9">
        <v>7.5860000000000003</v>
      </c>
      <c r="HJ19" s="9">
        <v>4.5590000000000002</v>
      </c>
      <c r="HK19" s="9">
        <v>0.92900000000000005</v>
      </c>
      <c r="HL19" s="9">
        <v>3.6309999999999998</v>
      </c>
      <c r="HM19" s="9">
        <v>6.7130000000000001</v>
      </c>
      <c r="HN19" s="9">
        <v>2.758</v>
      </c>
      <c r="HO19" s="9">
        <v>3.9550000000000001</v>
      </c>
      <c r="HP19" s="9">
        <v>0.38</v>
      </c>
      <c r="HQ19" s="9">
        <v>0</v>
      </c>
      <c r="HR19" s="9">
        <v>0.38</v>
      </c>
      <c r="HS19" s="9">
        <v>18.396000000000001</v>
      </c>
      <c r="HT19" s="9">
        <v>5.6310000000000002</v>
      </c>
      <c r="HU19" s="9">
        <v>12.765000000000001</v>
      </c>
      <c r="HV19" s="9">
        <v>17.396000000000001</v>
      </c>
      <c r="HW19" s="9">
        <v>5.6310000000000002</v>
      </c>
      <c r="HX19" s="9">
        <v>11.765000000000001</v>
      </c>
      <c r="HY19" s="9">
        <v>8.2560000000000002</v>
      </c>
      <c r="HZ19" s="9">
        <v>2.444</v>
      </c>
      <c r="IA19" s="9">
        <v>5.8120000000000003</v>
      </c>
      <c r="IB19" s="9">
        <v>9.14</v>
      </c>
      <c r="IC19" s="9">
        <v>3.1869999999999998</v>
      </c>
      <c r="ID19" s="9">
        <v>5.9530000000000003</v>
      </c>
      <c r="IE19" s="9">
        <v>1</v>
      </c>
      <c r="IF19" s="9">
        <v>0</v>
      </c>
      <c r="IG19" s="9">
        <v>1</v>
      </c>
      <c r="IH19" s="9">
        <v>24.007000000000001</v>
      </c>
      <c r="II19" s="9">
        <v>12.476000000000001</v>
      </c>
      <c r="IJ19" s="9">
        <v>11.531000000000001</v>
      </c>
      <c r="IK19" s="9">
        <v>20.212</v>
      </c>
      <c r="IL19" s="9">
        <v>12.476000000000001</v>
      </c>
      <c r="IM19" s="9">
        <v>7.7359999999999998</v>
      </c>
      <c r="IN19" s="9">
        <v>7.7889999999999997</v>
      </c>
      <c r="IO19" s="9">
        <v>5.048</v>
      </c>
      <c r="IP19" s="9">
        <v>2.7410000000000001</v>
      </c>
      <c r="IQ19" s="9">
        <v>12.423</v>
      </c>
    </row>
    <row r="20" spans="1:251">
      <c r="A20" s="10">
        <v>45323</v>
      </c>
      <c r="B20" s="9">
        <v>61.591000000000001</v>
      </c>
      <c r="C20" s="9">
        <v>25.468</v>
      </c>
      <c r="D20" s="9">
        <v>36.122999999999998</v>
      </c>
      <c r="E20" s="9">
        <v>56.945</v>
      </c>
      <c r="F20" s="9">
        <v>23.535</v>
      </c>
      <c r="G20" s="9">
        <v>33.409999999999997</v>
      </c>
      <c r="H20" s="9">
        <v>26.052</v>
      </c>
      <c r="I20" s="9">
        <v>11.298</v>
      </c>
      <c r="J20" s="9">
        <v>14.754</v>
      </c>
      <c r="K20" s="9">
        <v>30.893000000000001</v>
      </c>
      <c r="L20" s="9">
        <v>12.238</v>
      </c>
      <c r="M20" s="9">
        <v>18.655999999999999</v>
      </c>
      <c r="N20" s="9">
        <v>4.6459999999999999</v>
      </c>
      <c r="O20" s="9">
        <v>1.9330000000000001</v>
      </c>
      <c r="P20" s="9">
        <v>2.7130000000000001</v>
      </c>
      <c r="Q20" s="9">
        <v>12.124000000000001</v>
      </c>
      <c r="R20" s="9">
        <v>4.3639999999999999</v>
      </c>
      <c r="S20" s="9">
        <v>7.76</v>
      </c>
      <c r="T20" s="9">
        <v>9.3740000000000006</v>
      </c>
      <c r="U20" s="9">
        <v>4.0830000000000002</v>
      </c>
      <c r="V20" s="9">
        <v>5.2910000000000004</v>
      </c>
      <c r="W20" s="9">
        <v>3.4580000000000002</v>
      </c>
      <c r="X20" s="9">
        <v>2.1890000000000001</v>
      </c>
      <c r="Y20" s="9">
        <v>1.2689999999999999</v>
      </c>
      <c r="Z20" s="9">
        <v>5.9160000000000004</v>
      </c>
      <c r="AA20" s="9">
        <v>1.8939999999999999</v>
      </c>
      <c r="AB20" s="9">
        <v>4.0220000000000002</v>
      </c>
      <c r="AC20" s="9">
        <v>2.7490000000000001</v>
      </c>
      <c r="AD20" s="9">
        <v>0.28100000000000003</v>
      </c>
      <c r="AE20" s="9">
        <v>2.468</v>
      </c>
      <c r="AF20" s="9">
        <v>31.047000000000001</v>
      </c>
      <c r="AG20" s="9">
        <v>11.138999999999999</v>
      </c>
      <c r="AH20" s="9">
        <v>19.908999999999999</v>
      </c>
      <c r="AI20" s="9">
        <v>27.361999999999998</v>
      </c>
      <c r="AJ20" s="9">
        <v>9.8520000000000003</v>
      </c>
      <c r="AK20" s="9">
        <v>17.509</v>
      </c>
      <c r="AL20" s="9">
        <v>12.648</v>
      </c>
      <c r="AM20" s="9">
        <v>4.4930000000000003</v>
      </c>
      <c r="AN20" s="9">
        <v>8.1560000000000006</v>
      </c>
      <c r="AO20" s="9">
        <v>14.712999999999999</v>
      </c>
      <c r="AP20" s="9">
        <v>5.36</v>
      </c>
      <c r="AQ20" s="9">
        <v>9.3539999999999992</v>
      </c>
      <c r="AR20" s="9">
        <v>3.6859999999999999</v>
      </c>
      <c r="AS20" s="9">
        <v>1.2869999999999999</v>
      </c>
      <c r="AT20" s="9">
        <v>2.399</v>
      </c>
      <c r="AU20" s="9">
        <v>14.977</v>
      </c>
      <c r="AV20" s="9">
        <v>5.88</v>
      </c>
      <c r="AW20" s="9">
        <v>9.0969999999999995</v>
      </c>
      <c r="AX20" s="9">
        <v>14.315</v>
      </c>
      <c r="AY20" s="9">
        <v>5.548</v>
      </c>
      <c r="AZ20" s="9">
        <v>8.7669999999999995</v>
      </c>
      <c r="BA20" s="9">
        <v>5.8739999999999997</v>
      </c>
      <c r="BB20" s="9">
        <v>3.419</v>
      </c>
      <c r="BC20" s="9">
        <v>2.4550000000000001</v>
      </c>
      <c r="BD20" s="9">
        <v>8.4410000000000007</v>
      </c>
      <c r="BE20" s="9">
        <v>2.129</v>
      </c>
      <c r="BF20" s="9">
        <v>6.3120000000000003</v>
      </c>
      <c r="BG20" s="9">
        <v>0.66200000000000003</v>
      </c>
      <c r="BH20" s="9">
        <v>0.33200000000000002</v>
      </c>
      <c r="BI20" s="9">
        <v>0.33</v>
      </c>
      <c r="BJ20" s="9">
        <v>15.907</v>
      </c>
      <c r="BK20" s="9">
        <v>6.8630000000000004</v>
      </c>
      <c r="BL20" s="9">
        <v>9.0440000000000005</v>
      </c>
      <c r="BM20" s="9">
        <v>14.673999999999999</v>
      </c>
      <c r="BN20" s="9">
        <v>6.8630000000000004</v>
      </c>
      <c r="BO20" s="9">
        <v>7.8109999999999999</v>
      </c>
      <c r="BP20" s="9">
        <v>6.2549999999999999</v>
      </c>
      <c r="BQ20" s="9">
        <v>2.589</v>
      </c>
      <c r="BR20" s="9">
        <v>3.6659999999999999</v>
      </c>
      <c r="BS20" s="9">
        <v>8.4190000000000005</v>
      </c>
      <c r="BT20" s="9">
        <v>4.274</v>
      </c>
      <c r="BU20" s="9">
        <v>4.1440000000000001</v>
      </c>
      <c r="BV20" s="9">
        <v>1.2330000000000001</v>
      </c>
      <c r="BW20" s="9">
        <v>0</v>
      </c>
      <c r="BX20" s="9">
        <v>1.2330000000000001</v>
      </c>
      <c r="BY20" s="9">
        <v>11.784000000000001</v>
      </c>
      <c r="BZ20" s="9">
        <v>5.95</v>
      </c>
      <c r="CA20" s="9">
        <v>5.8339999999999996</v>
      </c>
      <c r="CB20" s="9">
        <v>9.9700000000000006</v>
      </c>
      <c r="CC20" s="9">
        <v>5.3550000000000004</v>
      </c>
      <c r="CD20" s="9">
        <v>4.6150000000000002</v>
      </c>
      <c r="CE20" s="9">
        <v>4.7329999999999997</v>
      </c>
      <c r="CF20" s="9">
        <v>2.9870000000000001</v>
      </c>
      <c r="CG20" s="9">
        <v>1.746</v>
      </c>
      <c r="CH20" s="9">
        <v>5.2370000000000001</v>
      </c>
      <c r="CI20" s="9">
        <v>2.3679999999999999</v>
      </c>
      <c r="CJ20" s="9">
        <v>2.8679999999999999</v>
      </c>
      <c r="CK20" s="9">
        <v>1.8140000000000001</v>
      </c>
      <c r="CL20" s="9">
        <v>0.59499999999999997</v>
      </c>
      <c r="CM20" s="9">
        <v>1.2190000000000001</v>
      </c>
      <c r="CN20" s="9">
        <v>29.481000000000002</v>
      </c>
      <c r="CO20" s="9">
        <v>11.311999999999999</v>
      </c>
      <c r="CP20" s="9">
        <v>18.169</v>
      </c>
      <c r="CQ20" s="9">
        <v>25.823</v>
      </c>
      <c r="CR20" s="9">
        <v>9.6820000000000004</v>
      </c>
      <c r="CS20" s="9">
        <v>16.140999999999998</v>
      </c>
      <c r="CT20" s="9">
        <v>7.9880000000000004</v>
      </c>
      <c r="CU20" s="9">
        <v>3.452</v>
      </c>
      <c r="CV20" s="9">
        <v>4.5359999999999996</v>
      </c>
      <c r="CW20" s="9">
        <v>17.835000000000001</v>
      </c>
      <c r="CX20" s="9">
        <v>6.23</v>
      </c>
      <c r="CY20" s="9">
        <v>11.605</v>
      </c>
      <c r="CZ20" s="9">
        <v>3.6579999999999999</v>
      </c>
      <c r="DA20" s="9">
        <v>1.63</v>
      </c>
      <c r="DB20" s="9">
        <v>2.028</v>
      </c>
      <c r="DC20" s="9">
        <v>30.707999999999998</v>
      </c>
      <c r="DD20" s="9">
        <v>13.577</v>
      </c>
      <c r="DE20" s="9">
        <v>17.131</v>
      </c>
      <c r="DF20" s="9">
        <v>28.21</v>
      </c>
      <c r="DG20" s="9">
        <v>12.994</v>
      </c>
      <c r="DH20" s="9">
        <v>15.215999999999999</v>
      </c>
      <c r="DI20" s="9">
        <v>13.167</v>
      </c>
      <c r="DJ20" s="9">
        <v>6.4290000000000003</v>
      </c>
      <c r="DK20" s="9">
        <v>6.7380000000000004</v>
      </c>
      <c r="DL20" s="9">
        <v>15.042999999999999</v>
      </c>
      <c r="DM20" s="9">
        <v>6.5650000000000004</v>
      </c>
      <c r="DN20" s="9">
        <v>8.4779999999999998</v>
      </c>
      <c r="DO20" s="9">
        <v>2.4980000000000002</v>
      </c>
      <c r="DP20" s="9">
        <v>0.58299999999999996</v>
      </c>
      <c r="DQ20" s="9">
        <v>1.915</v>
      </c>
      <c r="DR20" s="9">
        <v>11.355</v>
      </c>
      <c r="DS20" s="9">
        <v>3.7509999999999999</v>
      </c>
      <c r="DT20" s="9">
        <v>7.6029999999999998</v>
      </c>
      <c r="DU20" s="9">
        <v>10.116</v>
      </c>
      <c r="DV20" s="9">
        <v>3.7509999999999999</v>
      </c>
      <c r="DW20" s="9">
        <v>6.3650000000000002</v>
      </c>
      <c r="DX20" s="9">
        <v>6.4530000000000003</v>
      </c>
      <c r="DY20" s="9">
        <v>2.415</v>
      </c>
      <c r="DZ20" s="9">
        <v>4.0380000000000003</v>
      </c>
      <c r="EA20" s="9">
        <v>3.6629999999999998</v>
      </c>
      <c r="EB20" s="9">
        <v>1.337</v>
      </c>
      <c r="EC20" s="9">
        <v>2.3260000000000001</v>
      </c>
      <c r="ED20" s="9">
        <v>1.2390000000000001</v>
      </c>
      <c r="EE20" s="9">
        <v>0</v>
      </c>
      <c r="EF20" s="9">
        <v>1.2390000000000001</v>
      </c>
      <c r="EG20" s="9">
        <v>2.1709999999999998</v>
      </c>
      <c r="EH20" s="9">
        <v>1.1910000000000001</v>
      </c>
      <c r="EI20" s="9">
        <v>0.98</v>
      </c>
      <c r="EJ20" s="9">
        <v>2.1709999999999998</v>
      </c>
      <c r="EK20" s="9">
        <v>1.1910000000000001</v>
      </c>
      <c r="EL20" s="9">
        <v>0.98</v>
      </c>
      <c r="EM20" s="9">
        <v>1.903</v>
      </c>
      <c r="EN20" s="9">
        <v>1.1910000000000001</v>
      </c>
      <c r="EO20" s="9">
        <v>0.71199999999999997</v>
      </c>
      <c r="EP20" s="9">
        <v>0.26800000000000002</v>
      </c>
      <c r="EQ20" s="9">
        <v>0</v>
      </c>
      <c r="ER20" s="9">
        <v>0.26800000000000002</v>
      </c>
      <c r="ES20" s="9">
        <v>0</v>
      </c>
      <c r="ET20" s="9">
        <v>0</v>
      </c>
      <c r="EU20" s="9">
        <v>0</v>
      </c>
      <c r="EV20" s="9">
        <v>97.555000000000007</v>
      </c>
      <c r="EW20" s="9">
        <v>35.487000000000002</v>
      </c>
      <c r="EX20" s="9">
        <v>62.067</v>
      </c>
      <c r="EY20" s="9">
        <v>87.784999999999997</v>
      </c>
      <c r="EZ20" s="9">
        <v>30.177</v>
      </c>
      <c r="FA20" s="9">
        <v>57.607999999999997</v>
      </c>
      <c r="FB20" s="9">
        <v>40.853000000000002</v>
      </c>
      <c r="FC20" s="9">
        <v>15.007999999999999</v>
      </c>
      <c r="FD20" s="9">
        <v>25.846</v>
      </c>
      <c r="FE20" s="9">
        <v>46.932000000000002</v>
      </c>
      <c r="FF20" s="9">
        <v>15.169</v>
      </c>
      <c r="FG20" s="9">
        <v>31.763000000000002</v>
      </c>
      <c r="FH20" s="9">
        <v>9.77</v>
      </c>
      <c r="FI20" s="9">
        <v>5.3109999999999999</v>
      </c>
      <c r="FJ20" s="9">
        <v>4.4589999999999996</v>
      </c>
      <c r="FK20" s="9">
        <v>82.61</v>
      </c>
      <c r="FL20" s="9">
        <v>29.728000000000002</v>
      </c>
      <c r="FM20" s="9">
        <v>52.881999999999998</v>
      </c>
      <c r="FN20" s="9">
        <v>74.376999999999995</v>
      </c>
      <c r="FO20" s="9">
        <v>25.459</v>
      </c>
      <c r="FP20" s="9">
        <v>48.917000000000002</v>
      </c>
      <c r="FQ20" s="9">
        <v>33.280999999999999</v>
      </c>
      <c r="FR20" s="9">
        <v>12.055</v>
      </c>
      <c r="FS20" s="9">
        <v>21.225999999999999</v>
      </c>
      <c r="FT20" s="9">
        <v>41.095999999999997</v>
      </c>
      <c r="FU20" s="9">
        <v>13.404</v>
      </c>
      <c r="FV20" s="9">
        <v>27.690999999999999</v>
      </c>
      <c r="FW20" s="9">
        <v>8.2330000000000005</v>
      </c>
      <c r="FX20" s="9">
        <v>4.2679999999999998</v>
      </c>
      <c r="FY20" s="9">
        <v>3.964</v>
      </c>
      <c r="FZ20" s="9">
        <v>14.945</v>
      </c>
      <c r="GA20" s="9">
        <v>5.76</v>
      </c>
      <c r="GB20" s="9">
        <v>9.1850000000000005</v>
      </c>
      <c r="GC20" s="9">
        <v>13.407999999999999</v>
      </c>
      <c r="GD20" s="9">
        <v>4.7169999999999996</v>
      </c>
      <c r="GE20" s="9">
        <v>8.6910000000000007</v>
      </c>
      <c r="GF20" s="9">
        <v>7.5720000000000001</v>
      </c>
      <c r="GG20" s="9">
        <v>2.952</v>
      </c>
      <c r="GH20" s="9">
        <v>4.62</v>
      </c>
      <c r="GI20" s="9">
        <v>5.8360000000000003</v>
      </c>
      <c r="GJ20" s="9">
        <v>1.7649999999999999</v>
      </c>
      <c r="GK20" s="9">
        <v>4.0709999999999997</v>
      </c>
      <c r="GL20" s="9">
        <v>1.5369999999999999</v>
      </c>
      <c r="GM20" s="9">
        <v>1.042</v>
      </c>
      <c r="GN20" s="9">
        <v>0.49399999999999999</v>
      </c>
      <c r="GO20" s="9">
        <v>33.036000000000001</v>
      </c>
      <c r="GP20" s="9">
        <v>11.237</v>
      </c>
      <c r="GQ20" s="9">
        <v>21.798999999999999</v>
      </c>
      <c r="GR20" s="9">
        <v>29.754000000000001</v>
      </c>
      <c r="GS20" s="9">
        <v>9.2669999999999995</v>
      </c>
      <c r="GT20" s="9">
        <v>20.486999999999998</v>
      </c>
      <c r="GU20" s="9">
        <v>13.63</v>
      </c>
      <c r="GV20" s="9">
        <v>4.4450000000000003</v>
      </c>
      <c r="GW20" s="9">
        <v>9.1850000000000005</v>
      </c>
      <c r="GX20" s="9">
        <v>16.123999999999999</v>
      </c>
      <c r="GY20" s="9">
        <v>4.8220000000000001</v>
      </c>
      <c r="GZ20" s="9">
        <v>11.302</v>
      </c>
      <c r="HA20" s="9">
        <v>3.282</v>
      </c>
      <c r="HB20" s="9">
        <v>1.97</v>
      </c>
      <c r="HC20" s="9">
        <v>1.3120000000000001</v>
      </c>
      <c r="HD20" s="9">
        <v>18.34</v>
      </c>
      <c r="HE20" s="9">
        <v>4.851</v>
      </c>
      <c r="HF20" s="9">
        <v>13.488</v>
      </c>
      <c r="HG20" s="9">
        <v>17.411999999999999</v>
      </c>
      <c r="HH20" s="9">
        <v>4.851</v>
      </c>
      <c r="HI20" s="9">
        <v>12.561</v>
      </c>
      <c r="HJ20" s="9">
        <v>8.4960000000000004</v>
      </c>
      <c r="HK20" s="9">
        <v>2.0030000000000001</v>
      </c>
      <c r="HL20" s="9">
        <v>6.4930000000000003</v>
      </c>
      <c r="HM20" s="9">
        <v>8.9160000000000004</v>
      </c>
      <c r="HN20" s="9">
        <v>2.8490000000000002</v>
      </c>
      <c r="HO20" s="9">
        <v>6.0679999999999996</v>
      </c>
      <c r="HP20" s="9">
        <v>0.92700000000000005</v>
      </c>
      <c r="HQ20" s="9">
        <v>0</v>
      </c>
      <c r="HR20" s="9">
        <v>0.92700000000000005</v>
      </c>
      <c r="HS20" s="9">
        <v>26.106999999999999</v>
      </c>
      <c r="HT20" s="9">
        <v>8.5939999999999994</v>
      </c>
      <c r="HU20" s="9">
        <v>17.513000000000002</v>
      </c>
      <c r="HV20" s="9">
        <v>23.7</v>
      </c>
      <c r="HW20" s="9">
        <v>7.0730000000000004</v>
      </c>
      <c r="HX20" s="9">
        <v>16.626999999999999</v>
      </c>
      <c r="HY20" s="9">
        <v>8.9269999999999996</v>
      </c>
      <c r="HZ20" s="9">
        <v>2.1669999999999998</v>
      </c>
      <c r="IA20" s="9">
        <v>6.76</v>
      </c>
      <c r="IB20" s="9">
        <v>14.773</v>
      </c>
      <c r="IC20" s="9">
        <v>4.9059999999999997</v>
      </c>
      <c r="ID20" s="9">
        <v>9.8670000000000009</v>
      </c>
      <c r="IE20" s="9">
        <v>2.407</v>
      </c>
      <c r="IF20" s="9">
        <v>1.5209999999999999</v>
      </c>
      <c r="IG20" s="9">
        <v>0.88600000000000001</v>
      </c>
      <c r="IH20" s="9">
        <v>20.071000000000002</v>
      </c>
      <c r="II20" s="9">
        <v>10.805</v>
      </c>
      <c r="IJ20" s="9">
        <v>9.266</v>
      </c>
      <c r="IK20" s="9">
        <v>16.919</v>
      </c>
      <c r="IL20" s="9">
        <v>8.9860000000000007</v>
      </c>
      <c r="IM20" s="9">
        <v>7.9329999999999998</v>
      </c>
      <c r="IN20" s="9">
        <v>9.8010000000000002</v>
      </c>
      <c r="IO20" s="9">
        <v>6.3929999999999998</v>
      </c>
      <c r="IP20" s="9">
        <v>3.407</v>
      </c>
      <c r="IQ20" s="9">
        <v>7.1180000000000003</v>
      </c>
    </row>
    <row r="21" spans="1:251">
      <c r="A21" s="10">
        <v>45689</v>
      </c>
      <c r="B21" s="9">
        <v>52.426000000000002</v>
      </c>
      <c r="C21" s="9">
        <v>18.079999999999998</v>
      </c>
      <c r="D21" s="9">
        <v>34.345999999999997</v>
      </c>
      <c r="E21" s="9">
        <v>48.533000000000001</v>
      </c>
      <c r="F21" s="9">
        <v>17.399000000000001</v>
      </c>
      <c r="G21" s="9">
        <v>31.134</v>
      </c>
      <c r="H21" s="9">
        <v>34.369</v>
      </c>
      <c r="I21" s="9">
        <v>12.336</v>
      </c>
      <c r="J21" s="9">
        <v>22.033000000000001</v>
      </c>
      <c r="K21" s="9">
        <v>14.163</v>
      </c>
      <c r="L21" s="9">
        <v>5.0620000000000003</v>
      </c>
      <c r="M21" s="9">
        <v>9.1010000000000009</v>
      </c>
      <c r="N21" s="9">
        <v>3.8940000000000001</v>
      </c>
      <c r="O21" s="9">
        <v>0.68100000000000005</v>
      </c>
      <c r="P21" s="9">
        <v>3.2120000000000002</v>
      </c>
      <c r="Q21" s="9">
        <v>9.18</v>
      </c>
      <c r="R21" s="9">
        <v>4.157</v>
      </c>
      <c r="S21" s="9">
        <v>5.0229999999999997</v>
      </c>
      <c r="T21" s="9">
        <v>6.7759999999999998</v>
      </c>
      <c r="U21" s="9">
        <v>3.4740000000000002</v>
      </c>
      <c r="V21" s="9">
        <v>3.302</v>
      </c>
      <c r="W21" s="9">
        <v>3.7519999999999998</v>
      </c>
      <c r="X21" s="9">
        <v>1.304</v>
      </c>
      <c r="Y21" s="9">
        <v>2.4489999999999998</v>
      </c>
      <c r="Z21" s="9">
        <v>3.0230000000000001</v>
      </c>
      <c r="AA21" s="9">
        <v>2.17</v>
      </c>
      <c r="AB21" s="9">
        <v>0.85299999999999998</v>
      </c>
      <c r="AC21" s="9">
        <v>2.4039999999999999</v>
      </c>
      <c r="AD21" s="9">
        <v>0.68300000000000005</v>
      </c>
      <c r="AE21" s="9">
        <v>1.7210000000000001</v>
      </c>
      <c r="AF21" s="9">
        <v>21.635999999999999</v>
      </c>
      <c r="AG21" s="9">
        <v>6.4729999999999999</v>
      </c>
      <c r="AH21" s="9">
        <v>15.163</v>
      </c>
      <c r="AI21" s="9">
        <v>20.137</v>
      </c>
      <c r="AJ21" s="9">
        <v>6.4729999999999999</v>
      </c>
      <c r="AK21" s="9">
        <v>13.664</v>
      </c>
      <c r="AL21" s="9">
        <v>13.477</v>
      </c>
      <c r="AM21" s="9">
        <v>3.9780000000000002</v>
      </c>
      <c r="AN21" s="9">
        <v>9.4990000000000006</v>
      </c>
      <c r="AO21" s="9">
        <v>6.66</v>
      </c>
      <c r="AP21" s="9">
        <v>2.4950000000000001</v>
      </c>
      <c r="AQ21" s="9">
        <v>4.165</v>
      </c>
      <c r="AR21" s="9">
        <v>1.4990000000000001</v>
      </c>
      <c r="AS21" s="9">
        <v>0</v>
      </c>
      <c r="AT21" s="9">
        <v>1.4990000000000001</v>
      </c>
      <c r="AU21" s="9">
        <v>12.69</v>
      </c>
      <c r="AV21" s="9">
        <v>4.5519999999999996</v>
      </c>
      <c r="AW21" s="9">
        <v>8.1379999999999999</v>
      </c>
      <c r="AX21" s="9">
        <v>11.013999999999999</v>
      </c>
      <c r="AY21" s="9">
        <v>3.871</v>
      </c>
      <c r="AZ21" s="9">
        <v>7.1429999999999998</v>
      </c>
      <c r="BA21" s="9">
        <v>7.4379999999999997</v>
      </c>
      <c r="BB21" s="9">
        <v>1.921</v>
      </c>
      <c r="BC21" s="9">
        <v>5.5170000000000003</v>
      </c>
      <c r="BD21" s="9">
        <v>3.5760000000000001</v>
      </c>
      <c r="BE21" s="9">
        <v>1.95</v>
      </c>
      <c r="BF21" s="9">
        <v>1.6259999999999999</v>
      </c>
      <c r="BG21" s="9">
        <v>1.6759999999999999</v>
      </c>
      <c r="BH21" s="9">
        <v>0.68100000000000005</v>
      </c>
      <c r="BI21" s="9">
        <v>0.995</v>
      </c>
      <c r="BJ21" s="9">
        <v>16.010000000000002</v>
      </c>
      <c r="BK21" s="9">
        <v>5.4980000000000002</v>
      </c>
      <c r="BL21" s="9">
        <v>10.512</v>
      </c>
      <c r="BM21" s="9">
        <v>14.683999999999999</v>
      </c>
      <c r="BN21" s="9">
        <v>5.4980000000000002</v>
      </c>
      <c r="BO21" s="9">
        <v>9.1869999999999994</v>
      </c>
      <c r="BP21" s="9">
        <v>10.417</v>
      </c>
      <c r="BQ21" s="9">
        <v>4.46</v>
      </c>
      <c r="BR21" s="9">
        <v>5.9569999999999999</v>
      </c>
      <c r="BS21" s="9">
        <v>4.2679999999999998</v>
      </c>
      <c r="BT21" s="9">
        <v>1.0369999999999999</v>
      </c>
      <c r="BU21" s="9">
        <v>3.23</v>
      </c>
      <c r="BV21" s="9">
        <v>1.325</v>
      </c>
      <c r="BW21" s="9">
        <v>0</v>
      </c>
      <c r="BX21" s="9">
        <v>1.325</v>
      </c>
      <c r="BY21" s="9">
        <v>11.27</v>
      </c>
      <c r="BZ21" s="9">
        <v>5.7140000000000004</v>
      </c>
      <c r="CA21" s="9">
        <v>5.556</v>
      </c>
      <c r="CB21" s="9">
        <v>9.4719999999999995</v>
      </c>
      <c r="CC21" s="9">
        <v>5.03</v>
      </c>
      <c r="CD21" s="9">
        <v>4.4420000000000002</v>
      </c>
      <c r="CE21" s="9">
        <v>6.7889999999999997</v>
      </c>
      <c r="CF21" s="9">
        <v>3.2810000000000001</v>
      </c>
      <c r="CG21" s="9">
        <v>3.5089999999999999</v>
      </c>
      <c r="CH21" s="9">
        <v>2.6829999999999998</v>
      </c>
      <c r="CI21" s="9">
        <v>1.75</v>
      </c>
      <c r="CJ21" s="9">
        <v>0.93300000000000005</v>
      </c>
      <c r="CK21" s="9">
        <v>1.7969999999999999</v>
      </c>
      <c r="CL21" s="9">
        <v>0.68300000000000005</v>
      </c>
      <c r="CM21" s="9">
        <v>1.1140000000000001</v>
      </c>
      <c r="CN21" s="9">
        <v>26.785</v>
      </c>
      <c r="CO21" s="9">
        <v>8.7880000000000003</v>
      </c>
      <c r="CP21" s="9">
        <v>17.997</v>
      </c>
      <c r="CQ21" s="9">
        <v>24.56</v>
      </c>
      <c r="CR21" s="9">
        <v>8.4619999999999997</v>
      </c>
      <c r="CS21" s="9">
        <v>16.097999999999999</v>
      </c>
      <c r="CT21" s="9">
        <v>14.923</v>
      </c>
      <c r="CU21" s="9">
        <v>4.8890000000000002</v>
      </c>
      <c r="CV21" s="9">
        <v>10.034000000000001</v>
      </c>
      <c r="CW21" s="9">
        <v>9.6370000000000005</v>
      </c>
      <c r="CX21" s="9">
        <v>3.573</v>
      </c>
      <c r="CY21" s="9">
        <v>6.0640000000000001</v>
      </c>
      <c r="CZ21" s="9">
        <v>2.2250000000000001</v>
      </c>
      <c r="DA21" s="9">
        <v>0.32600000000000001</v>
      </c>
      <c r="DB21" s="9">
        <v>1.899</v>
      </c>
      <c r="DC21" s="9">
        <v>22.303000000000001</v>
      </c>
      <c r="DD21" s="9">
        <v>8.5830000000000002</v>
      </c>
      <c r="DE21" s="9">
        <v>13.72</v>
      </c>
      <c r="DF21" s="9">
        <v>20.657</v>
      </c>
      <c r="DG21" s="9">
        <v>8.5830000000000002</v>
      </c>
      <c r="DH21" s="9">
        <v>12.074999999999999</v>
      </c>
      <c r="DI21" s="9">
        <v>15.196999999999999</v>
      </c>
      <c r="DJ21" s="9">
        <v>5.2130000000000001</v>
      </c>
      <c r="DK21" s="9">
        <v>9.984</v>
      </c>
      <c r="DL21" s="9">
        <v>5.46</v>
      </c>
      <c r="DM21" s="9">
        <v>3.3690000000000002</v>
      </c>
      <c r="DN21" s="9">
        <v>2.0910000000000002</v>
      </c>
      <c r="DO21" s="9">
        <v>1.645</v>
      </c>
      <c r="DP21" s="9">
        <v>0</v>
      </c>
      <c r="DQ21" s="9">
        <v>1.645</v>
      </c>
      <c r="DR21" s="9">
        <v>10.638999999999999</v>
      </c>
      <c r="DS21" s="9">
        <v>3.2170000000000001</v>
      </c>
      <c r="DT21" s="9">
        <v>7.423</v>
      </c>
      <c r="DU21" s="9">
        <v>8.4969999999999999</v>
      </c>
      <c r="DV21" s="9">
        <v>2.464</v>
      </c>
      <c r="DW21" s="9">
        <v>6.0330000000000004</v>
      </c>
      <c r="DX21" s="9">
        <v>6.6379999999999999</v>
      </c>
      <c r="DY21" s="9">
        <v>2.1739999999999999</v>
      </c>
      <c r="DZ21" s="9">
        <v>4.4640000000000004</v>
      </c>
      <c r="EA21" s="9">
        <v>1.859</v>
      </c>
      <c r="EB21" s="9">
        <v>0.28999999999999998</v>
      </c>
      <c r="EC21" s="9">
        <v>1.569</v>
      </c>
      <c r="ED21" s="9">
        <v>2.1419999999999999</v>
      </c>
      <c r="EE21" s="9">
        <v>0.753</v>
      </c>
      <c r="EF21" s="9">
        <v>1.389</v>
      </c>
      <c r="EG21" s="9">
        <v>1.879</v>
      </c>
      <c r="EH21" s="9">
        <v>1.649</v>
      </c>
      <c r="EI21" s="9">
        <v>0.23</v>
      </c>
      <c r="EJ21" s="9">
        <v>1.5940000000000001</v>
      </c>
      <c r="EK21" s="9">
        <v>1.3640000000000001</v>
      </c>
      <c r="EL21" s="9">
        <v>0.23</v>
      </c>
      <c r="EM21" s="9">
        <v>1.3640000000000001</v>
      </c>
      <c r="EN21" s="9">
        <v>1.3640000000000001</v>
      </c>
      <c r="EO21" s="9">
        <v>0</v>
      </c>
      <c r="EP21" s="9">
        <v>0.23</v>
      </c>
      <c r="EQ21" s="9">
        <v>0</v>
      </c>
      <c r="ER21" s="9">
        <v>0.23</v>
      </c>
      <c r="ES21" s="9">
        <v>0.28499999999999998</v>
      </c>
      <c r="ET21" s="9">
        <v>0.28499999999999998</v>
      </c>
      <c r="EU21" s="9">
        <v>0</v>
      </c>
      <c r="EV21" s="9">
        <v>92.997</v>
      </c>
      <c r="EW21" s="9">
        <v>30.672000000000001</v>
      </c>
      <c r="EX21" s="9">
        <v>62.325000000000003</v>
      </c>
      <c r="EY21" s="9">
        <v>85.888999999999996</v>
      </c>
      <c r="EZ21" s="9">
        <v>29.262</v>
      </c>
      <c r="FA21" s="9">
        <v>56.625999999999998</v>
      </c>
      <c r="FB21" s="9">
        <v>49.719000000000001</v>
      </c>
      <c r="FC21" s="9">
        <v>17.297999999999998</v>
      </c>
      <c r="FD21" s="9">
        <v>32.420999999999999</v>
      </c>
      <c r="FE21" s="9">
        <v>36.168999999999997</v>
      </c>
      <c r="FF21" s="9">
        <v>11.964</v>
      </c>
      <c r="FG21" s="9">
        <v>24.206</v>
      </c>
      <c r="FH21" s="9">
        <v>7.109</v>
      </c>
      <c r="FI21" s="9">
        <v>1.41</v>
      </c>
      <c r="FJ21" s="9">
        <v>5.6989999999999998</v>
      </c>
      <c r="FK21" s="9">
        <v>82.522000000000006</v>
      </c>
      <c r="FL21" s="9">
        <v>26.922000000000001</v>
      </c>
      <c r="FM21" s="9">
        <v>55.6</v>
      </c>
      <c r="FN21" s="9">
        <v>77.516000000000005</v>
      </c>
      <c r="FO21" s="9">
        <v>25.510999999999999</v>
      </c>
      <c r="FP21" s="9">
        <v>52.005000000000003</v>
      </c>
      <c r="FQ21" s="9">
        <v>43.537999999999997</v>
      </c>
      <c r="FR21" s="9">
        <v>14.879</v>
      </c>
      <c r="FS21" s="9">
        <v>28.658000000000001</v>
      </c>
      <c r="FT21" s="9">
        <v>33.978999999999999</v>
      </c>
      <c r="FU21" s="9">
        <v>10.632</v>
      </c>
      <c r="FV21" s="9">
        <v>23.346</v>
      </c>
      <c r="FW21" s="9">
        <v>5.0049999999999999</v>
      </c>
      <c r="FX21" s="9">
        <v>1.41</v>
      </c>
      <c r="FY21" s="9">
        <v>3.5950000000000002</v>
      </c>
      <c r="FZ21" s="9">
        <v>10.475</v>
      </c>
      <c r="GA21" s="9">
        <v>3.7509999999999999</v>
      </c>
      <c r="GB21" s="9">
        <v>6.7249999999999996</v>
      </c>
      <c r="GC21" s="9">
        <v>8.3719999999999999</v>
      </c>
      <c r="GD21" s="9">
        <v>3.7509999999999999</v>
      </c>
      <c r="GE21" s="9">
        <v>4.6219999999999999</v>
      </c>
      <c r="GF21" s="9">
        <v>6.1820000000000004</v>
      </c>
      <c r="GG21" s="9">
        <v>2.419</v>
      </c>
      <c r="GH21" s="9">
        <v>3.762</v>
      </c>
      <c r="GI21" s="9">
        <v>2.1909999999999998</v>
      </c>
      <c r="GJ21" s="9">
        <v>1.331</v>
      </c>
      <c r="GK21" s="9">
        <v>0.85899999999999999</v>
      </c>
      <c r="GL21" s="9">
        <v>2.1030000000000002</v>
      </c>
      <c r="GM21" s="9">
        <v>0</v>
      </c>
      <c r="GN21" s="9">
        <v>2.1030000000000002</v>
      </c>
      <c r="GO21" s="9">
        <v>33.881999999999998</v>
      </c>
      <c r="GP21" s="9">
        <v>9.4969999999999999</v>
      </c>
      <c r="GQ21" s="9">
        <v>24.385999999999999</v>
      </c>
      <c r="GR21" s="9">
        <v>32.816000000000003</v>
      </c>
      <c r="GS21" s="9">
        <v>9.4969999999999999</v>
      </c>
      <c r="GT21" s="9">
        <v>23.318999999999999</v>
      </c>
      <c r="GU21" s="9">
        <v>16.914000000000001</v>
      </c>
      <c r="GV21" s="9">
        <v>6.5229999999999997</v>
      </c>
      <c r="GW21" s="9">
        <v>10.391</v>
      </c>
      <c r="GX21" s="9">
        <v>15.901999999999999</v>
      </c>
      <c r="GY21" s="9">
        <v>2.9740000000000002</v>
      </c>
      <c r="GZ21" s="9">
        <v>12.928000000000001</v>
      </c>
      <c r="HA21" s="9">
        <v>1.0669999999999999</v>
      </c>
      <c r="HB21" s="9">
        <v>0</v>
      </c>
      <c r="HC21" s="9">
        <v>1.0669999999999999</v>
      </c>
      <c r="HD21" s="9">
        <v>14.260999999999999</v>
      </c>
      <c r="HE21" s="9">
        <v>4.9770000000000003</v>
      </c>
      <c r="HF21" s="9">
        <v>9.2829999999999995</v>
      </c>
      <c r="HG21" s="9">
        <v>12.571</v>
      </c>
      <c r="HH21" s="9">
        <v>4.5830000000000002</v>
      </c>
      <c r="HI21" s="9">
        <v>7.9889999999999999</v>
      </c>
      <c r="HJ21" s="9">
        <v>7.46</v>
      </c>
      <c r="HK21" s="9">
        <v>1.3320000000000001</v>
      </c>
      <c r="HL21" s="9">
        <v>6.1269999999999998</v>
      </c>
      <c r="HM21" s="9">
        <v>5.1120000000000001</v>
      </c>
      <c r="HN21" s="9">
        <v>3.25</v>
      </c>
      <c r="HO21" s="9">
        <v>1.861</v>
      </c>
      <c r="HP21" s="9">
        <v>1.6890000000000001</v>
      </c>
      <c r="HQ21" s="9">
        <v>0.39500000000000002</v>
      </c>
      <c r="HR21" s="9">
        <v>1.2949999999999999</v>
      </c>
      <c r="HS21" s="9">
        <v>21.72</v>
      </c>
      <c r="HT21" s="9">
        <v>6.0179999999999998</v>
      </c>
      <c r="HU21" s="9">
        <v>15.702</v>
      </c>
      <c r="HV21" s="9">
        <v>20.401</v>
      </c>
      <c r="HW21" s="9">
        <v>5.5529999999999999</v>
      </c>
      <c r="HX21" s="9">
        <v>14.848000000000001</v>
      </c>
      <c r="HY21" s="9">
        <v>12.539</v>
      </c>
      <c r="HZ21" s="9">
        <v>3.52</v>
      </c>
      <c r="IA21" s="9">
        <v>9.0190000000000001</v>
      </c>
      <c r="IB21" s="9">
        <v>7.8620000000000001</v>
      </c>
      <c r="IC21" s="9">
        <v>2.032</v>
      </c>
      <c r="ID21" s="9">
        <v>5.83</v>
      </c>
      <c r="IE21" s="9">
        <v>1.319</v>
      </c>
      <c r="IF21" s="9">
        <v>0.46500000000000002</v>
      </c>
      <c r="IG21" s="9">
        <v>0.85399999999999998</v>
      </c>
      <c r="IH21" s="9">
        <v>23.134</v>
      </c>
      <c r="II21" s="9">
        <v>10.18</v>
      </c>
      <c r="IJ21" s="9">
        <v>12.954000000000001</v>
      </c>
      <c r="IK21" s="9">
        <v>20.100999999999999</v>
      </c>
      <c r="IL21" s="9">
        <v>9.6300000000000008</v>
      </c>
      <c r="IM21" s="9">
        <v>10.471</v>
      </c>
      <c r="IN21" s="9">
        <v>12.807</v>
      </c>
      <c r="IO21" s="9">
        <v>5.923</v>
      </c>
      <c r="IP21" s="9">
        <v>6.8840000000000003</v>
      </c>
      <c r="IQ21" s="9">
        <v>7.2939999999999996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8.5410000000000004</v>
      </c>
      <c r="C11" s="9">
        <v>5.9729999999999999</v>
      </c>
      <c r="D11" s="9">
        <v>3.17</v>
      </c>
      <c r="E11" s="9">
        <v>0.93799999999999994</v>
      </c>
      <c r="F11" s="9">
        <v>2.2320000000000002</v>
      </c>
      <c r="G11" s="9">
        <v>37.563000000000002</v>
      </c>
      <c r="H11" s="9">
        <v>9.9979999999999993</v>
      </c>
      <c r="I11" s="9">
        <v>27.565000000000001</v>
      </c>
      <c r="J11" s="9">
        <v>33.82</v>
      </c>
      <c r="K11" s="9">
        <v>9.9979999999999993</v>
      </c>
      <c r="L11" s="9">
        <v>23.821999999999999</v>
      </c>
      <c r="M11" s="9">
        <v>13.601000000000001</v>
      </c>
      <c r="N11" s="9">
        <v>2.78</v>
      </c>
      <c r="O11" s="9">
        <v>10.821</v>
      </c>
      <c r="P11" s="9">
        <v>20.219000000000001</v>
      </c>
      <c r="Q11" s="9">
        <v>7.218</v>
      </c>
      <c r="R11" s="9">
        <v>13.000999999999999</v>
      </c>
      <c r="S11" s="9">
        <v>3.742</v>
      </c>
      <c r="T11" s="9">
        <v>0</v>
      </c>
      <c r="U11" s="9">
        <v>3.742</v>
      </c>
      <c r="V11" s="9">
        <v>46.258000000000003</v>
      </c>
      <c r="W11" s="9">
        <v>17.759</v>
      </c>
      <c r="X11" s="9">
        <v>28.498999999999999</v>
      </c>
      <c r="Y11" s="9">
        <v>42.67</v>
      </c>
      <c r="Z11" s="9">
        <v>16.821000000000002</v>
      </c>
      <c r="AA11" s="9">
        <v>25.849</v>
      </c>
      <c r="AB11" s="9">
        <v>22.094999999999999</v>
      </c>
      <c r="AC11" s="9">
        <v>7.9770000000000003</v>
      </c>
      <c r="AD11" s="9">
        <v>14.117000000000001</v>
      </c>
      <c r="AE11" s="9">
        <v>20.574999999999999</v>
      </c>
      <c r="AF11" s="9">
        <v>8.8439999999999994</v>
      </c>
      <c r="AG11" s="9">
        <v>11.731</v>
      </c>
      <c r="AH11" s="9">
        <v>3.5880000000000001</v>
      </c>
      <c r="AI11" s="9">
        <v>0.93799999999999994</v>
      </c>
      <c r="AJ11" s="9">
        <v>2.65</v>
      </c>
      <c r="AK11" s="9">
        <v>16.393999999999998</v>
      </c>
      <c r="AL11" s="9">
        <v>7.3609999999999998</v>
      </c>
      <c r="AM11" s="9">
        <v>9.0329999999999995</v>
      </c>
      <c r="AN11" s="9">
        <v>15.496</v>
      </c>
      <c r="AO11" s="9">
        <v>7.3609999999999998</v>
      </c>
      <c r="AP11" s="9">
        <v>8.1340000000000003</v>
      </c>
      <c r="AQ11" s="9">
        <v>10.456</v>
      </c>
      <c r="AR11" s="9">
        <v>4.5060000000000002</v>
      </c>
      <c r="AS11" s="9">
        <v>5.9509999999999996</v>
      </c>
      <c r="AT11" s="9">
        <v>5.0389999999999997</v>
      </c>
      <c r="AU11" s="9">
        <v>2.8559999999999999</v>
      </c>
      <c r="AV11" s="9">
        <v>2.1840000000000002</v>
      </c>
      <c r="AW11" s="9">
        <v>0.89900000000000002</v>
      </c>
      <c r="AX11" s="9">
        <v>0</v>
      </c>
      <c r="AY11" s="9">
        <v>0.89900000000000002</v>
      </c>
      <c r="AZ11" s="9">
        <v>6.867</v>
      </c>
      <c r="BA11" s="9">
        <v>2.5779999999999998</v>
      </c>
      <c r="BB11" s="9">
        <v>4.2880000000000003</v>
      </c>
      <c r="BC11" s="9">
        <v>6.867</v>
      </c>
      <c r="BD11" s="9">
        <v>2.5779999999999998</v>
      </c>
      <c r="BE11" s="9">
        <v>4.2880000000000003</v>
      </c>
      <c r="BF11" s="9">
        <v>5.75</v>
      </c>
      <c r="BG11" s="9">
        <v>2.1709999999999998</v>
      </c>
      <c r="BH11" s="9">
        <v>3.5790000000000002</v>
      </c>
      <c r="BI11" s="9">
        <v>1.117</v>
      </c>
      <c r="BJ11" s="9">
        <v>0.40799999999999997</v>
      </c>
      <c r="BK11" s="9">
        <v>0.70899999999999996</v>
      </c>
      <c r="BL11" s="9">
        <v>0</v>
      </c>
      <c r="BM11" s="9">
        <v>0</v>
      </c>
      <c r="BN11" s="9">
        <v>0</v>
      </c>
      <c r="BO11" s="9">
        <v>27.111000000000001</v>
      </c>
      <c r="BP11" s="9">
        <v>9.7759999999999998</v>
      </c>
      <c r="BQ11" s="9">
        <v>17.335000000000001</v>
      </c>
      <c r="BR11" s="9">
        <v>26.172999999999998</v>
      </c>
      <c r="BS11" s="9">
        <v>9.5340000000000007</v>
      </c>
      <c r="BT11" s="9">
        <v>16.638999999999999</v>
      </c>
      <c r="BU11" s="9">
        <v>13.569000000000001</v>
      </c>
      <c r="BV11" s="9">
        <v>4.9489999999999998</v>
      </c>
      <c r="BW11" s="9">
        <v>8.6199999999999992</v>
      </c>
      <c r="BX11" s="9">
        <v>12.603999999999999</v>
      </c>
      <c r="BY11" s="9">
        <v>4.585</v>
      </c>
      <c r="BZ11" s="9">
        <v>8.0190000000000001</v>
      </c>
      <c r="CA11" s="9">
        <v>0.93799999999999994</v>
      </c>
      <c r="CB11" s="9">
        <v>0.24099999999999999</v>
      </c>
      <c r="CC11" s="9">
        <v>0.69599999999999995</v>
      </c>
      <c r="CD11" s="9">
        <v>23.521000000000001</v>
      </c>
      <c r="CE11" s="9">
        <v>8.093</v>
      </c>
      <c r="CF11" s="9">
        <v>15.427</v>
      </c>
      <c r="CG11" s="9">
        <v>22.977</v>
      </c>
      <c r="CH11" s="9">
        <v>7.9909999999999997</v>
      </c>
      <c r="CI11" s="9">
        <v>14.986000000000001</v>
      </c>
      <c r="CJ11" s="9">
        <v>12.128</v>
      </c>
      <c r="CK11" s="9">
        <v>4.6890000000000001</v>
      </c>
      <c r="CL11" s="9">
        <v>7.4390000000000001</v>
      </c>
      <c r="CM11" s="9">
        <v>10.848000000000001</v>
      </c>
      <c r="CN11" s="9">
        <v>3.302</v>
      </c>
      <c r="CO11" s="9">
        <v>7.5460000000000003</v>
      </c>
      <c r="CP11" s="9">
        <v>0.54400000000000004</v>
      </c>
      <c r="CQ11" s="9">
        <v>0.10199999999999999</v>
      </c>
      <c r="CR11" s="9">
        <v>0.442</v>
      </c>
      <c r="CS11" s="9">
        <v>3.59</v>
      </c>
      <c r="CT11" s="9">
        <v>1.6819999999999999</v>
      </c>
      <c r="CU11" s="9">
        <v>1.9079999999999999</v>
      </c>
      <c r="CV11" s="9">
        <v>3.1960000000000002</v>
      </c>
      <c r="CW11" s="9">
        <v>1.5429999999999999</v>
      </c>
      <c r="CX11" s="9">
        <v>1.653</v>
      </c>
      <c r="CY11" s="9">
        <v>1.4410000000000001</v>
      </c>
      <c r="CZ11" s="9">
        <v>0.26</v>
      </c>
      <c r="DA11" s="9">
        <v>1.181</v>
      </c>
      <c r="DB11" s="9">
        <v>1.7549999999999999</v>
      </c>
      <c r="DC11" s="9">
        <v>1.2829999999999999</v>
      </c>
      <c r="DD11" s="9">
        <v>0.47199999999999998</v>
      </c>
      <c r="DE11" s="9">
        <v>0.39400000000000002</v>
      </c>
      <c r="DF11" s="9">
        <v>0.13900000000000001</v>
      </c>
      <c r="DG11" s="9">
        <v>0.255</v>
      </c>
      <c r="DH11" s="9">
        <v>8.1199999999999992</v>
      </c>
      <c r="DI11" s="9">
        <v>1.8620000000000001</v>
      </c>
      <c r="DJ11" s="9">
        <v>6.2590000000000003</v>
      </c>
      <c r="DK11" s="9">
        <v>7.85</v>
      </c>
      <c r="DL11" s="9">
        <v>1.8620000000000001</v>
      </c>
      <c r="DM11" s="9">
        <v>5.9880000000000004</v>
      </c>
      <c r="DN11" s="9">
        <v>3.278</v>
      </c>
      <c r="DO11" s="9">
        <v>0.442</v>
      </c>
      <c r="DP11" s="9">
        <v>2.8370000000000002</v>
      </c>
      <c r="DQ11" s="9">
        <v>4.5709999999999997</v>
      </c>
      <c r="DR11" s="9">
        <v>1.42</v>
      </c>
      <c r="DS11" s="9">
        <v>3.1509999999999998</v>
      </c>
      <c r="DT11" s="9">
        <v>0.27100000000000002</v>
      </c>
      <c r="DU11" s="9">
        <v>0</v>
      </c>
      <c r="DV11" s="9">
        <v>0.27100000000000002</v>
      </c>
      <c r="DW11" s="9">
        <v>3.964</v>
      </c>
      <c r="DX11" s="9">
        <v>0.65600000000000003</v>
      </c>
      <c r="DY11" s="9">
        <v>3.3079999999999998</v>
      </c>
      <c r="DZ11" s="9">
        <v>3.6579999999999999</v>
      </c>
      <c r="EA11" s="9">
        <v>0.65600000000000003</v>
      </c>
      <c r="EB11" s="9">
        <v>3.0019999999999998</v>
      </c>
      <c r="EC11" s="9">
        <v>2.0169999999999999</v>
      </c>
      <c r="ED11" s="9">
        <v>0.39600000000000002</v>
      </c>
      <c r="EE11" s="9">
        <v>1.621</v>
      </c>
      <c r="EF11" s="9">
        <v>1.641</v>
      </c>
      <c r="EG11" s="9">
        <v>0.26</v>
      </c>
      <c r="EH11" s="9">
        <v>1.381</v>
      </c>
      <c r="EI11" s="9">
        <v>0.30599999999999999</v>
      </c>
      <c r="EJ11" s="9">
        <v>0</v>
      </c>
      <c r="EK11" s="9">
        <v>0.30599999999999999</v>
      </c>
      <c r="EL11" s="9">
        <v>8.0950000000000006</v>
      </c>
      <c r="EM11" s="9">
        <v>3.1480000000000001</v>
      </c>
      <c r="EN11" s="9">
        <v>4.9470000000000001</v>
      </c>
      <c r="EO11" s="9">
        <v>7.992</v>
      </c>
      <c r="EP11" s="9">
        <v>3.0449999999999999</v>
      </c>
      <c r="EQ11" s="9">
        <v>4.9470000000000001</v>
      </c>
      <c r="ER11" s="9">
        <v>4.5990000000000002</v>
      </c>
      <c r="ES11" s="9">
        <v>2.2890000000000001</v>
      </c>
      <c r="ET11" s="9">
        <v>2.31</v>
      </c>
      <c r="EU11" s="9">
        <v>3.3940000000000001</v>
      </c>
      <c r="EV11" s="9">
        <v>0.75700000000000001</v>
      </c>
      <c r="EW11" s="9">
        <v>2.637</v>
      </c>
      <c r="EX11" s="9">
        <v>0.10199999999999999</v>
      </c>
      <c r="EY11" s="9">
        <v>0.10199999999999999</v>
      </c>
      <c r="EZ11" s="9">
        <v>0</v>
      </c>
      <c r="FA11" s="9">
        <v>6.9320000000000004</v>
      </c>
      <c r="FB11" s="9">
        <v>4.1109999999999998</v>
      </c>
      <c r="FC11" s="9">
        <v>2.8210000000000002</v>
      </c>
      <c r="FD11" s="9">
        <v>6.673</v>
      </c>
      <c r="FE11" s="9">
        <v>3.972</v>
      </c>
      <c r="FF11" s="9">
        <v>2.7010000000000001</v>
      </c>
      <c r="FG11" s="9">
        <v>3.6749999999999998</v>
      </c>
      <c r="FH11" s="9">
        <v>1.823</v>
      </c>
      <c r="FI11" s="9">
        <v>1.8520000000000001</v>
      </c>
      <c r="FJ11" s="9">
        <v>2.9980000000000002</v>
      </c>
      <c r="FK11" s="9">
        <v>2.1480000000000001</v>
      </c>
      <c r="FL11" s="9">
        <v>0.85</v>
      </c>
      <c r="FM11" s="9">
        <v>0.25900000000000001</v>
      </c>
      <c r="FN11" s="9">
        <v>0.13900000000000001</v>
      </c>
      <c r="FO11" s="9">
        <v>0.12</v>
      </c>
      <c r="FP11" s="9">
        <v>10.804</v>
      </c>
      <c r="FQ11" s="9">
        <v>2.8650000000000002</v>
      </c>
      <c r="FR11" s="9">
        <v>7.9379999999999997</v>
      </c>
      <c r="FS11" s="9">
        <v>10.532999999999999</v>
      </c>
      <c r="FT11" s="9">
        <v>2.8650000000000002</v>
      </c>
      <c r="FU11" s="9">
        <v>7.6669999999999998</v>
      </c>
      <c r="FV11" s="9">
        <v>4.375</v>
      </c>
      <c r="FW11" s="9">
        <v>0.89300000000000002</v>
      </c>
      <c r="FX11" s="9">
        <v>3.4820000000000002</v>
      </c>
      <c r="FY11" s="9">
        <v>6.1580000000000004</v>
      </c>
      <c r="FZ11" s="9">
        <v>1.9730000000000001</v>
      </c>
      <c r="GA11" s="9">
        <v>4.1849999999999996</v>
      </c>
      <c r="GB11" s="9">
        <v>0.27100000000000002</v>
      </c>
      <c r="GC11" s="9">
        <v>0</v>
      </c>
      <c r="GD11" s="9">
        <v>0.27100000000000002</v>
      </c>
      <c r="GE11" s="9">
        <v>11.201000000000001</v>
      </c>
      <c r="GF11" s="9">
        <v>4.3710000000000004</v>
      </c>
      <c r="GG11" s="9">
        <v>6.83</v>
      </c>
      <c r="GH11" s="9">
        <v>10.776</v>
      </c>
      <c r="GI11" s="9">
        <v>4.3710000000000004</v>
      </c>
      <c r="GJ11" s="9">
        <v>6.4050000000000002</v>
      </c>
      <c r="GK11" s="9">
        <v>5.883</v>
      </c>
      <c r="GL11" s="9">
        <v>2.5310000000000001</v>
      </c>
      <c r="GM11" s="9">
        <v>3.351</v>
      </c>
      <c r="GN11" s="9">
        <v>4.8929999999999998</v>
      </c>
      <c r="GO11" s="9">
        <v>1.84</v>
      </c>
      <c r="GP11" s="9">
        <v>3.0539999999999998</v>
      </c>
      <c r="GQ11" s="9">
        <v>0.42599999999999999</v>
      </c>
      <c r="GR11" s="9">
        <v>0</v>
      </c>
      <c r="GS11" s="9">
        <v>0.42599999999999999</v>
      </c>
      <c r="GT11" s="9">
        <v>3.8170000000000002</v>
      </c>
      <c r="GU11" s="9">
        <v>1.75</v>
      </c>
      <c r="GV11" s="9">
        <v>2.0670000000000002</v>
      </c>
      <c r="GW11" s="9">
        <v>3.6779999999999999</v>
      </c>
      <c r="GX11" s="9">
        <v>1.611</v>
      </c>
      <c r="GY11" s="9">
        <v>2.0670000000000002</v>
      </c>
      <c r="GZ11" s="9">
        <v>2.2360000000000002</v>
      </c>
      <c r="HA11" s="9">
        <v>0.94899999999999995</v>
      </c>
      <c r="HB11" s="9">
        <v>1.2869999999999999</v>
      </c>
      <c r="HC11" s="9">
        <v>1.4419999999999999</v>
      </c>
      <c r="HD11" s="9">
        <v>0.66200000000000003</v>
      </c>
      <c r="HE11" s="9">
        <v>0.77900000000000003</v>
      </c>
      <c r="HF11" s="9">
        <v>0.13900000000000001</v>
      </c>
      <c r="HG11" s="9">
        <v>0.13900000000000001</v>
      </c>
      <c r="HH11" s="9">
        <v>0</v>
      </c>
      <c r="HI11" s="9">
        <v>1.288</v>
      </c>
      <c r="HJ11" s="9">
        <v>0.78900000000000003</v>
      </c>
      <c r="HK11" s="9">
        <v>0.5</v>
      </c>
      <c r="HL11" s="9">
        <v>1.1859999999999999</v>
      </c>
      <c r="HM11" s="9">
        <v>0.68600000000000005</v>
      </c>
      <c r="HN11" s="9">
        <v>0.5</v>
      </c>
      <c r="HO11" s="9">
        <v>1.075</v>
      </c>
      <c r="HP11" s="9">
        <v>0.57599999999999996</v>
      </c>
      <c r="HQ11" s="9">
        <v>0.5</v>
      </c>
      <c r="HR11" s="9">
        <v>0.111</v>
      </c>
      <c r="HS11" s="9">
        <v>0.111</v>
      </c>
      <c r="HT11" s="9">
        <v>0</v>
      </c>
      <c r="HU11" s="9">
        <v>0.10199999999999999</v>
      </c>
      <c r="HV11" s="9">
        <v>0.10199999999999999</v>
      </c>
      <c r="HW11" s="9">
        <v>0</v>
      </c>
      <c r="HX11" s="9">
        <v>4.9870000000000001</v>
      </c>
      <c r="HY11" s="9">
        <v>1.782</v>
      </c>
      <c r="HZ11" s="9">
        <v>3.2050000000000001</v>
      </c>
      <c r="IA11" s="9">
        <v>4.7009999999999996</v>
      </c>
      <c r="IB11" s="9">
        <v>1.782</v>
      </c>
      <c r="IC11" s="9">
        <v>2.919</v>
      </c>
      <c r="ID11" s="9">
        <v>1.611</v>
      </c>
      <c r="IE11" s="9">
        <v>0.73899999999999999</v>
      </c>
      <c r="IF11" s="9">
        <v>0.871</v>
      </c>
      <c r="IG11" s="9">
        <v>3.09</v>
      </c>
      <c r="IH11" s="9">
        <v>1.0429999999999999</v>
      </c>
      <c r="II11" s="9">
        <v>2.0470000000000002</v>
      </c>
      <c r="IJ11" s="9">
        <v>0.28599999999999998</v>
      </c>
      <c r="IK11" s="9">
        <v>0</v>
      </c>
      <c r="IL11" s="9">
        <v>0.28599999999999998</v>
      </c>
      <c r="IM11" s="9">
        <v>4.3959999999999999</v>
      </c>
      <c r="IN11" s="9">
        <v>1.5</v>
      </c>
      <c r="IO11" s="9">
        <v>2.8959999999999999</v>
      </c>
      <c r="IP11" s="9">
        <v>4.1109999999999998</v>
      </c>
      <c r="IQ11" s="9">
        <v>1.5</v>
      </c>
    </row>
    <row r="12" spans="1:251">
      <c r="A12" s="10">
        <v>42401</v>
      </c>
      <c r="B12" s="9">
        <v>5.9550000000000001</v>
      </c>
      <c r="C12" s="9">
        <v>3.5270000000000001</v>
      </c>
      <c r="D12" s="9">
        <v>0.79100000000000004</v>
      </c>
      <c r="E12" s="9">
        <v>0.39800000000000002</v>
      </c>
      <c r="F12" s="9">
        <v>0.39300000000000002</v>
      </c>
      <c r="G12" s="9">
        <v>43.241999999999997</v>
      </c>
      <c r="H12" s="9">
        <v>9.9190000000000005</v>
      </c>
      <c r="I12" s="9">
        <v>33.323</v>
      </c>
      <c r="J12" s="9">
        <v>41.584000000000003</v>
      </c>
      <c r="K12" s="9">
        <v>9.4510000000000005</v>
      </c>
      <c r="L12" s="9">
        <v>32.133000000000003</v>
      </c>
      <c r="M12" s="9">
        <v>16.754000000000001</v>
      </c>
      <c r="N12" s="9">
        <v>4.3730000000000002</v>
      </c>
      <c r="O12" s="9">
        <v>12.381</v>
      </c>
      <c r="P12" s="9">
        <v>24.83</v>
      </c>
      <c r="Q12" s="9">
        <v>5.0780000000000003</v>
      </c>
      <c r="R12" s="9">
        <v>19.751999999999999</v>
      </c>
      <c r="S12" s="9">
        <v>1.6579999999999999</v>
      </c>
      <c r="T12" s="9">
        <v>0.46800000000000003</v>
      </c>
      <c r="U12" s="9">
        <v>1.19</v>
      </c>
      <c r="V12" s="9">
        <v>54.673999999999999</v>
      </c>
      <c r="W12" s="9">
        <v>24.629000000000001</v>
      </c>
      <c r="X12" s="9">
        <v>30.045000000000002</v>
      </c>
      <c r="Y12" s="9">
        <v>51.985999999999997</v>
      </c>
      <c r="Z12" s="9">
        <v>24.312000000000001</v>
      </c>
      <c r="AA12" s="9">
        <v>27.673999999999999</v>
      </c>
      <c r="AB12" s="9">
        <v>27.981999999999999</v>
      </c>
      <c r="AC12" s="9">
        <v>14.353</v>
      </c>
      <c r="AD12" s="9">
        <v>13.629</v>
      </c>
      <c r="AE12" s="9">
        <v>24.003</v>
      </c>
      <c r="AF12" s="9">
        <v>9.9589999999999996</v>
      </c>
      <c r="AG12" s="9">
        <v>14.045</v>
      </c>
      <c r="AH12" s="9">
        <v>2.6880000000000002</v>
      </c>
      <c r="AI12" s="9">
        <v>0.317</v>
      </c>
      <c r="AJ12" s="9">
        <v>2.371</v>
      </c>
      <c r="AK12" s="9">
        <v>15.472</v>
      </c>
      <c r="AL12" s="9">
        <v>6.0949999999999998</v>
      </c>
      <c r="AM12" s="9">
        <v>9.3770000000000007</v>
      </c>
      <c r="AN12" s="9">
        <v>13.788</v>
      </c>
      <c r="AO12" s="9">
        <v>5.27</v>
      </c>
      <c r="AP12" s="9">
        <v>8.5180000000000007</v>
      </c>
      <c r="AQ12" s="9">
        <v>7.2789999999999999</v>
      </c>
      <c r="AR12" s="9">
        <v>3.2759999999999998</v>
      </c>
      <c r="AS12" s="9">
        <v>4.0030000000000001</v>
      </c>
      <c r="AT12" s="9">
        <v>6.5090000000000003</v>
      </c>
      <c r="AU12" s="9">
        <v>1.994</v>
      </c>
      <c r="AV12" s="9">
        <v>4.5149999999999997</v>
      </c>
      <c r="AW12" s="9">
        <v>1.6839999999999999</v>
      </c>
      <c r="AX12" s="9">
        <v>0.82499999999999996</v>
      </c>
      <c r="AY12" s="9">
        <v>0.85899999999999999</v>
      </c>
      <c r="AZ12" s="9">
        <v>8.2629999999999999</v>
      </c>
      <c r="BA12" s="9">
        <v>4.0490000000000004</v>
      </c>
      <c r="BB12" s="9">
        <v>4.2140000000000004</v>
      </c>
      <c r="BC12" s="9">
        <v>7.3540000000000001</v>
      </c>
      <c r="BD12" s="9">
        <v>4.0490000000000004</v>
      </c>
      <c r="BE12" s="9">
        <v>3.3050000000000002</v>
      </c>
      <c r="BF12" s="9">
        <v>5.8550000000000004</v>
      </c>
      <c r="BG12" s="9">
        <v>3.2250000000000001</v>
      </c>
      <c r="BH12" s="9">
        <v>2.63</v>
      </c>
      <c r="BI12" s="9">
        <v>1.5</v>
      </c>
      <c r="BJ12" s="9">
        <v>0.82399999999999995</v>
      </c>
      <c r="BK12" s="9">
        <v>0.67600000000000005</v>
      </c>
      <c r="BL12" s="9">
        <v>0.90800000000000003</v>
      </c>
      <c r="BM12" s="9">
        <v>0</v>
      </c>
      <c r="BN12" s="9">
        <v>0.90800000000000003</v>
      </c>
      <c r="BO12" s="9">
        <v>23.538</v>
      </c>
      <c r="BP12" s="9">
        <v>9.7240000000000002</v>
      </c>
      <c r="BQ12" s="9">
        <v>13.814</v>
      </c>
      <c r="BR12" s="9">
        <v>22.678000000000001</v>
      </c>
      <c r="BS12" s="9">
        <v>9.0939999999999994</v>
      </c>
      <c r="BT12" s="9">
        <v>13.584</v>
      </c>
      <c r="BU12" s="9">
        <v>10.484</v>
      </c>
      <c r="BV12" s="9">
        <v>5.4009999999999998</v>
      </c>
      <c r="BW12" s="9">
        <v>5.0830000000000002</v>
      </c>
      <c r="BX12" s="9">
        <v>12.194000000000001</v>
      </c>
      <c r="BY12" s="9">
        <v>3.6930000000000001</v>
      </c>
      <c r="BZ12" s="9">
        <v>8.5</v>
      </c>
      <c r="CA12" s="9">
        <v>0.86</v>
      </c>
      <c r="CB12" s="9">
        <v>0.63</v>
      </c>
      <c r="CC12" s="9">
        <v>0.23</v>
      </c>
      <c r="CD12" s="9">
        <v>22.068000000000001</v>
      </c>
      <c r="CE12" s="9">
        <v>8.7219999999999995</v>
      </c>
      <c r="CF12" s="9">
        <v>13.346</v>
      </c>
      <c r="CG12" s="9">
        <v>21.324999999999999</v>
      </c>
      <c r="CH12" s="9">
        <v>8.2089999999999996</v>
      </c>
      <c r="CI12" s="9">
        <v>13.115</v>
      </c>
      <c r="CJ12" s="9">
        <v>9.8059999999999992</v>
      </c>
      <c r="CK12" s="9">
        <v>4.88</v>
      </c>
      <c r="CL12" s="9">
        <v>4.9260000000000002</v>
      </c>
      <c r="CM12" s="9">
        <v>11.519</v>
      </c>
      <c r="CN12" s="9">
        <v>3.3290000000000002</v>
      </c>
      <c r="CO12" s="9">
        <v>8.19</v>
      </c>
      <c r="CP12" s="9">
        <v>0.74299999999999999</v>
      </c>
      <c r="CQ12" s="9">
        <v>0.51300000000000001</v>
      </c>
      <c r="CR12" s="9">
        <v>0.23</v>
      </c>
      <c r="CS12" s="9">
        <v>1.47</v>
      </c>
      <c r="CT12" s="9">
        <v>1.002</v>
      </c>
      <c r="CU12" s="9">
        <v>0.46800000000000003</v>
      </c>
      <c r="CV12" s="9">
        <v>1.353</v>
      </c>
      <c r="CW12" s="9">
        <v>0.88500000000000001</v>
      </c>
      <c r="CX12" s="9">
        <v>0.46800000000000003</v>
      </c>
      <c r="CY12" s="9">
        <v>0.67800000000000005</v>
      </c>
      <c r="CZ12" s="9">
        <v>0.52</v>
      </c>
      <c r="DA12" s="9">
        <v>0.158</v>
      </c>
      <c r="DB12" s="9">
        <v>0.67500000000000004</v>
      </c>
      <c r="DC12" s="9">
        <v>0.36399999999999999</v>
      </c>
      <c r="DD12" s="9">
        <v>0.311</v>
      </c>
      <c r="DE12" s="9">
        <v>0.11700000000000001</v>
      </c>
      <c r="DF12" s="9">
        <v>0.11700000000000001</v>
      </c>
      <c r="DG12" s="9">
        <v>0</v>
      </c>
      <c r="DH12" s="9">
        <v>8.2609999999999992</v>
      </c>
      <c r="DI12" s="9">
        <v>2.0139999999999998</v>
      </c>
      <c r="DJ12" s="9">
        <v>6.2469999999999999</v>
      </c>
      <c r="DK12" s="9">
        <v>8.1509999999999998</v>
      </c>
      <c r="DL12" s="9">
        <v>2.0139999999999998</v>
      </c>
      <c r="DM12" s="9">
        <v>6.1369999999999996</v>
      </c>
      <c r="DN12" s="9">
        <v>3.4369999999999998</v>
      </c>
      <c r="DO12" s="9">
        <v>1.093</v>
      </c>
      <c r="DP12" s="9">
        <v>2.3439999999999999</v>
      </c>
      <c r="DQ12" s="9">
        <v>4.7140000000000004</v>
      </c>
      <c r="DR12" s="9">
        <v>0.92100000000000004</v>
      </c>
      <c r="DS12" s="9">
        <v>3.7930000000000001</v>
      </c>
      <c r="DT12" s="9">
        <v>0.11</v>
      </c>
      <c r="DU12" s="9">
        <v>0</v>
      </c>
      <c r="DV12" s="9">
        <v>0.11</v>
      </c>
      <c r="DW12" s="9">
        <v>3.6360000000000001</v>
      </c>
      <c r="DX12" s="9">
        <v>0.88300000000000001</v>
      </c>
      <c r="DY12" s="9">
        <v>2.754</v>
      </c>
      <c r="DZ12" s="9">
        <v>3.6360000000000001</v>
      </c>
      <c r="EA12" s="9">
        <v>0.88300000000000001</v>
      </c>
      <c r="EB12" s="9">
        <v>2.754</v>
      </c>
      <c r="EC12" s="9">
        <v>1.85</v>
      </c>
      <c r="ED12" s="9">
        <v>0.73099999999999998</v>
      </c>
      <c r="EE12" s="9">
        <v>1.119</v>
      </c>
      <c r="EF12" s="9">
        <v>1.786</v>
      </c>
      <c r="EG12" s="9">
        <v>0.152</v>
      </c>
      <c r="EH12" s="9">
        <v>1.6339999999999999</v>
      </c>
      <c r="EI12" s="9">
        <v>0</v>
      </c>
      <c r="EJ12" s="9">
        <v>0</v>
      </c>
      <c r="EK12" s="9">
        <v>0</v>
      </c>
      <c r="EL12" s="9">
        <v>8.8000000000000007</v>
      </c>
      <c r="EM12" s="9">
        <v>4.9450000000000003</v>
      </c>
      <c r="EN12" s="9">
        <v>3.855</v>
      </c>
      <c r="EO12" s="9">
        <v>8.5139999999999993</v>
      </c>
      <c r="EP12" s="9">
        <v>4.7789999999999999</v>
      </c>
      <c r="EQ12" s="9">
        <v>3.734</v>
      </c>
      <c r="ER12" s="9">
        <v>4.6390000000000002</v>
      </c>
      <c r="ES12" s="9">
        <v>3.1059999999999999</v>
      </c>
      <c r="ET12" s="9">
        <v>1.5329999999999999</v>
      </c>
      <c r="EU12" s="9">
        <v>3.875</v>
      </c>
      <c r="EV12" s="9">
        <v>1.6739999999999999</v>
      </c>
      <c r="EW12" s="9">
        <v>2.2010000000000001</v>
      </c>
      <c r="EX12" s="9">
        <v>0.28599999999999998</v>
      </c>
      <c r="EY12" s="9">
        <v>0.16600000000000001</v>
      </c>
      <c r="EZ12" s="9">
        <v>0.12</v>
      </c>
      <c r="FA12" s="9">
        <v>2.84</v>
      </c>
      <c r="FB12" s="9">
        <v>1.8819999999999999</v>
      </c>
      <c r="FC12" s="9">
        <v>0.95799999999999996</v>
      </c>
      <c r="FD12" s="9">
        <v>2.3759999999999999</v>
      </c>
      <c r="FE12" s="9">
        <v>1.4179999999999999</v>
      </c>
      <c r="FF12" s="9">
        <v>0.95799999999999996</v>
      </c>
      <c r="FG12" s="9">
        <v>0.55700000000000005</v>
      </c>
      <c r="FH12" s="9">
        <v>0.47099999999999997</v>
      </c>
      <c r="FI12" s="9">
        <v>8.6999999999999994E-2</v>
      </c>
      <c r="FJ12" s="9">
        <v>1.819</v>
      </c>
      <c r="FK12" s="9">
        <v>0.94699999999999995</v>
      </c>
      <c r="FL12" s="9">
        <v>0.872</v>
      </c>
      <c r="FM12" s="9">
        <v>0.46400000000000002</v>
      </c>
      <c r="FN12" s="9">
        <v>0.46400000000000002</v>
      </c>
      <c r="FO12" s="9">
        <v>0</v>
      </c>
      <c r="FP12" s="9">
        <v>9.5350000000000001</v>
      </c>
      <c r="FQ12" s="9">
        <v>3.0289999999999999</v>
      </c>
      <c r="FR12" s="9">
        <v>6.5060000000000002</v>
      </c>
      <c r="FS12" s="9">
        <v>9.3049999999999997</v>
      </c>
      <c r="FT12" s="9">
        <v>3.0289999999999999</v>
      </c>
      <c r="FU12" s="9">
        <v>6.2759999999999998</v>
      </c>
      <c r="FV12" s="9">
        <v>3.9860000000000002</v>
      </c>
      <c r="FW12" s="9">
        <v>2.0750000000000002</v>
      </c>
      <c r="FX12" s="9">
        <v>1.911</v>
      </c>
      <c r="FY12" s="9">
        <v>5.319</v>
      </c>
      <c r="FZ12" s="9">
        <v>0.95499999999999996</v>
      </c>
      <c r="GA12" s="9">
        <v>4.3650000000000002</v>
      </c>
      <c r="GB12" s="9">
        <v>0.23</v>
      </c>
      <c r="GC12" s="9">
        <v>0</v>
      </c>
      <c r="GD12" s="9">
        <v>0.23</v>
      </c>
      <c r="GE12" s="9">
        <v>9.4120000000000008</v>
      </c>
      <c r="GF12" s="9">
        <v>3.7429999999999999</v>
      </c>
      <c r="GG12" s="9">
        <v>5.6689999999999996</v>
      </c>
      <c r="GH12" s="9">
        <v>9.1289999999999996</v>
      </c>
      <c r="GI12" s="9">
        <v>3.46</v>
      </c>
      <c r="GJ12" s="9">
        <v>5.6689999999999996</v>
      </c>
      <c r="GK12" s="9">
        <v>4.5439999999999996</v>
      </c>
      <c r="GL12" s="9">
        <v>2.2850000000000001</v>
      </c>
      <c r="GM12" s="9">
        <v>2.2599999999999998</v>
      </c>
      <c r="GN12" s="9">
        <v>4.5839999999999996</v>
      </c>
      <c r="GO12" s="9">
        <v>1.1759999999999999</v>
      </c>
      <c r="GP12" s="9">
        <v>3.4089999999999998</v>
      </c>
      <c r="GQ12" s="9">
        <v>0.28299999999999997</v>
      </c>
      <c r="GR12" s="9">
        <v>0.28299999999999997</v>
      </c>
      <c r="GS12" s="9">
        <v>0</v>
      </c>
      <c r="GT12" s="9">
        <v>3.9649999999999999</v>
      </c>
      <c r="GU12" s="9">
        <v>2.952</v>
      </c>
      <c r="GV12" s="9">
        <v>1.0129999999999999</v>
      </c>
      <c r="GW12" s="9">
        <v>3.6179999999999999</v>
      </c>
      <c r="GX12" s="9">
        <v>2.605</v>
      </c>
      <c r="GY12" s="9">
        <v>1.0129999999999999</v>
      </c>
      <c r="GZ12" s="9">
        <v>1.595</v>
      </c>
      <c r="HA12" s="9">
        <v>1.042</v>
      </c>
      <c r="HB12" s="9">
        <v>0.55300000000000005</v>
      </c>
      <c r="HC12" s="9">
        <v>2.0230000000000001</v>
      </c>
      <c r="HD12" s="9">
        <v>1.5629999999999999</v>
      </c>
      <c r="HE12" s="9">
        <v>0.46</v>
      </c>
      <c r="HF12" s="9">
        <v>0.34699999999999998</v>
      </c>
      <c r="HG12" s="9">
        <v>0.34699999999999998</v>
      </c>
      <c r="HH12" s="9">
        <v>0</v>
      </c>
      <c r="HI12" s="9">
        <v>0.626</v>
      </c>
      <c r="HJ12" s="9">
        <v>0</v>
      </c>
      <c r="HK12" s="9">
        <v>0.626</v>
      </c>
      <c r="HL12" s="9">
        <v>0.626</v>
      </c>
      <c r="HM12" s="9">
        <v>0</v>
      </c>
      <c r="HN12" s="9">
        <v>0.626</v>
      </c>
      <c r="HO12" s="9">
        <v>0.35899999999999999</v>
      </c>
      <c r="HP12" s="9">
        <v>0</v>
      </c>
      <c r="HQ12" s="9">
        <v>0.35899999999999999</v>
      </c>
      <c r="HR12" s="9">
        <v>0.26700000000000002</v>
      </c>
      <c r="HS12" s="9">
        <v>0</v>
      </c>
      <c r="HT12" s="9">
        <v>0.26700000000000002</v>
      </c>
      <c r="HU12" s="9">
        <v>0</v>
      </c>
      <c r="HV12" s="9">
        <v>0</v>
      </c>
      <c r="HW12" s="9">
        <v>0</v>
      </c>
      <c r="HX12" s="9">
        <v>5.2990000000000004</v>
      </c>
      <c r="HY12" s="9">
        <v>1.7490000000000001</v>
      </c>
      <c r="HZ12" s="9">
        <v>3.55</v>
      </c>
      <c r="IA12" s="9">
        <v>5.0810000000000004</v>
      </c>
      <c r="IB12" s="9">
        <v>1.679</v>
      </c>
      <c r="IC12" s="9">
        <v>3.403</v>
      </c>
      <c r="ID12" s="9">
        <v>2.7450000000000001</v>
      </c>
      <c r="IE12" s="9">
        <v>0.65800000000000003</v>
      </c>
      <c r="IF12" s="9">
        <v>2.0870000000000002</v>
      </c>
      <c r="IG12" s="9">
        <v>2.3359999999999999</v>
      </c>
      <c r="IH12" s="9">
        <v>1.02</v>
      </c>
      <c r="II12" s="9">
        <v>1.3160000000000001</v>
      </c>
      <c r="IJ12" s="9">
        <v>0.217</v>
      </c>
      <c r="IK12" s="9">
        <v>7.0000000000000007E-2</v>
      </c>
      <c r="IL12" s="9">
        <v>0.14699999999999999</v>
      </c>
      <c r="IM12" s="9">
        <v>4.2939999999999996</v>
      </c>
      <c r="IN12" s="9">
        <v>1.3580000000000001</v>
      </c>
      <c r="IO12" s="9">
        <v>2.9359999999999999</v>
      </c>
      <c r="IP12" s="9">
        <v>4.2329999999999997</v>
      </c>
      <c r="IQ12" s="9">
        <v>1.3580000000000001</v>
      </c>
    </row>
    <row r="13" spans="1:251">
      <c r="A13" s="10">
        <v>42767</v>
      </c>
      <c r="B13" s="9">
        <v>7.7160000000000002</v>
      </c>
      <c r="C13" s="9">
        <v>9.5960000000000001</v>
      </c>
      <c r="D13" s="9">
        <v>0</v>
      </c>
      <c r="E13" s="9">
        <v>0</v>
      </c>
      <c r="F13" s="9">
        <v>0</v>
      </c>
      <c r="G13" s="9">
        <v>40.094000000000001</v>
      </c>
      <c r="H13" s="9">
        <v>13.16</v>
      </c>
      <c r="I13" s="9">
        <v>26.934000000000001</v>
      </c>
      <c r="J13" s="9">
        <v>38.722999999999999</v>
      </c>
      <c r="K13" s="9">
        <v>13.16</v>
      </c>
      <c r="L13" s="9">
        <v>25.562999999999999</v>
      </c>
      <c r="M13" s="9">
        <v>15.887</v>
      </c>
      <c r="N13" s="9">
        <v>7.09</v>
      </c>
      <c r="O13" s="9">
        <v>8.7959999999999994</v>
      </c>
      <c r="P13" s="9">
        <v>22.835999999999999</v>
      </c>
      <c r="Q13" s="9">
        <v>6.07</v>
      </c>
      <c r="R13" s="9">
        <v>16.765999999999998</v>
      </c>
      <c r="S13" s="9">
        <v>1.371</v>
      </c>
      <c r="T13" s="9">
        <v>0</v>
      </c>
      <c r="U13" s="9">
        <v>1.371</v>
      </c>
      <c r="V13" s="9">
        <v>58.887999999999998</v>
      </c>
      <c r="W13" s="9">
        <v>19.241</v>
      </c>
      <c r="X13" s="9">
        <v>39.646999999999998</v>
      </c>
      <c r="Y13" s="9">
        <v>57.378</v>
      </c>
      <c r="Z13" s="9">
        <v>19.241</v>
      </c>
      <c r="AA13" s="9">
        <v>38.137</v>
      </c>
      <c r="AB13" s="9">
        <v>29.22</v>
      </c>
      <c r="AC13" s="9">
        <v>11.768000000000001</v>
      </c>
      <c r="AD13" s="9">
        <v>17.452000000000002</v>
      </c>
      <c r="AE13" s="9">
        <v>28.158000000000001</v>
      </c>
      <c r="AF13" s="9">
        <v>7.4729999999999999</v>
      </c>
      <c r="AG13" s="9">
        <v>20.684999999999999</v>
      </c>
      <c r="AH13" s="9">
        <v>1.5089999999999999</v>
      </c>
      <c r="AI13" s="9">
        <v>0</v>
      </c>
      <c r="AJ13" s="9">
        <v>1.5089999999999999</v>
      </c>
      <c r="AK13" s="9">
        <v>20.256</v>
      </c>
      <c r="AL13" s="9">
        <v>10.381</v>
      </c>
      <c r="AM13" s="9">
        <v>9.875</v>
      </c>
      <c r="AN13" s="9">
        <v>19.463999999999999</v>
      </c>
      <c r="AO13" s="9">
        <v>10.381</v>
      </c>
      <c r="AP13" s="9">
        <v>9.0830000000000002</v>
      </c>
      <c r="AQ13" s="9">
        <v>11.095000000000001</v>
      </c>
      <c r="AR13" s="9">
        <v>6.0039999999999996</v>
      </c>
      <c r="AS13" s="9">
        <v>5.0919999999999996</v>
      </c>
      <c r="AT13" s="9">
        <v>8.3689999999999998</v>
      </c>
      <c r="AU13" s="9">
        <v>4.3780000000000001</v>
      </c>
      <c r="AV13" s="9">
        <v>3.9910000000000001</v>
      </c>
      <c r="AW13" s="9">
        <v>0.79200000000000004</v>
      </c>
      <c r="AX13" s="9">
        <v>0</v>
      </c>
      <c r="AY13" s="9">
        <v>0.79200000000000004</v>
      </c>
      <c r="AZ13" s="9">
        <v>8.0259999999999998</v>
      </c>
      <c r="BA13" s="9">
        <v>4.4450000000000003</v>
      </c>
      <c r="BB13" s="9">
        <v>3.5819999999999999</v>
      </c>
      <c r="BC13" s="9">
        <v>7.5910000000000002</v>
      </c>
      <c r="BD13" s="9">
        <v>4.01</v>
      </c>
      <c r="BE13" s="9">
        <v>3.5819999999999999</v>
      </c>
      <c r="BF13" s="9">
        <v>4.7140000000000004</v>
      </c>
      <c r="BG13" s="9">
        <v>2.093</v>
      </c>
      <c r="BH13" s="9">
        <v>2.621</v>
      </c>
      <c r="BI13" s="9">
        <v>2.8769999999999998</v>
      </c>
      <c r="BJ13" s="9">
        <v>1.917</v>
      </c>
      <c r="BK13" s="9">
        <v>0.96099999999999997</v>
      </c>
      <c r="BL13" s="9">
        <v>0.435</v>
      </c>
      <c r="BM13" s="9">
        <v>0.435</v>
      </c>
      <c r="BN13" s="9">
        <v>0</v>
      </c>
      <c r="BO13" s="9">
        <v>25.588000000000001</v>
      </c>
      <c r="BP13" s="9">
        <v>9.6669999999999998</v>
      </c>
      <c r="BQ13" s="9">
        <v>15.920999999999999</v>
      </c>
      <c r="BR13" s="9">
        <v>23.591000000000001</v>
      </c>
      <c r="BS13" s="9">
        <v>8.7550000000000008</v>
      </c>
      <c r="BT13" s="9">
        <v>14.836</v>
      </c>
      <c r="BU13" s="9">
        <v>13.239000000000001</v>
      </c>
      <c r="BV13" s="9">
        <v>4.3499999999999996</v>
      </c>
      <c r="BW13" s="9">
        <v>8.89</v>
      </c>
      <c r="BX13" s="9">
        <v>10.352</v>
      </c>
      <c r="BY13" s="9">
        <v>4.4059999999999997</v>
      </c>
      <c r="BZ13" s="9">
        <v>5.9459999999999997</v>
      </c>
      <c r="CA13" s="9">
        <v>1.9970000000000001</v>
      </c>
      <c r="CB13" s="9">
        <v>0.91200000000000003</v>
      </c>
      <c r="CC13" s="9">
        <v>1.085</v>
      </c>
      <c r="CD13" s="9">
        <v>22.797000000000001</v>
      </c>
      <c r="CE13" s="9">
        <v>7.9820000000000002</v>
      </c>
      <c r="CF13" s="9">
        <v>14.816000000000001</v>
      </c>
      <c r="CG13" s="9">
        <v>21.077000000000002</v>
      </c>
      <c r="CH13" s="9">
        <v>7.23</v>
      </c>
      <c r="CI13" s="9">
        <v>13.847</v>
      </c>
      <c r="CJ13" s="9">
        <v>11.928000000000001</v>
      </c>
      <c r="CK13" s="9">
        <v>3.7719999999999998</v>
      </c>
      <c r="CL13" s="9">
        <v>8.1560000000000006</v>
      </c>
      <c r="CM13" s="9">
        <v>9.1489999999999991</v>
      </c>
      <c r="CN13" s="9">
        <v>3.4590000000000001</v>
      </c>
      <c r="CO13" s="9">
        <v>5.69</v>
      </c>
      <c r="CP13" s="9">
        <v>1.72</v>
      </c>
      <c r="CQ13" s="9">
        <v>0.752</v>
      </c>
      <c r="CR13" s="9">
        <v>0.96899999999999997</v>
      </c>
      <c r="CS13" s="9">
        <v>2.7909999999999999</v>
      </c>
      <c r="CT13" s="9">
        <v>1.6850000000000001</v>
      </c>
      <c r="CU13" s="9">
        <v>1.1060000000000001</v>
      </c>
      <c r="CV13" s="9">
        <v>2.5139999999999998</v>
      </c>
      <c r="CW13" s="9">
        <v>1.5249999999999999</v>
      </c>
      <c r="CX13" s="9">
        <v>0.98899999999999999</v>
      </c>
      <c r="CY13" s="9">
        <v>1.3109999999999999</v>
      </c>
      <c r="CZ13" s="9">
        <v>0.57799999999999996</v>
      </c>
      <c r="DA13" s="9">
        <v>0.73299999999999998</v>
      </c>
      <c r="DB13" s="9">
        <v>1.2030000000000001</v>
      </c>
      <c r="DC13" s="9">
        <v>0.94699999999999995</v>
      </c>
      <c r="DD13" s="9">
        <v>0.25600000000000001</v>
      </c>
      <c r="DE13" s="9">
        <v>0.27700000000000002</v>
      </c>
      <c r="DF13" s="9">
        <v>0.16</v>
      </c>
      <c r="DG13" s="9">
        <v>0.11700000000000001</v>
      </c>
      <c r="DH13" s="9">
        <v>9.2360000000000007</v>
      </c>
      <c r="DI13" s="9">
        <v>2.9780000000000002</v>
      </c>
      <c r="DJ13" s="9">
        <v>6.258</v>
      </c>
      <c r="DK13" s="9">
        <v>8.8330000000000002</v>
      </c>
      <c r="DL13" s="9">
        <v>2.8519999999999999</v>
      </c>
      <c r="DM13" s="9">
        <v>5.9809999999999999</v>
      </c>
      <c r="DN13" s="9">
        <v>4.8150000000000004</v>
      </c>
      <c r="DO13" s="9">
        <v>1.1299999999999999</v>
      </c>
      <c r="DP13" s="9">
        <v>3.6850000000000001</v>
      </c>
      <c r="DQ13" s="9">
        <v>4.0179999999999998</v>
      </c>
      <c r="DR13" s="9">
        <v>1.722</v>
      </c>
      <c r="DS13" s="9">
        <v>2.2959999999999998</v>
      </c>
      <c r="DT13" s="9">
        <v>0.40200000000000002</v>
      </c>
      <c r="DU13" s="9">
        <v>0.125</v>
      </c>
      <c r="DV13" s="9">
        <v>0.27700000000000002</v>
      </c>
      <c r="DW13" s="9">
        <v>4.0460000000000003</v>
      </c>
      <c r="DX13" s="9">
        <v>0.61199999999999999</v>
      </c>
      <c r="DY13" s="9">
        <v>3.4340000000000002</v>
      </c>
      <c r="DZ13" s="9">
        <v>3.5459999999999998</v>
      </c>
      <c r="EA13" s="9">
        <v>0.22800000000000001</v>
      </c>
      <c r="EB13" s="9">
        <v>3.3170000000000002</v>
      </c>
      <c r="EC13" s="9">
        <v>2.0880000000000001</v>
      </c>
      <c r="ED13" s="9">
        <v>0.13100000000000001</v>
      </c>
      <c r="EE13" s="9">
        <v>1.956</v>
      </c>
      <c r="EF13" s="9">
        <v>1.458</v>
      </c>
      <c r="EG13" s="9">
        <v>9.7000000000000003E-2</v>
      </c>
      <c r="EH13" s="9">
        <v>1.361</v>
      </c>
      <c r="EI13" s="9">
        <v>0.5</v>
      </c>
      <c r="EJ13" s="9">
        <v>0.38300000000000001</v>
      </c>
      <c r="EK13" s="9">
        <v>0.11700000000000001</v>
      </c>
      <c r="EL13" s="9">
        <v>7.72</v>
      </c>
      <c r="EM13" s="9">
        <v>3.5419999999999998</v>
      </c>
      <c r="EN13" s="9">
        <v>4.1779999999999999</v>
      </c>
      <c r="EO13" s="9">
        <v>6.625</v>
      </c>
      <c r="EP13" s="9">
        <v>3.1389999999999998</v>
      </c>
      <c r="EQ13" s="9">
        <v>3.4860000000000002</v>
      </c>
      <c r="ER13" s="9">
        <v>3.9550000000000001</v>
      </c>
      <c r="ES13" s="9">
        <v>2.2709999999999999</v>
      </c>
      <c r="ET13" s="9">
        <v>1.6830000000000001</v>
      </c>
      <c r="EU13" s="9">
        <v>2.67</v>
      </c>
      <c r="EV13" s="9">
        <v>0.86699999999999999</v>
      </c>
      <c r="EW13" s="9">
        <v>1.8029999999999999</v>
      </c>
      <c r="EX13" s="9">
        <v>1.095</v>
      </c>
      <c r="EY13" s="9">
        <v>0.40300000000000002</v>
      </c>
      <c r="EZ13" s="9">
        <v>0.69199999999999995</v>
      </c>
      <c r="FA13" s="9">
        <v>4.5869999999999997</v>
      </c>
      <c r="FB13" s="9">
        <v>2.536</v>
      </c>
      <c r="FC13" s="9">
        <v>2.0510000000000002</v>
      </c>
      <c r="FD13" s="9">
        <v>4.5869999999999997</v>
      </c>
      <c r="FE13" s="9">
        <v>2.536</v>
      </c>
      <c r="FF13" s="9">
        <v>2.0510000000000002</v>
      </c>
      <c r="FG13" s="9">
        <v>2.3820000000000001</v>
      </c>
      <c r="FH13" s="9">
        <v>0.81699999999999995</v>
      </c>
      <c r="FI13" s="9">
        <v>1.5649999999999999</v>
      </c>
      <c r="FJ13" s="9">
        <v>2.2050000000000001</v>
      </c>
      <c r="FK13" s="9">
        <v>1.7190000000000001</v>
      </c>
      <c r="FL13" s="9">
        <v>0.48599999999999999</v>
      </c>
      <c r="FM13" s="9">
        <v>0</v>
      </c>
      <c r="FN13" s="9">
        <v>0</v>
      </c>
      <c r="FO13" s="9">
        <v>0</v>
      </c>
      <c r="FP13" s="9">
        <v>10.074</v>
      </c>
      <c r="FQ13" s="9">
        <v>2.9940000000000002</v>
      </c>
      <c r="FR13" s="9">
        <v>7.08</v>
      </c>
      <c r="FS13" s="9">
        <v>8.8439999999999994</v>
      </c>
      <c r="FT13" s="9">
        <v>2.3450000000000002</v>
      </c>
      <c r="FU13" s="9">
        <v>6.4989999999999997</v>
      </c>
      <c r="FV13" s="9">
        <v>3.5710000000000002</v>
      </c>
      <c r="FW13" s="9">
        <v>0.64800000000000002</v>
      </c>
      <c r="FX13" s="9">
        <v>2.923</v>
      </c>
      <c r="FY13" s="9">
        <v>5.2729999999999997</v>
      </c>
      <c r="FZ13" s="9">
        <v>1.6970000000000001</v>
      </c>
      <c r="GA13" s="9">
        <v>3.5760000000000001</v>
      </c>
      <c r="GB13" s="9">
        <v>1.23</v>
      </c>
      <c r="GC13" s="9">
        <v>0.64900000000000002</v>
      </c>
      <c r="GD13" s="9">
        <v>0.58099999999999996</v>
      </c>
      <c r="GE13" s="9">
        <v>11.856</v>
      </c>
      <c r="GF13" s="9">
        <v>4.7720000000000002</v>
      </c>
      <c r="GG13" s="9">
        <v>7.0839999999999996</v>
      </c>
      <c r="GH13" s="9">
        <v>11.391999999999999</v>
      </c>
      <c r="GI13" s="9">
        <v>4.6740000000000004</v>
      </c>
      <c r="GJ13" s="9">
        <v>6.7169999999999996</v>
      </c>
      <c r="GK13" s="9">
        <v>7.1289999999999996</v>
      </c>
      <c r="GL13" s="9">
        <v>2.556</v>
      </c>
      <c r="GM13" s="9">
        <v>4.5730000000000004</v>
      </c>
      <c r="GN13" s="9">
        <v>4.2619999999999996</v>
      </c>
      <c r="GO13" s="9">
        <v>2.1179999999999999</v>
      </c>
      <c r="GP13" s="9">
        <v>2.1440000000000001</v>
      </c>
      <c r="GQ13" s="9">
        <v>0.46400000000000002</v>
      </c>
      <c r="GR13" s="9">
        <v>9.8000000000000004E-2</v>
      </c>
      <c r="GS13" s="9">
        <v>0.36699999999999999</v>
      </c>
      <c r="GT13" s="9">
        <v>2.5209999999999999</v>
      </c>
      <c r="GU13" s="9">
        <v>1.296</v>
      </c>
      <c r="GV13" s="9">
        <v>1.2250000000000001</v>
      </c>
      <c r="GW13" s="9">
        <v>2.383</v>
      </c>
      <c r="GX13" s="9">
        <v>1.296</v>
      </c>
      <c r="GY13" s="9">
        <v>1.087</v>
      </c>
      <c r="GZ13" s="9">
        <v>1.907</v>
      </c>
      <c r="HA13" s="9">
        <v>0.93200000000000005</v>
      </c>
      <c r="HB13" s="9">
        <v>0.97499999999999998</v>
      </c>
      <c r="HC13" s="9">
        <v>0.47599999999999998</v>
      </c>
      <c r="HD13" s="9">
        <v>0.36399999999999999</v>
      </c>
      <c r="HE13" s="9">
        <v>0.113</v>
      </c>
      <c r="HF13" s="9">
        <v>0.13800000000000001</v>
      </c>
      <c r="HG13" s="9">
        <v>0</v>
      </c>
      <c r="HH13" s="9">
        <v>0.13800000000000001</v>
      </c>
      <c r="HI13" s="9">
        <v>1.137</v>
      </c>
      <c r="HJ13" s="9">
        <v>0.60499999999999998</v>
      </c>
      <c r="HK13" s="9">
        <v>0.53200000000000003</v>
      </c>
      <c r="HL13" s="9">
        <v>0.97199999999999998</v>
      </c>
      <c r="HM13" s="9">
        <v>0.441</v>
      </c>
      <c r="HN13" s="9">
        <v>0.53200000000000003</v>
      </c>
      <c r="HO13" s="9">
        <v>0.63300000000000001</v>
      </c>
      <c r="HP13" s="9">
        <v>0.21299999999999999</v>
      </c>
      <c r="HQ13" s="9">
        <v>0.41899999999999998</v>
      </c>
      <c r="HR13" s="9">
        <v>0.34</v>
      </c>
      <c r="HS13" s="9">
        <v>0.22700000000000001</v>
      </c>
      <c r="HT13" s="9">
        <v>0.113</v>
      </c>
      <c r="HU13" s="9">
        <v>0.16500000000000001</v>
      </c>
      <c r="HV13" s="9">
        <v>0.16500000000000001</v>
      </c>
      <c r="HW13" s="9">
        <v>0</v>
      </c>
      <c r="HX13" s="9">
        <v>5.22</v>
      </c>
      <c r="HY13" s="9">
        <v>2.351</v>
      </c>
      <c r="HZ13" s="9">
        <v>2.8690000000000002</v>
      </c>
      <c r="IA13" s="9">
        <v>4.84</v>
      </c>
      <c r="IB13" s="9">
        <v>2.0539999999999998</v>
      </c>
      <c r="IC13" s="9">
        <v>2.786</v>
      </c>
      <c r="ID13" s="9">
        <v>2.4590000000000001</v>
      </c>
      <c r="IE13" s="9">
        <v>1.242</v>
      </c>
      <c r="IF13" s="9">
        <v>1.2170000000000001</v>
      </c>
      <c r="IG13" s="9">
        <v>2.3809999999999998</v>
      </c>
      <c r="IH13" s="9">
        <v>0.81100000000000005</v>
      </c>
      <c r="II13" s="9">
        <v>1.569</v>
      </c>
      <c r="IJ13" s="9">
        <v>0.38</v>
      </c>
      <c r="IK13" s="9">
        <v>0.29699999999999999</v>
      </c>
      <c r="IL13" s="9">
        <v>8.3000000000000004E-2</v>
      </c>
      <c r="IM13" s="9">
        <v>4.4269999999999996</v>
      </c>
      <c r="IN13" s="9">
        <v>1.9550000000000001</v>
      </c>
      <c r="IO13" s="9">
        <v>2.472</v>
      </c>
      <c r="IP13" s="9">
        <v>4.13</v>
      </c>
      <c r="IQ13" s="9">
        <v>1.6579999999999999</v>
      </c>
    </row>
    <row r="14" spans="1:251">
      <c r="A14" s="10">
        <v>43132</v>
      </c>
      <c r="B14" s="9">
        <v>3.6659999999999999</v>
      </c>
      <c r="C14" s="9">
        <v>8.6530000000000005</v>
      </c>
      <c r="D14" s="9">
        <v>0.38700000000000001</v>
      </c>
      <c r="E14" s="9">
        <v>0.38700000000000001</v>
      </c>
      <c r="F14" s="9">
        <v>0</v>
      </c>
      <c r="G14" s="9">
        <v>40.037999999999997</v>
      </c>
      <c r="H14" s="9">
        <v>11.553000000000001</v>
      </c>
      <c r="I14" s="9">
        <v>28.484999999999999</v>
      </c>
      <c r="J14" s="9">
        <v>36.36</v>
      </c>
      <c r="K14" s="9">
        <v>10.471</v>
      </c>
      <c r="L14" s="9">
        <v>25.888000000000002</v>
      </c>
      <c r="M14" s="9">
        <v>15.682</v>
      </c>
      <c r="N14" s="9">
        <v>3.9340000000000002</v>
      </c>
      <c r="O14" s="9">
        <v>11.749000000000001</v>
      </c>
      <c r="P14" s="9">
        <v>20.677</v>
      </c>
      <c r="Q14" s="9">
        <v>6.5380000000000003</v>
      </c>
      <c r="R14" s="9">
        <v>14.14</v>
      </c>
      <c r="S14" s="9">
        <v>3.6779999999999999</v>
      </c>
      <c r="T14" s="9">
        <v>1.081</v>
      </c>
      <c r="U14" s="9">
        <v>2.597</v>
      </c>
      <c r="V14" s="9">
        <v>52.387</v>
      </c>
      <c r="W14" s="9">
        <v>20.376999999999999</v>
      </c>
      <c r="X14" s="9">
        <v>32.009</v>
      </c>
      <c r="Y14" s="9">
        <v>50.825000000000003</v>
      </c>
      <c r="Z14" s="9">
        <v>19.213999999999999</v>
      </c>
      <c r="AA14" s="9">
        <v>31.611999999999998</v>
      </c>
      <c r="AB14" s="9">
        <v>26.460999999999999</v>
      </c>
      <c r="AC14" s="9">
        <v>12.042999999999999</v>
      </c>
      <c r="AD14" s="9">
        <v>14.417999999999999</v>
      </c>
      <c r="AE14" s="9">
        <v>24.364000000000001</v>
      </c>
      <c r="AF14" s="9">
        <v>7.17</v>
      </c>
      <c r="AG14" s="9">
        <v>17.193999999999999</v>
      </c>
      <c r="AH14" s="9">
        <v>1.5609999999999999</v>
      </c>
      <c r="AI14" s="9">
        <v>1.1639999999999999</v>
      </c>
      <c r="AJ14" s="9">
        <v>0.39800000000000002</v>
      </c>
      <c r="AK14" s="9">
        <v>20.227</v>
      </c>
      <c r="AL14" s="9">
        <v>7.8620000000000001</v>
      </c>
      <c r="AM14" s="9">
        <v>12.365</v>
      </c>
      <c r="AN14" s="9">
        <v>19.707999999999998</v>
      </c>
      <c r="AO14" s="9">
        <v>7.8620000000000001</v>
      </c>
      <c r="AP14" s="9">
        <v>11.845000000000001</v>
      </c>
      <c r="AQ14" s="9">
        <v>14.456</v>
      </c>
      <c r="AR14" s="9">
        <v>6.46</v>
      </c>
      <c r="AS14" s="9">
        <v>7.9950000000000001</v>
      </c>
      <c r="AT14" s="9">
        <v>5.2519999999999998</v>
      </c>
      <c r="AU14" s="9">
        <v>1.4019999999999999</v>
      </c>
      <c r="AV14" s="9">
        <v>3.85</v>
      </c>
      <c r="AW14" s="9">
        <v>0.52</v>
      </c>
      <c r="AX14" s="9">
        <v>0</v>
      </c>
      <c r="AY14" s="9">
        <v>0.52</v>
      </c>
      <c r="AZ14" s="9">
        <v>6.9550000000000001</v>
      </c>
      <c r="BA14" s="9">
        <v>2.3250000000000002</v>
      </c>
      <c r="BB14" s="9">
        <v>4.63</v>
      </c>
      <c r="BC14" s="9">
        <v>6.5670000000000002</v>
      </c>
      <c r="BD14" s="9">
        <v>1.9379999999999999</v>
      </c>
      <c r="BE14" s="9">
        <v>4.63</v>
      </c>
      <c r="BF14" s="9">
        <v>4.6180000000000003</v>
      </c>
      <c r="BG14" s="9">
        <v>1.5069999999999999</v>
      </c>
      <c r="BH14" s="9">
        <v>3.1110000000000002</v>
      </c>
      <c r="BI14" s="9">
        <v>1.95</v>
      </c>
      <c r="BJ14" s="9">
        <v>0.43099999999999999</v>
      </c>
      <c r="BK14" s="9">
        <v>1.5189999999999999</v>
      </c>
      <c r="BL14" s="9">
        <v>0.38700000000000001</v>
      </c>
      <c r="BM14" s="9">
        <v>0.38700000000000001</v>
      </c>
      <c r="BN14" s="9">
        <v>0</v>
      </c>
      <c r="BO14" s="9">
        <v>27.866</v>
      </c>
      <c r="BP14" s="9">
        <v>9.9890000000000008</v>
      </c>
      <c r="BQ14" s="9">
        <v>17.876999999999999</v>
      </c>
      <c r="BR14" s="9">
        <v>26.428999999999998</v>
      </c>
      <c r="BS14" s="9">
        <v>9.4429999999999996</v>
      </c>
      <c r="BT14" s="9">
        <v>16.986000000000001</v>
      </c>
      <c r="BU14" s="9">
        <v>13.733000000000001</v>
      </c>
      <c r="BV14" s="9">
        <v>5.4610000000000003</v>
      </c>
      <c r="BW14" s="9">
        <v>8.2720000000000002</v>
      </c>
      <c r="BX14" s="9">
        <v>12.696</v>
      </c>
      <c r="BY14" s="9">
        <v>3.9820000000000002</v>
      </c>
      <c r="BZ14" s="9">
        <v>8.7140000000000004</v>
      </c>
      <c r="CA14" s="9">
        <v>1.4370000000000001</v>
      </c>
      <c r="CB14" s="9">
        <v>0.54600000000000004</v>
      </c>
      <c r="CC14" s="9">
        <v>0.89100000000000001</v>
      </c>
      <c r="CD14" s="9">
        <v>25.663</v>
      </c>
      <c r="CE14" s="9">
        <v>9.2530000000000001</v>
      </c>
      <c r="CF14" s="9">
        <v>16.408999999999999</v>
      </c>
      <c r="CG14" s="9">
        <v>24.631</v>
      </c>
      <c r="CH14" s="9">
        <v>8.9819999999999993</v>
      </c>
      <c r="CI14" s="9">
        <v>15.648999999999999</v>
      </c>
      <c r="CJ14" s="9">
        <v>12.805</v>
      </c>
      <c r="CK14" s="9">
        <v>5.4610000000000003</v>
      </c>
      <c r="CL14" s="9">
        <v>7.343</v>
      </c>
      <c r="CM14" s="9">
        <v>11.827</v>
      </c>
      <c r="CN14" s="9">
        <v>3.5209999999999999</v>
      </c>
      <c r="CO14" s="9">
        <v>8.3059999999999992</v>
      </c>
      <c r="CP14" s="9">
        <v>1.032</v>
      </c>
      <c r="CQ14" s="9">
        <v>0.27100000000000002</v>
      </c>
      <c r="CR14" s="9">
        <v>0.76</v>
      </c>
      <c r="CS14" s="9">
        <v>2.2029999999999998</v>
      </c>
      <c r="CT14" s="9">
        <v>0.73499999999999999</v>
      </c>
      <c r="CU14" s="9">
        <v>1.468</v>
      </c>
      <c r="CV14" s="9">
        <v>1.798</v>
      </c>
      <c r="CW14" s="9">
        <v>0.46100000000000002</v>
      </c>
      <c r="CX14" s="9">
        <v>1.337</v>
      </c>
      <c r="CY14" s="9">
        <v>0.92900000000000005</v>
      </c>
      <c r="CZ14" s="9">
        <v>0</v>
      </c>
      <c r="DA14" s="9">
        <v>0.92900000000000005</v>
      </c>
      <c r="DB14" s="9">
        <v>0.86899999999999999</v>
      </c>
      <c r="DC14" s="9">
        <v>0.46100000000000002</v>
      </c>
      <c r="DD14" s="9">
        <v>0.40799999999999997</v>
      </c>
      <c r="DE14" s="9">
        <v>0.40500000000000003</v>
      </c>
      <c r="DF14" s="9">
        <v>0.27400000000000002</v>
      </c>
      <c r="DG14" s="9">
        <v>0.13100000000000001</v>
      </c>
      <c r="DH14" s="9">
        <v>9.3439999999999994</v>
      </c>
      <c r="DI14" s="9">
        <v>3.0009999999999999</v>
      </c>
      <c r="DJ14" s="9">
        <v>6.343</v>
      </c>
      <c r="DK14" s="9">
        <v>9.0020000000000007</v>
      </c>
      <c r="DL14" s="9">
        <v>3.0009999999999999</v>
      </c>
      <c r="DM14" s="9">
        <v>6.0010000000000003</v>
      </c>
      <c r="DN14" s="9">
        <v>3.665</v>
      </c>
      <c r="DO14" s="9">
        <v>1.3680000000000001</v>
      </c>
      <c r="DP14" s="9">
        <v>2.2959999999999998</v>
      </c>
      <c r="DQ14" s="9">
        <v>5.3380000000000001</v>
      </c>
      <c r="DR14" s="9">
        <v>1.633</v>
      </c>
      <c r="DS14" s="9">
        <v>3.7050000000000001</v>
      </c>
      <c r="DT14" s="9">
        <v>0.34200000000000003</v>
      </c>
      <c r="DU14" s="9">
        <v>0</v>
      </c>
      <c r="DV14" s="9">
        <v>0.34200000000000003</v>
      </c>
      <c r="DW14" s="9">
        <v>4.51</v>
      </c>
      <c r="DX14" s="9">
        <v>1.4179999999999999</v>
      </c>
      <c r="DY14" s="9">
        <v>3.0920000000000001</v>
      </c>
      <c r="DZ14" s="9">
        <v>4.2160000000000002</v>
      </c>
      <c r="EA14" s="9">
        <v>1.4179999999999999</v>
      </c>
      <c r="EB14" s="9">
        <v>2.798</v>
      </c>
      <c r="EC14" s="9">
        <v>2.5579999999999998</v>
      </c>
      <c r="ED14" s="9">
        <v>0.95599999999999996</v>
      </c>
      <c r="EE14" s="9">
        <v>1.6020000000000001</v>
      </c>
      <c r="EF14" s="9">
        <v>1.6579999999999999</v>
      </c>
      <c r="EG14" s="9">
        <v>0.46200000000000002</v>
      </c>
      <c r="EH14" s="9">
        <v>1.1970000000000001</v>
      </c>
      <c r="EI14" s="9">
        <v>0.29399999999999998</v>
      </c>
      <c r="EJ14" s="9">
        <v>0</v>
      </c>
      <c r="EK14" s="9">
        <v>0.29399999999999998</v>
      </c>
      <c r="EL14" s="9">
        <v>8.6270000000000007</v>
      </c>
      <c r="EM14" s="9">
        <v>3.1429999999999998</v>
      </c>
      <c r="EN14" s="9">
        <v>5.484</v>
      </c>
      <c r="EO14" s="9">
        <v>8.2530000000000001</v>
      </c>
      <c r="EP14" s="9">
        <v>2.8759999999999999</v>
      </c>
      <c r="EQ14" s="9">
        <v>5.3780000000000001</v>
      </c>
      <c r="ER14" s="9">
        <v>4.516</v>
      </c>
      <c r="ES14" s="9">
        <v>1.8819999999999999</v>
      </c>
      <c r="ET14" s="9">
        <v>2.6339999999999999</v>
      </c>
      <c r="EU14" s="9">
        <v>3.7370000000000001</v>
      </c>
      <c r="EV14" s="9">
        <v>0.99299999999999999</v>
      </c>
      <c r="EW14" s="9">
        <v>2.7440000000000002</v>
      </c>
      <c r="EX14" s="9">
        <v>0.374</v>
      </c>
      <c r="EY14" s="9">
        <v>0.26700000000000002</v>
      </c>
      <c r="EZ14" s="9">
        <v>0.107</v>
      </c>
      <c r="FA14" s="9">
        <v>5.3849999999999998</v>
      </c>
      <c r="FB14" s="9">
        <v>2.427</v>
      </c>
      <c r="FC14" s="9">
        <v>2.9580000000000002</v>
      </c>
      <c r="FD14" s="9">
        <v>4.9569999999999999</v>
      </c>
      <c r="FE14" s="9">
        <v>2.1480000000000001</v>
      </c>
      <c r="FF14" s="9">
        <v>2.8090000000000002</v>
      </c>
      <c r="FG14" s="9">
        <v>2.9950000000000001</v>
      </c>
      <c r="FH14" s="9">
        <v>1.2549999999999999</v>
      </c>
      <c r="FI14" s="9">
        <v>1.74</v>
      </c>
      <c r="FJ14" s="9">
        <v>1.962</v>
      </c>
      <c r="FK14" s="9">
        <v>0.89400000000000002</v>
      </c>
      <c r="FL14" s="9">
        <v>1.069</v>
      </c>
      <c r="FM14" s="9">
        <v>0.42799999999999999</v>
      </c>
      <c r="FN14" s="9">
        <v>0.27900000000000003</v>
      </c>
      <c r="FO14" s="9">
        <v>0.14899999999999999</v>
      </c>
      <c r="FP14" s="9">
        <v>9.4480000000000004</v>
      </c>
      <c r="FQ14" s="9">
        <v>2.3879999999999999</v>
      </c>
      <c r="FR14" s="9">
        <v>7.0609999999999999</v>
      </c>
      <c r="FS14" s="9">
        <v>9</v>
      </c>
      <c r="FT14" s="9">
        <v>2.3879999999999999</v>
      </c>
      <c r="FU14" s="9">
        <v>6.6120000000000001</v>
      </c>
      <c r="FV14" s="9">
        <v>2.609</v>
      </c>
      <c r="FW14" s="9">
        <v>0.52300000000000002</v>
      </c>
      <c r="FX14" s="9">
        <v>2.0859999999999999</v>
      </c>
      <c r="FY14" s="9">
        <v>6.391</v>
      </c>
      <c r="FZ14" s="9">
        <v>1.865</v>
      </c>
      <c r="GA14" s="9">
        <v>4.5259999999999998</v>
      </c>
      <c r="GB14" s="9">
        <v>0.44900000000000001</v>
      </c>
      <c r="GC14" s="9">
        <v>0</v>
      </c>
      <c r="GD14" s="9">
        <v>0.44900000000000001</v>
      </c>
      <c r="GE14" s="9">
        <v>12.087999999999999</v>
      </c>
      <c r="GF14" s="9">
        <v>5.1440000000000001</v>
      </c>
      <c r="GG14" s="9">
        <v>6.944</v>
      </c>
      <c r="GH14" s="9">
        <v>11.521000000000001</v>
      </c>
      <c r="GI14" s="9">
        <v>4.875</v>
      </c>
      <c r="GJ14" s="9">
        <v>6.6459999999999999</v>
      </c>
      <c r="GK14" s="9">
        <v>6.915</v>
      </c>
      <c r="GL14" s="9">
        <v>3.2170000000000001</v>
      </c>
      <c r="GM14" s="9">
        <v>3.698</v>
      </c>
      <c r="GN14" s="9">
        <v>4.6059999999999999</v>
      </c>
      <c r="GO14" s="9">
        <v>1.6579999999999999</v>
      </c>
      <c r="GP14" s="9">
        <v>2.948</v>
      </c>
      <c r="GQ14" s="9">
        <v>0.56699999999999995</v>
      </c>
      <c r="GR14" s="9">
        <v>0.26900000000000002</v>
      </c>
      <c r="GS14" s="9">
        <v>0.29799999999999999</v>
      </c>
      <c r="GT14" s="9">
        <v>4.5049999999999999</v>
      </c>
      <c r="GU14" s="9">
        <v>1.546</v>
      </c>
      <c r="GV14" s="9">
        <v>2.9590000000000001</v>
      </c>
      <c r="GW14" s="9">
        <v>4.226</v>
      </c>
      <c r="GX14" s="9">
        <v>1.411</v>
      </c>
      <c r="GY14" s="9">
        <v>2.8140000000000001</v>
      </c>
      <c r="GZ14" s="9">
        <v>2.8359999999999999</v>
      </c>
      <c r="HA14" s="9">
        <v>1.0980000000000001</v>
      </c>
      <c r="HB14" s="9">
        <v>1.738</v>
      </c>
      <c r="HC14" s="9">
        <v>1.39</v>
      </c>
      <c r="HD14" s="9">
        <v>0.313</v>
      </c>
      <c r="HE14" s="9">
        <v>1.077</v>
      </c>
      <c r="HF14" s="9">
        <v>0.27900000000000003</v>
      </c>
      <c r="HG14" s="9">
        <v>0.13500000000000001</v>
      </c>
      <c r="HH14" s="9">
        <v>0.14399999999999999</v>
      </c>
      <c r="HI14" s="9">
        <v>1.825</v>
      </c>
      <c r="HJ14" s="9">
        <v>0.91100000000000003</v>
      </c>
      <c r="HK14" s="9">
        <v>0.91400000000000003</v>
      </c>
      <c r="HL14" s="9">
        <v>1.6830000000000001</v>
      </c>
      <c r="HM14" s="9">
        <v>0.76900000000000002</v>
      </c>
      <c r="HN14" s="9">
        <v>0.91400000000000003</v>
      </c>
      <c r="HO14" s="9">
        <v>1.3740000000000001</v>
      </c>
      <c r="HP14" s="9">
        <v>0.623</v>
      </c>
      <c r="HQ14" s="9">
        <v>0.751</v>
      </c>
      <c r="HR14" s="9">
        <v>0.309</v>
      </c>
      <c r="HS14" s="9">
        <v>0.14599999999999999</v>
      </c>
      <c r="HT14" s="9">
        <v>0.16300000000000001</v>
      </c>
      <c r="HU14" s="9">
        <v>0.14199999999999999</v>
      </c>
      <c r="HV14" s="9">
        <v>0.14199999999999999</v>
      </c>
      <c r="HW14" s="9">
        <v>0</v>
      </c>
      <c r="HX14" s="9">
        <v>5.5659999999999998</v>
      </c>
      <c r="HY14" s="9">
        <v>1.9790000000000001</v>
      </c>
      <c r="HZ14" s="9">
        <v>3.5870000000000002</v>
      </c>
      <c r="IA14" s="9">
        <v>4.9980000000000002</v>
      </c>
      <c r="IB14" s="9">
        <v>1.9059999999999999</v>
      </c>
      <c r="IC14" s="9">
        <v>3.0920000000000001</v>
      </c>
      <c r="ID14" s="9">
        <v>2.5529999999999999</v>
      </c>
      <c r="IE14" s="9">
        <v>0.91300000000000003</v>
      </c>
      <c r="IF14" s="9">
        <v>1.64</v>
      </c>
      <c r="IG14" s="9">
        <v>2.444</v>
      </c>
      <c r="IH14" s="9">
        <v>0.99299999999999999</v>
      </c>
      <c r="II14" s="9">
        <v>1.452</v>
      </c>
      <c r="IJ14" s="9">
        <v>0.56799999999999995</v>
      </c>
      <c r="IK14" s="9">
        <v>7.2999999999999995E-2</v>
      </c>
      <c r="IL14" s="9">
        <v>0.495</v>
      </c>
      <c r="IM14" s="9">
        <v>4.7530000000000001</v>
      </c>
      <c r="IN14" s="9">
        <v>1.6220000000000001</v>
      </c>
      <c r="IO14" s="9">
        <v>3.13</v>
      </c>
      <c r="IP14" s="9">
        <v>4.2640000000000002</v>
      </c>
      <c r="IQ14" s="9">
        <v>1.5489999999999999</v>
      </c>
    </row>
    <row r="15" spans="1:251">
      <c r="A15" s="10">
        <v>43497</v>
      </c>
      <c r="B15" s="9">
        <v>4.1079999999999997</v>
      </c>
      <c r="C15" s="9">
        <v>5.3259999999999996</v>
      </c>
      <c r="D15" s="9">
        <v>3.3260000000000001</v>
      </c>
      <c r="E15" s="9">
        <v>0.91100000000000003</v>
      </c>
      <c r="F15" s="9">
        <v>2.415</v>
      </c>
      <c r="G15" s="9">
        <v>40.286999999999999</v>
      </c>
      <c r="H15" s="9">
        <v>11.298</v>
      </c>
      <c r="I15" s="9">
        <v>28.989000000000001</v>
      </c>
      <c r="J15" s="9">
        <v>36.590000000000003</v>
      </c>
      <c r="K15" s="9">
        <v>11.298</v>
      </c>
      <c r="L15" s="9">
        <v>25.292000000000002</v>
      </c>
      <c r="M15" s="9">
        <v>17.327999999999999</v>
      </c>
      <c r="N15" s="9">
        <v>5.7939999999999996</v>
      </c>
      <c r="O15" s="9">
        <v>11.534000000000001</v>
      </c>
      <c r="P15" s="9">
        <v>19.262</v>
      </c>
      <c r="Q15" s="9">
        <v>5.5039999999999996</v>
      </c>
      <c r="R15" s="9">
        <v>13.757999999999999</v>
      </c>
      <c r="S15" s="9">
        <v>3.6970000000000001</v>
      </c>
      <c r="T15" s="9">
        <v>0</v>
      </c>
      <c r="U15" s="9">
        <v>3.6970000000000001</v>
      </c>
      <c r="V15" s="9">
        <v>53.997</v>
      </c>
      <c r="W15" s="9">
        <v>17.762</v>
      </c>
      <c r="X15" s="9">
        <v>36.234999999999999</v>
      </c>
      <c r="Y15" s="9">
        <v>48.664000000000001</v>
      </c>
      <c r="Z15" s="9">
        <v>16.221</v>
      </c>
      <c r="AA15" s="9">
        <v>32.442999999999998</v>
      </c>
      <c r="AB15" s="9">
        <v>27.442</v>
      </c>
      <c r="AC15" s="9">
        <v>10.752000000000001</v>
      </c>
      <c r="AD15" s="9">
        <v>16.690999999999999</v>
      </c>
      <c r="AE15" s="9">
        <v>21.222000000000001</v>
      </c>
      <c r="AF15" s="9">
        <v>5.4690000000000003</v>
      </c>
      <c r="AG15" s="9">
        <v>15.753</v>
      </c>
      <c r="AH15" s="9">
        <v>5.3330000000000002</v>
      </c>
      <c r="AI15" s="9">
        <v>1.5409999999999999</v>
      </c>
      <c r="AJ15" s="9">
        <v>3.7919999999999998</v>
      </c>
      <c r="AK15" s="9">
        <v>20.681000000000001</v>
      </c>
      <c r="AL15" s="9">
        <v>7.5679999999999996</v>
      </c>
      <c r="AM15" s="9">
        <v>13.113</v>
      </c>
      <c r="AN15" s="9">
        <v>20.175000000000001</v>
      </c>
      <c r="AO15" s="9">
        <v>7.5679999999999996</v>
      </c>
      <c r="AP15" s="9">
        <v>12.608000000000001</v>
      </c>
      <c r="AQ15" s="9">
        <v>12.77</v>
      </c>
      <c r="AR15" s="9">
        <v>5.7770000000000001</v>
      </c>
      <c r="AS15" s="9">
        <v>6.9930000000000003</v>
      </c>
      <c r="AT15" s="9">
        <v>7.4050000000000002</v>
      </c>
      <c r="AU15" s="9">
        <v>1.7909999999999999</v>
      </c>
      <c r="AV15" s="9">
        <v>5.6139999999999999</v>
      </c>
      <c r="AW15" s="9">
        <v>0.505</v>
      </c>
      <c r="AX15" s="9">
        <v>0</v>
      </c>
      <c r="AY15" s="9">
        <v>0.505</v>
      </c>
      <c r="AZ15" s="9">
        <v>5.7130000000000001</v>
      </c>
      <c r="BA15" s="9">
        <v>3.7690000000000001</v>
      </c>
      <c r="BB15" s="9">
        <v>1.944</v>
      </c>
      <c r="BC15" s="9">
        <v>5.4130000000000003</v>
      </c>
      <c r="BD15" s="9">
        <v>3.7690000000000001</v>
      </c>
      <c r="BE15" s="9">
        <v>1.6439999999999999</v>
      </c>
      <c r="BF15" s="9">
        <v>2.8</v>
      </c>
      <c r="BG15" s="9">
        <v>1.5780000000000001</v>
      </c>
      <c r="BH15" s="9">
        <v>1.222</v>
      </c>
      <c r="BI15" s="9">
        <v>2.613</v>
      </c>
      <c r="BJ15" s="9">
        <v>2.1909999999999998</v>
      </c>
      <c r="BK15" s="9">
        <v>0.42199999999999999</v>
      </c>
      <c r="BL15" s="9">
        <v>0.3</v>
      </c>
      <c r="BM15" s="9">
        <v>0</v>
      </c>
      <c r="BN15" s="9">
        <v>0.3</v>
      </c>
      <c r="BO15" s="9">
        <v>26.539000000000001</v>
      </c>
      <c r="BP15" s="9">
        <v>9.7170000000000005</v>
      </c>
      <c r="BQ15" s="9">
        <v>16.821999999999999</v>
      </c>
      <c r="BR15" s="9">
        <v>25.654</v>
      </c>
      <c r="BS15" s="9">
        <v>9.3149999999999995</v>
      </c>
      <c r="BT15" s="9">
        <v>16.338000000000001</v>
      </c>
      <c r="BU15" s="9">
        <v>12.798999999999999</v>
      </c>
      <c r="BV15" s="9">
        <v>5.3369999999999997</v>
      </c>
      <c r="BW15" s="9">
        <v>7.4619999999999997</v>
      </c>
      <c r="BX15" s="9">
        <v>12.853999999999999</v>
      </c>
      <c r="BY15" s="9">
        <v>3.9780000000000002</v>
      </c>
      <c r="BZ15" s="9">
        <v>8.8759999999999994</v>
      </c>
      <c r="CA15" s="9">
        <v>0.88600000000000001</v>
      </c>
      <c r="CB15" s="9">
        <v>0.40200000000000002</v>
      </c>
      <c r="CC15" s="9">
        <v>0.48399999999999999</v>
      </c>
      <c r="CD15" s="9">
        <v>23.463000000000001</v>
      </c>
      <c r="CE15" s="9">
        <v>8.4269999999999996</v>
      </c>
      <c r="CF15" s="9">
        <v>15.036</v>
      </c>
      <c r="CG15" s="9">
        <v>22.937000000000001</v>
      </c>
      <c r="CH15" s="9">
        <v>8.1489999999999991</v>
      </c>
      <c r="CI15" s="9">
        <v>14.788</v>
      </c>
      <c r="CJ15" s="9">
        <v>11.192</v>
      </c>
      <c r="CK15" s="9">
        <v>4.6580000000000004</v>
      </c>
      <c r="CL15" s="9">
        <v>6.5350000000000001</v>
      </c>
      <c r="CM15" s="9">
        <v>11.744999999999999</v>
      </c>
      <c r="CN15" s="9">
        <v>3.4910000000000001</v>
      </c>
      <c r="CO15" s="9">
        <v>8.2530000000000001</v>
      </c>
      <c r="CP15" s="9">
        <v>0.52600000000000002</v>
      </c>
      <c r="CQ15" s="9">
        <v>0.27800000000000002</v>
      </c>
      <c r="CR15" s="9">
        <v>0.248</v>
      </c>
      <c r="CS15" s="9">
        <v>3.0760000000000001</v>
      </c>
      <c r="CT15" s="9">
        <v>1.2909999999999999</v>
      </c>
      <c r="CU15" s="9">
        <v>1.786</v>
      </c>
      <c r="CV15" s="9">
        <v>2.7170000000000001</v>
      </c>
      <c r="CW15" s="9">
        <v>1.1659999999999999</v>
      </c>
      <c r="CX15" s="9">
        <v>1.5509999999999999</v>
      </c>
      <c r="CY15" s="9">
        <v>1.607</v>
      </c>
      <c r="CZ15" s="9">
        <v>0.67900000000000005</v>
      </c>
      <c r="DA15" s="9">
        <v>0.92800000000000005</v>
      </c>
      <c r="DB15" s="9">
        <v>1.1100000000000001</v>
      </c>
      <c r="DC15" s="9">
        <v>0.48699999999999999</v>
      </c>
      <c r="DD15" s="9">
        <v>0.623</v>
      </c>
      <c r="DE15" s="9">
        <v>0.36</v>
      </c>
      <c r="DF15" s="9">
        <v>0.124</v>
      </c>
      <c r="DG15" s="9">
        <v>0.23499999999999999</v>
      </c>
      <c r="DH15" s="9">
        <v>9.0020000000000007</v>
      </c>
      <c r="DI15" s="9">
        <v>3.0619999999999998</v>
      </c>
      <c r="DJ15" s="9">
        <v>5.94</v>
      </c>
      <c r="DK15" s="9">
        <v>8.7330000000000005</v>
      </c>
      <c r="DL15" s="9">
        <v>3.0619999999999998</v>
      </c>
      <c r="DM15" s="9">
        <v>5.6719999999999997</v>
      </c>
      <c r="DN15" s="9">
        <v>4.0380000000000003</v>
      </c>
      <c r="DO15" s="9">
        <v>1.71</v>
      </c>
      <c r="DP15" s="9">
        <v>2.3279999999999998</v>
      </c>
      <c r="DQ15" s="9">
        <v>4.6950000000000003</v>
      </c>
      <c r="DR15" s="9">
        <v>1.351</v>
      </c>
      <c r="DS15" s="9">
        <v>3.3439999999999999</v>
      </c>
      <c r="DT15" s="9">
        <v>0.26800000000000002</v>
      </c>
      <c r="DU15" s="9">
        <v>0</v>
      </c>
      <c r="DV15" s="9">
        <v>0.26800000000000002</v>
      </c>
      <c r="DW15" s="9">
        <v>4.3360000000000003</v>
      </c>
      <c r="DX15" s="9">
        <v>1.1080000000000001</v>
      </c>
      <c r="DY15" s="9">
        <v>3.2280000000000002</v>
      </c>
      <c r="DZ15" s="9">
        <v>4.1150000000000002</v>
      </c>
      <c r="EA15" s="9">
        <v>0.98499999999999999</v>
      </c>
      <c r="EB15" s="9">
        <v>3.129</v>
      </c>
      <c r="EC15" s="9">
        <v>2.218</v>
      </c>
      <c r="ED15" s="9">
        <v>0.52900000000000003</v>
      </c>
      <c r="EE15" s="9">
        <v>1.69</v>
      </c>
      <c r="EF15" s="9">
        <v>1.897</v>
      </c>
      <c r="EG15" s="9">
        <v>0.45700000000000002</v>
      </c>
      <c r="EH15" s="9">
        <v>1.44</v>
      </c>
      <c r="EI15" s="9">
        <v>0.221</v>
      </c>
      <c r="EJ15" s="9">
        <v>0.122</v>
      </c>
      <c r="EK15" s="9">
        <v>9.9000000000000005E-2</v>
      </c>
      <c r="EL15" s="9">
        <v>9.2850000000000001</v>
      </c>
      <c r="EM15" s="9">
        <v>3.5150000000000001</v>
      </c>
      <c r="EN15" s="9">
        <v>5.7690000000000001</v>
      </c>
      <c r="EO15" s="9">
        <v>9.16</v>
      </c>
      <c r="EP15" s="9">
        <v>3.391</v>
      </c>
      <c r="EQ15" s="9">
        <v>5.7690000000000001</v>
      </c>
      <c r="ER15" s="9">
        <v>4.4050000000000002</v>
      </c>
      <c r="ES15" s="9">
        <v>1.921</v>
      </c>
      <c r="ET15" s="9">
        <v>2.484</v>
      </c>
      <c r="EU15" s="9">
        <v>4.7549999999999999</v>
      </c>
      <c r="EV15" s="9">
        <v>1.47</v>
      </c>
      <c r="EW15" s="9">
        <v>3.2850000000000001</v>
      </c>
      <c r="EX15" s="9">
        <v>0.124</v>
      </c>
      <c r="EY15" s="9">
        <v>0.124</v>
      </c>
      <c r="EZ15" s="9">
        <v>0</v>
      </c>
      <c r="FA15" s="9">
        <v>3.9169999999999998</v>
      </c>
      <c r="FB15" s="9">
        <v>2.032</v>
      </c>
      <c r="FC15" s="9">
        <v>1.885</v>
      </c>
      <c r="FD15" s="9">
        <v>3.645</v>
      </c>
      <c r="FE15" s="9">
        <v>1.877</v>
      </c>
      <c r="FF15" s="9">
        <v>1.768</v>
      </c>
      <c r="FG15" s="9">
        <v>2.1379999999999999</v>
      </c>
      <c r="FH15" s="9">
        <v>1.177</v>
      </c>
      <c r="FI15" s="9">
        <v>0.96</v>
      </c>
      <c r="FJ15" s="9">
        <v>1.508</v>
      </c>
      <c r="FK15" s="9">
        <v>0.7</v>
      </c>
      <c r="FL15" s="9">
        <v>0.80800000000000005</v>
      </c>
      <c r="FM15" s="9">
        <v>0.27200000000000002</v>
      </c>
      <c r="FN15" s="9">
        <v>0.155</v>
      </c>
      <c r="FO15" s="9">
        <v>0.11600000000000001</v>
      </c>
      <c r="FP15" s="9">
        <v>10.226000000000001</v>
      </c>
      <c r="FQ15" s="9">
        <v>2.472</v>
      </c>
      <c r="FR15" s="9">
        <v>7.7539999999999996</v>
      </c>
      <c r="FS15" s="9">
        <v>9.8859999999999992</v>
      </c>
      <c r="FT15" s="9">
        <v>2.35</v>
      </c>
      <c r="FU15" s="9">
        <v>7.5359999999999996</v>
      </c>
      <c r="FV15" s="9">
        <v>4.093</v>
      </c>
      <c r="FW15" s="9">
        <v>1.5209999999999999</v>
      </c>
      <c r="FX15" s="9">
        <v>2.5720000000000001</v>
      </c>
      <c r="FY15" s="9">
        <v>5.7919999999999998</v>
      </c>
      <c r="FZ15" s="9">
        <v>0.82899999999999996</v>
      </c>
      <c r="GA15" s="9">
        <v>4.9640000000000004</v>
      </c>
      <c r="GB15" s="9">
        <v>0.34</v>
      </c>
      <c r="GC15" s="9">
        <v>0.122</v>
      </c>
      <c r="GD15" s="9">
        <v>0.218</v>
      </c>
      <c r="GE15" s="9">
        <v>11.896000000000001</v>
      </c>
      <c r="GF15" s="9">
        <v>4.7329999999999997</v>
      </c>
      <c r="GG15" s="9">
        <v>7.1630000000000003</v>
      </c>
      <c r="GH15" s="9">
        <v>11.746</v>
      </c>
      <c r="GI15" s="9">
        <v>4.7329999999999997</v>
      </c>
      <c r="GJ15" s="9">
        <v>7.0129999999999999</v>
      </c>
      <c r="GK15" s="9">
        <v>6.0670000000000002</v>
      </c>
      <c r="GL15" s="9">
        <v>2.68</v>
      </c>
      <c r="GM15" s="9">
        <v>3.3879999999999999</v>
      </c>
      <c r="GN15" s="9">
        <v>5.6790000000000003</v>
      </c>
      <c r="GO15" s="9">
        <v>2.0539999999999998</v>
      </c>
      <c r="GP15" s="9">
        <v>3.6259999999999999</v>
      </c>
      <c r="GQ15" s="9">
        <v>0.15</v>
      </c>
      <c r="GR15" s="9">
        <v>0</v>
      </c>
      <c r="GS15" s="9">
        <v>0.15</v>
      </c>
      <c r="GT15" s="9">
        <v>3.6789999999999998</v>
      </c>
      <c r="GU15" s="9">
        <v>2.0099999999999998</v>
      </c>
      <c r="GV15" s="9">
        <v>1.6679999999999999</v>
      </c>
      <c r="GW15" s="9">
        <v>3.2829999999999999</v>
      </c>
      <c r="GX15" s="9">
        <v>1.7310000000000001</v>
      </c>
      <c r="GY15" s="9">
        <v>1.552</v>
      </c>
      <c r="GZ15" s="9">
        <v>1.9</v>
      </c>
      <c r="HA15" s="9">
        <v>0.63500000000000001</v>
      </c>
      <c r="HB15" s="9">
        <v>1.2649999999999999</v>
      </c>
      <c r="HC15" s="9">
        <v>1.383</v>
      </c>
      <c r="HD15" s="9">
        <v>1.0960000000000001</v>
      </c>
      <c r="HE15" s="9">
        <v>0.28699999999999998</v>
      </c>
      <c r="HF15" s="9">
        <v>0.39600000000000002</v>
      </c>
      <c r="HG15" s="9">
        <v>0.28000000000000003</v>
      </c>
      <c r="HH15" s="9">
        <v>0.11600000000000001</v>
      </c>
      <c r="HI15" s="9">
        <v>0.73899999999999999</v>
      </c>
      <c r="HJ15" s="9">
        <v>0.502</v>
      </c>
      <c r="HK15" s="9">
        <v>0.23699999999999999</v>
      </c>
      <c r="HL15" s="9">
        <v>0.73899999999999999</v>
      </c>
      <c r="HM15" s="9">
        <v>0.502</v>
      </c>
      <c r="HN15" s="9">
        <v>0.23699999999999999</v>
      </c>
      <c r="HO15" s="9">
        <v>0.73899999999999999</v>
      </c>
      <c r="HP15" s="9">
        <v>0.502</v>
      </c>
      <c r="HQ15" s="9">
        <v>0.23699999999999999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5.3010000000000002</v>
      </c>
      <c r="HY15" s="9">
        <v>2.1960000000000002</v>
      </c>
      <c r="HZ15" s="9">
        <v>3.1059999999999999</v>
      </c>
      <c r="IA15" s="9">
        <v>4.9029999999999996</v>
      </c>
      <c r="IB15" s="9">
        <v>2.004</v>
      </c>
      <c r="IC15" s="9">
        <v>2.899</v>
      </c>
      <c r="ID15" s="9">
        <v>2.4470000000000001</v>
      </c>
      <c r="IE15" s="9">
        <v>1.3420000000000001</v>
      </c>
      <c r="IF15" s="9">
        <v>1.105</v>
      </c>
      <c r="IG15" s="9">
        <v>2.4550000000000001</v>
      </c>
      <c r="IH15" s="9">
        <v>0.66200000000000003</v>
      </c>
      <c r="II15" s="9">
        <v>1.7929999999999999</v>
      </c>
      <c r="IJ15" s="9">
        <v>0.39900000000000002</v>
      </c>
      <c r="IK15" s="9">
        <v>0.192</v>
      </c>
      <c r="IL15" s="9">
        <v>0.20699999999999999</v>
      </c>
      <c r="IM15" s="9">
        <v>4.7789999999999999</v>
      </c>
      <c r="IN15" s="9">
        <v>2.0939999999999999</v>
      </c>
      <c r="IO15" s="9">
        <v>2.6850000000000001</v>
      </c>
      <c r="IP15" s="9">
        <v>4.4880000000000004</v>
      </c>
      <c r="IQ15" s="9">
        <v>1.903</v>
      </c>
    </row>
    <row r="16" spans="1:251">
      <c r="A16" s="10">
        <v>43862</v>
      </c>
      <c r="B16" s="9">
        <v>5.931</v>
      </c>
      <c r="C16" s="9">
        <v>6.64</v>
      </c>
      <c r="D16" s="9">
        <v>1.5580000000000001</v>
      </c>
      <c r="E16" s="9">
        <v>0.29899999999999999</v>
      </c>
      <c r="F16" s="9">
        <v>1.26</v>
      </c>
      <c r="G16" s="9">
        <v>39.215000000000003</v>
      </c>
      <c r="H16" s="9">
        <v>12.907999999999999</v>
      </c>
      <c r="I16" s="9">
        <v>26.306999999999999</v>
      </c>
      <c r="J16" s="9">
        <v>36.887999999999998</v>
      </c>
      <c r="K16" s="9">
        <v>12.294</v>
      </c>
      <c r="L16" s="9">
        <v>24.593</v>
      </c>
      <c r="M16" s="9">
        <v>14.371</v>
      </c>
      <c r="N16" s="9">
        <v>3.9119999999999999</v>
      </c>
      <c r="O16" s="9">
        <v>10.459</v>
      </c>
      <c r="P16" s="9">
        <v>22.515999999999998</v>
      </c>
      <c r="Q16" s="9">
        <v>8.3819999999999997</v>
      </c>
      <c r="R16" s="9">
        <v>14.134</v>
      </c>
      <c r="S16" s="9">
        <v>2.3279999999999998</v>
      </c>
      <c r="T16" s="9">
        <v>0.61399999999999999</v>
      </c>
      <c r="U16" s="9">
        <v>1.714</v>
      </c>
      <c r="V16" s="9">
        <v>62.091999999999999</v>
      </c>
      <c r="W16" s="9">
        <v>22.939</v>
      </c>
      <c r="X16" s="9">
        <v>39.154000000000003</v>
      </c>
      <c r="Y16" s="9">
        <v>59.246000000000002</v>
      </c>
      <c r="Z16" s="9">
        <v>22.183</v>
      </c>
      <c r="AA16" s="9">
        <v>37.063000000000002</v>
      </c>
      <c r="AB16" s="9">
        <v>31.065999999999999</v>
      </c>
      <c r="AC16" s="9">
        <v>11.836</v>
      </c>
      <c r="AD16" s="9">
        <v>19.228999999999999</v>
      </c>
      <c r="AE16" s="9">
        <v>28.18</v>
      </c>
      <c r="AF16" s="9">
        <v>10.346</v>
      </c>
      <c r="AG16" s="9">
        <v>17.834</v>
      </c>
      <c r="AH16" s="9">
        <v>2.8460000000000001</v>
      </c>
      <c r="AI16" s="9">
        <v>0.75600000000000001</v>
      </c>
      <c r="AJ16" s="9">
        <v>2.09</v>
      </c>
      <c r="AK16" s="9">
        <v>20.707000000000001</v>
      </c>
      <c r="AL16" s="9">
        <v>9.1660000000000004</v>
      </c>
      <c r="AM16" s="9">
        <v>11.541</v>
      </c>
      <c r="AN16" s="9">
        <v>18.634</v>
      </c>
      <c r="AO16" s="9">
        <v>8.1059999999999999</v>
      </c>
      <c r="AP16" s="9">
        <v>10.528</v>
      </c>
      <c r="AQ16" s="9">
        <v>11.925000000000001</v>
      </c>
      <c r="AR16" s="9">
        <v>4.0620000000000003</v>
      </c>
      <c r="AS16" s="9">
        <v>7.8630000000000004</v>
      </c>
      <c r="AT16" s="9">
        <v>6.7089999999999996</v>
      </c>
      <c r="AU16" s="9">
        <v>4.0439999999999996</v>
      </c>
      <c r="AV16" s="9">
        <v>2.6659999999999999</v>
      </c>
      <c r="AW16" s="9">
        <v>2.073</v>
      </c>
      <c r="AX16" s="9">
        <v>1.06</v>
      </c>
      <c r="AY16" s="9">
        <v>1.012</v>
      </c>
      <c r="AZ16" s="9">
        <v>5.891</v>
      </c>
      <c r="BA16" s="9">
        <v>4.9800000000000004</v>
      </c>
      <c r="BB16" s="9">
        <v>0.91200000000000003</v>
      </c>
      <c r="BC16" s="9">
        <v>5.891</v>
      </c>
      <c r="BD16" s="9">
        <v>4.9800000000000004</v>
      </c>
      <c r="BE16" s="9">
        <v>0.91200000000000003</v>
      </c>
      <c r="BF16" s="9">
        <v>5.0090000000000003</v>
      </c>
      <c r="BG16" s="9">
        <v>4.0970000000000004</v>
      </c>
      <c r="BH16" s="9">
        <v>0.91200000000000003</v>
      </c>
      <c r="BI16" s="9">
        <v>0.88200000000000001</v>
      </c>
      <c r="BJ16" s="9">
        <v>0.88200000000000001</v>
      </c>
      <c r="BK16" s="9">
        <v>0</v>
      </c>
      <c r="BL16" s="9">
        <v>0</v>
      </c>
      <c r="BM16" s="9">
        <v>0</v>
      </c>
      <c r="BN16" s="9">
        <v>0</v>
      </c>
      <c r="BO16" s="9">
        <v>31.509</v>
      </c>
      <c r="BP16" s="9">
        <v>12.34</v>
      </c>
      <c r="BQ16" s="9">
        <v>19.169</v>
      </c>
      <c r="BR16" s="9">
        <v>30.388000000000002</v>
      </c>
      <c r="BS16" s="9">
        <v>11.845000000000001</v>
      </c>
      <c r="BT16" s="9">
        <v>18.542000000000002</v>
      </c>
      <c r="BU16" s="9">
        <v>17.242999999999999</v>
      </c>
      <c r="BV16" s="9">
        <v>7.6</v>
      </c>
      <c r="BW16" s="9">
        <v>9.6430000000000007</v>
      </c>
      <c r="BX16" s="9">
        <v>13.144</v>
      </c>
      <c r="BY16" s="9">
        <v>4.2450000000000001</v>
      </c>
      <c r="BZ16" s="9">
        <v>8.8989999999999991</v>
      </c>
      <c r="CA16" s="9">
        <v>1.1220000000000001</v>
      </c>
      <c r="CB16" s="9">
        <v>0.495</v>
      </c>
      <c r="CC16" s="9">
        <v>0.627</v>
      </c>
      <c r="CD16" s="9">
        <v>28.305</v>
      </c>
      <c r="CE16" s="9">
        <v>10.515000000000001</v>
      </c>
      <c r="CF16" s="9">
        <v>17.79</v>
      </c>
      <c r="CG16" s="9">
        <v>27.48</v>
      </c>
      <c r="CH16" s="9">
        <v>10.209</v>
      </c>
      <c r="CI16" s="9">
        <v>17.271000000000001</v>
      </c>
      <c r="CJ16" s="9">
        <v>15.692</v>
      </c>
      <c r="CK16" s="9">
        <v>6.7240000000000002</v>
      </c>
      <c r="CL16" s="9">
        <v>8.9689999999999994</v>
      </c>
      <c r="CM16" s="9">
        <v>11.788</v>
      </c>
      <c r="CN16" s="9">
        <v>3.4860000000000002</v>
      </c>
      <c r="CO16" s="9">
        <v>8.3030000000000008</v>
      </c>
      <c r="CP16" s="9">
        <v>0.82499999999999996</v>
      </c>
      <c r="CQ16" s="9">
        <v>0.30599999999999999</v>
      </c>
      <c r="CR16" s="9">
        <v>0.51900000000000002</v>
      </c>
      <c r="CS16" s="9">
        <v>3.2050000000000001</v>
      </c>
      <c r="CT16" s="9">
        <v>1.825</v>
      </c>
      <c r="CU16" s="9">
        <v>1.379</v>
      </c>
      <c r="CV16" s="9">
        <v>2.907</v>
      </c>
      <c r="CW16" s="9">
        <v>1.6359999999999999</v>
      </c>
      <c r="CX16" s="9">
        <v>1.2709999999999999</v>
      </c>
      <c r="CY16" s="9">
        <v>1.5509999999999999</v>
      </c>
      <c r="CZ16" s="9">
        <v>0.877</v>
      </c>
      <c r="DA16" s="9">
        <v>0.67500000000000004</v>
      </c>
      <c r="DB16" s="9">
        <v>1.3560000000000001</v>
      </c>
      <c r="DC16" s="9">
        <v>0.75900000000000001</v>
      </c>
      <c r="DD16" s="9">
        <v>0.59699999999999998</v>
      </c>
      <c r="DE16" s="9">
        <v>0.29699999999999999</v>
      </c>
      <c r="DF16" s="9">
        <v>0.189</v>
      </c>
      <c r="DG16" s="9">
        <v>0.108</v>
      </c>
      <c r="DH16" s="9">
        <v>10.193</v>
      </c>
      <c r="DI16" s="9">
        <v>3.8620000000000001</v>
      </c>
      <c r="DJ16" s="9">
        <v>6.3319999999999999</v>
      </c>
      <c r="DK16" s="9">
        <v>10.193</v>
      </c>
      <c r="DL16" s="9">
        <v>3.8620000000000001</v>
      </c>
      <c r="DM16" s="9">
        <v>6.3319999999999999</v>
      </c>
      <c r="DN16" s="9">
        <v>4.5599999999999996</v>
      </c>
      <c r="DO16" s="9">
        <v>2.2290000000000001</v>
      </c>
      <c r="DP16" s="9">
        <v>2.331</v>
      </c>
      <c r="DQ16" s="9">
        <v>5.6340000000000003</v>
      </c>
      <c r="DR16" s="9">
        <v>1.633</v>
      </c>
      <c r="DS16" s="9">
        <v>4.0010000000000003</v>
      </c>
      <c r="DT16" s="9">
        <v>0</v>
      </c>
      <c r="DU16" s="9">
        <v>0</v>
      </c>
      <c r="DV16" s="9">
        <v>0</v>
      </c>
      <c r="DW16" s="9">
        <v>5.5919999999999996</v>
      </c>
      <c r="DX16" s="9">
        <v>2.617</v>
      </c>
      <c r="DY16" s="9">
        <v>2.9750000000000001</v>
      </c>
      <c r="DZ16" s="9">
        <v>5.343</v>
      </c>
      <c r="EA16" s="9">
        <v>2.48</v>
      </c>
      <c r="EB16" s="9">
        <v>2.863</v>
      </c>
      <c r="EC16" s="9">
        <v>3.2570000000000001</v>
      </c>
      <c r="ED16" s="9">
        <v>1.931</v>
      </c>
      <c r="EE16" s="9">
        <v>1.325</v>
      </c>
      <c r="EF16" s="9">
        <v>2.0859999999999999</v>
      </c>
      <c r="EG16" s="9">
        <v>0.54800000000000004</v>
      </c>
      <c r="EH16" s="9">
        <v>1.5369999999999999</v>
      </c>
      <c r="EI16" s="9">
        <v>0.25</v>
      </c>
      <c r="EJ16" s="9">
        <v>0.13700000000000001</v>
      </c>
      <c r="EK16" s="9">
        <v>0.113</v>
      </c>
      <c r="EL16" s="9">
        <v>8.3879999999999999</v>
      </c>
      <c r="EM16" s="9">
        <v>2.746</v>
      </c>
      <c r="EN16" s="9">
        <v>5.6420000000000003</v>
      </c>
      <c r="EO16" s="9">
        <v>7.9390000000000001</v>
      </c>
      <c r="EP16" s="9">
        <v>2.5779999999999998</v>
      </c>
      <c r="EQ16" s="9">
        <v>5.3609999999999998</v>
      </c>
      <c r="ER16" s="9">
        <v>5.1310000000000002</v>
      </c>
      <c r="ES16" s="9">
        <v>1.552</v>
      </c>
      <c r="ET16" s="9">
        <v>3.5790000000000002</v>
      </c>
      <c r="EU16" s="9">
        <v>2.8079999999999998</v>
      </c>
      <c r="EV16" s="9">
        <v>1.026</v>
      </c>
      <c r="EW16" s="9">
        <v>1.782</v>
      </c>
      <c r="EX16" s="9">
        <v>0.44900000000000001</v>
      </c>
      <c r="EY16" s="9">
        <v>0.16800000000000001</v>
      </c>
      <c r="EZ16" s="9">
        <v>0.28100000000000003</v>
      </c>
      <c r="FA16" s="9">
        <v>7.3360000000000003</v>
      </c>
      <c r="FB16" s="9">
        <v>3.1160000000000001</v>
      </c>
      <c r="FC16" s="9">
        <v>4.22</v>
      </c>
      <c r="FD16" s="9">
        <v>6.9130000000000003</v>
      </c>
      <c r="FE16" s="9">
        <v>2.927</v>
      </c>
      <c r="FF16" s="9">
        <v>3.9870000000000001</v>
      </c>
      <c r="FG16" s="9">
        <v>4.2960000000000003</v>
      </c>
      <c r="FH16" s="9">
        <v>1.889</v>
      </c>
      <c r="FI16" s="9">
        <v>2.4079999999999999</v>
      </c>
      <c r="FJ16" s="9">
        <v>2.617</v>
      </c>
      <c r="FK16" s="9">
        <v>1.038</v>
      </c>
      <c r="FL16" s="9">
        <v>1.579</v>
      </c>
      <c r="FM16" s="9">
        <v>0.42299999999999999</v>
      </c>
      <c r="FN16" s="9">
        <v>0.189</v>
      </c>
      <c r="FO16" s="9">
        <v>0.23300000000000001</v>
      </c>
      <c r="FP16" s="9">
        <v>10.757</v>
      </c>
      <c r="FQ16" s="9">
        <v>3.79</v>
      </c>
      <c r="FR16" s="9">
        <v>6.9669999999999996</v>
      </c>
      <c r="FS16" s="9">
        <v>10.555</v>
      </c>
      <c r="FT16" s="9">
        <v>3.7010000000000001</v>
      </c>
      <c r="FU16" s="9">
        <v>6.8550000000000004</v>
      </c>
      <c r="FV16" s="9">
        <v>5.13</v>
      </c>
      <c r="FW16" s="9">
        <v>2.5369999999999999</v>
      </c>
      <c r="FX16" s="9">
        <v>2.593</v>
      </c>
      <c r="FY16" s="9">
        <v>5.4249999999999998</v>
      </c>
      <c r="FZ16" s="9">
        <v>1.1639999999999999</v>
      </c>
      <c r="GA16" s="9">
        <v>4.2619999999999996</v>
      </c>
      <c r="GB16" s="9">
        <v>0.20200000000000001</v>
      </c>
      <c r="GC16" s="9">
        <v>8.8999999999999996E-2</v>
      </c>
      <c r="GD16" s="9">
        <v>0.113</v>
      </c>
      <c r="GE16" s="9">
        <v>14.243</v>
      </c>
      <c r="GF16" s="9">
        <v>5.4390000000000001</v>
      </c>
      <c r="GG16" s="9">
        <v>8.8040000000000003</v>
      </c>
      <c r="GH16" s="9">
        <v>13.667999999999999</v>
      </c>
      <c r="GI16" s="9">
        <v>5.2709999999999999</v>
      </c>
      <c r="GJ16" s="9">
        <v>8.3979999999999997</v>
      </c>
      <c r="GK16" s="9">
        <v>7.8179999999999996</v>
      </c>
      <c r="GL16" s="9">
        <v>3.391</v>
      </c>
      <c r="GM16" s="9">
        <v>4.4279999999999999</v>
      </c>
      <c r="GN16" s="9">
        <v>5.85</v>
      </c>
      <c r="GO16" s="9">
        <v>1.88</v>
      </c>
      <c r="GP16" s="9">
        <v>3.97</v>
      </c>
      <c r="GQ16" s="9">
        <v>0.57499999999999996</v>
      </c>
      <c r="GR16" s="9">
        <v>0.16800000000000001</v>
      </c>
      <c r="GS16" s="9">
        <v>0.40600000000000003</v>
      </c>
      <c r="GT16" s="9">
        <v>4.8019999999999996</v>
      </c>
      <c r="GU16" s="9">
        <v>2.2370000000000001</v>
      </c>
      <c r="GV16" s="9">
        <v>2.5649999999999999</v>
      </c>
      <c r="GW16" s="9">
        <v>4.8019999999999996</v>
      </c>
      <c r="GX16" s="9">
        <v>2.2370000000000001</v>
      </c>
      <c r="GY16" s="9">
        <v>2.5649999999999999</v>
      </c>
      <c r="GZ16" s="9">
        <v>3.1030000000000002</v>
      </c>
      <c r="HA16" s="9">
        <v>1.036</v>
      </c>
      <c r="HB16" s="9">
        <v>2.0670000000000002</v>
      </c>
      <c r="HC16" s="9">
        <v>1.6990000000000001</v>
      </c>
      <c r="HD16" s="9">
        <v>1.202</v>
      </c>
      <c r="HE16" s="9">
        <v>0.498</v>
      </c>
      <c r="HF16" s="9">
        <v>0</v>
      </c>
      <c r="HG16" s="9">
        <v>0</v>
      </c>
      <c r="HH16" s="9">
        <v>0</v>
      </c>
      <c r="HI16" s="9">
        <v>1.7070000000000001</v>
      </c>
      <c r="HJ16" s="9">
        <v>0.874</v>
      </c>
      <c r="HK16" s="9">
        <v>0.83299999999999996</v>
      </c>
      <c r="HL16" s="9">
        <v>1.3620000000000001</v>
      </c>
      <c r="HM16" s="9">
        <v>0.63700000000000001</v>
      </c>
      <c r="HN16" s="9">
        <v>0.72499999999999998</v>
      </c>
      <c r="HO16" s="9">
        <v>1.1919999999999999</v>
      </c>
      <c r="HP16" s="9">
        <v>0.63700000000000001</v>
      </c>
      <c r="HQ16" s="9">
        <v>0.55500000000000005</v>
      </c>
      <c r="HR16" s="9">
        <v>0.17</v>
      </c>
      <c r="HS16" s="9">
        <v>0</v>
      </c>
      <c r="HT16" s="9">
        <v>0.17</v>
      </c>
      <c r="HU16" s="9">
        <v>0.34499999999999997</v>
      </c>
      <c r="HV16" s="9">
        <v>0.23699999999999999</v>
      </c>
      <c r="HW16" s="9">
        <v>0.108</v>
      </c>
      <c r="HX16" s="9">
        <v>6.7930000000000001</v>
      </c>
      <c r="HY16" s="9">
        <v>2.3679999999999999</v>
      </c>
      <c r="HZ16" s="9">
        <v>4.4249999999999998</v>
      </c>
      <c r="IA16" s="9">
        <v>6.1639999999999997</v>
      </c>
      <c r="IB16" s="9">
        <v>2.1379999999999999</v>
      </c>
      <c r="IC16" s="9">
        <v>4.0259999999999998</v>
      </c>
      <c r="ID16" s="9">
        <v>3.12</v>
      </c>
      <c r="IE16" s="9">
        <v>0.70699999999999996</v>
      </c>
      <c r="IF16" s="9">
        <v>2.4129999999999998</v>
      </c>
      <c r="IG16" s="9">
        <v>3.044</v>
      </c>
      <c r="IH16" s="9">
        <v>1.431</v>
      </c>
      <c r="II16" s="9">
        <v>1.613</v>
      </c>
      <c r="IJ16" s="9">
        <v>0.629</v>
      </c>
      <c r="IK16" s="9">
        <v>0.23</v>
      </c>
      <c r="IL16" s="9">
        <v>0.39900000000000002</v>
      </c>
      <c r="IM16" s="9">
        <v>6.2510000000000003</v>
      </c>
      <c r="IN16" s="9">
        <v>2.0009999999999999</v>
      </c>
      <c r="IO16" s="9">
        <v>4.25</v>
      </c>
      <c r="IP16" s="9">
        <v>5.6219999999999999</v>
      </c>
      <c r="IQ16" s="9">
        <v>1.7709999999999999</v>
      </c>
    </row>
    <row r="17" spans="1:251">
      <c r="A17" s="10">
        <v>44228</v>
      </c>
      <c r="B17" s="9">
        <v>4.58</v>
      </c>
      <c r="C17" s="9">
        <v>7.931</v>
      </c>
      <c r="D17" s="9">
        <v>1.133</v>
      </c>
      <c r="E17" s="9">
        <v>0.61899999999999999</v>
      </c>
      <c r="F17" s="9">
        <v>0.51400000000000001</v>
      </c>
      <c r="G17" s="9">
        <v>38.052</v>
      </c>
      <c r="H17" s="9">
        <v>9.2530000000000001</v>
      </c>
      <c r="I17" s="9">
        <v>28.798999999999999</v>
      </c>
      <c r="J17" s="9">
        <v>35.47</v>
      </c>
      <c r="K17" s="9">
        <v>8.7530000000000001</v>
      </c>
      <c r="L17" s="9">
        <v>26.716999999999999</v>
      </c>
      <c r="M17" s="9">
        <v>14.286</v>
      </c>
      <c r="N17" s="9">
        <v>4.6849999999999996</v>
      </c>
      <c r="O17" s="9">
        <v>9.6010000000000009</v>
      </c>
      <c r="P17" s="9">
        <v>21.184000000000001</v>
      </c>
      <c r="Q17" s="9">
        <v>4.0679999999999996</v>
      </c>
      <c r="R17" s="9">
        <v>17.116</v>
      </c>
      <c r="S17" s="9">
        <v>2.5819999999999999</v>
      </c>
      <c r="T17" s="9">
        <v>0.5</v>
      </c>
      <c r="U17" s="9">
        <v>2.0830000000000002</v>
      </c>
      <c r="V17" s="9">
        <v>40.121000000000002</v>
      </c>
      <c r="W17" s="9">
        <v>12.164</v>
      </c>
      <c r="X17" s="9">
        <v>27.956</v>
      </c>
      <c r="Y17" s="9">
        <v>38.03</v>
      </c>
      <c r="Z17" s="9">
        <v>11.398999999999999</v>
      </c>
      <c r="AA17" s="9">
        <v>26.63</v>
      </c>
      <c r="AB17" s="9">
        <v>17.777000000000001</v>
      </c>
      <c r="AC17" s="9">
        <v>7.3</v>
      </c>
      <c r="AD17" s="9">
        <v>10.478</v>
      </c>
      <c r="AE17" s="9">
        <v>20.253</v>
      </c>
      <c r="AF17" s="9">
        <v>4.0999999999999996</v>
      </c>
      <c r="AG17" s="9">
        <v>16.152999999999999</v>
      </c>
      <c r="AH17" s="9">
        <v>2.0910000000000002</v>
      </c>
      <c r="AI17" s="9">
        <v>0.76500000000000001</v>
      </c>
      <c r="AJ17" s="9">
        <v>1.3260000000000001</v>
      </c>
      <c r="AK17" s="9">
        <v>11.324</v>
      </c>
      <c r="AL17" s="9">
        <v>3.2759999999999998</v>
      </c>
      <c r="AM17" s="9">
        <v>8.0489999999999995</v>
      </c>
      <c r="AN17" s="9">
        <v>11.324</v>
      </c>
      <c r="AO17" s="9">
        <v>3.2759999999999998</v>
      </c>
      <c r="AP17" s="9">
        <v>8.0489999999999995</v>
      </c>
      <c r="AQ17" s="9">
        <v>6.024</v>
      </c>
      <c r="AR17" s="9">
        <v>1.9490000000000001</v>
      </c>
      <c r="AS17" s="9">
        <v>4.0759999999999996</v>
      </c>
      <c r="AT17" s="9">
        <v>5.3</v>
      </c>
      <c r="AU17" s="9">
        <v>1.327</v>
      </c>
      <c r="AV17" s="9">
        <v>3.9729999999999999</v>
      </c>
      <c r="AW17" s="9">
        <v>0</v>
      </c>
      <c r="AX17" s="9">
        <v>0</v>
      </c>
      <c r="AY17" s="9">
        <v>0</v>
      </c>
      <c r="AZ17" s="9">
        <v>5.6619999999999999</v>
      </c>
      <c r="BA17" s="9">
        <v>2.9180000000000001</v>
      </c>
      <c r="BB17" s="9">
        <v>2.7450000000000001</v>
      </c>
      <c r="BC17" s="9">
        <v>5.3860000000000001</v>
      </c>
      <c r="BD17" s="9">
        <v>2.6419999999999999</v>
      </c>
      <c r="BE17" s="9">
        <v>2.7450000000000001</v>
      </c>
      <c r="BF17" s="9">
        <v>3.5990000000000002</v>
      </c>
      <c r="BG17" s="9">
        <v>1.7070000000000001</v>
      </c>
      <c r="BH17" s="9">
        <v>1.8919999999999999</v>
      </c>
      <c r="BI17" s="9">
        <v>1.7869999999999999</v>
      </c>
      <c r="BJ17" s="9">
        <v>0.93400000000000005</v>
      </c>
      <c r="BK17" s="9">
        <v>0.85299999999999998</v>
      </c>
      <c r="BL17" s="9">
        <v>0.27600000000000002</v>
      </c>
      <c r="BM17" s="9">
        <v>0.27600000000000002</v>
      </c>
      <c r="BN17" s="9">
        <v>0</v>
      </c>
      <c r="BO17" s="9">
        <v>25.332999999999998</v>
      </c>
      <c r="BP17" s="9">
        <v>10.923999999999999</v>
      </c>
      <c r="BQ17" s="9">
        <v>14.409000000000001</v>
      </c>
      <c r="BR17" s="9">
        <v>23.861000000000001</v>
      </c>
      <c r="BS17" s="9">
        <v>10.521000000000001</v>
      </c>
      <c r="BT17" s="9">
        <v>13.34</v>
      </c>
      <c r="BU17" s="9">
        <v>13.472</v>
      </c>
      <c r="BV17" s="9">
        <v>5.9320000000000004</v>
      </c>
      <c r="BW17" s="9">
        <v>7.54</v>
      </c>
      <c r="BX17" s="9">
        <v>10.388999999999999</v>
      </c>
      <c r="BY17" s="9">
        <v>4.5890000000000004</v>
      </c>
      <c r="BZ17" s="9">
        <v>5.8</v>
      </c>
      <c r="CA17" s="9">
        <v>1.472</v>
      </c>
      <c r="CB17" s="9">
        <v>0.40300000000000002</v>
      </c>
      <c r="CC17" s="9">
        <v>1.0680000000000001</v>
      </c>
      <c r="CD17" s="9">
        <v>21.966000000000001</v>
      </c>
      <c r="CE17" s="9">
        <v>9.2620000000000005</v>
      </c>
      <c r="CF17" s="9">
        <v>12.704000000000001</v>
      </c>
      <c r="CG17" s="9">
        <v>20.852</v>
      </c>
      <c r="CH17" s="9">
        <v>9.1240000000000006</v>
      </c>
      <c r="CI17" s="9">
        <v>11.728</v>
      </c>
      <c r="CJ17" s="9">
        <v>12.587</v>
      </c>
      <c r="CK17" s="9">
        <v>5.556</v>
      </c>
      <c r="CL17" s="9">
        <v>7.0309999999999997</v>
      </c>
      <c r="CM17" s="9">
        <v>8.2650000000000006</v>
      </c>
      <c r="CN17" s="9">
        <v>3.5670000000000002</v>
      </c>
      <c r="CO17" s="9">
        <v>4.6980000000000004</v>
      </c>
      <c r="CP17" s="9">
        <v>1.1140000000000001</v>
      </c>
      <c r="CQ17" s="9">
        <v>0.13800000000000001</v>
      </c>
      <c r="CR17" s="9">
        <v>0.97599999999999998</v>
      </c>
      <c r="CS17" s="9">
        <v>3.367</v>
      </c>
      <c r="CT17" s="9">
        <v>1.663</v>
      </c>
      <c r="CU17" s="9">
        <v>1.704</v>
      </c>
      <c r="CV17" s="9">
        <v>3.0089999999999999</v>
      </c>
      <c r="CW17" s="9">
        <v>1.397</v>
      </c>
      <c r="CX17" s="9">
        <v>1.6120000000000001</v>
      </c>
      <c r="CY17" s="9">
        <v>0.88500000000000001</v>
      </c>
      <c r="CZ17" s="9">
        <v>0.376</v>
      </c>
      <c r="DA17" s="9">
        <v>0.51</v>
      </c>
      <c r="DB17" s="9">
        <v>2.1240000000000001</v>
      </c>
      <c r="DC17" s="9">
        <v>1.022</v>
      </c>
      <c r="DD17" s="9">
        <v>1.103</v>
      </c>
      <c r="DE17" s="9">
        <v>0.35799999999999998</v>
      </c>
      <c r="DF17" s="9">
        <v>0.26600000000000001</v>
      </c>
      <c r="DG17" s="9">
        <v>9.1999999999999998E-2</v>
      </c>
      <c r="DH17" s="9">
        <v>7.2329999999999997</v>
      </c>
      <c r="DI17" s="9">
        <v>2.0920000000000001</v>
      </c>
      <c r="DJ17" s="9">
        <v>5.14</v>
      </c>
      <c r="DK17" s="9">
        <v>6.8810000000000002</v>
      </c>
      <c r="DL17" s="9">
        <v>1.9650000000000001</v>
      </c>
      <c r="DM17" s="9">
        <v>4.9160000000000004</v>
      </c>
      <c r="DN17" s="9">
        <v>2.8820000000000001</v>
      </c>
      <c r="DO17" s="9">
        <v>0.745</v>
      </c>
      <c r="DP17" s="9">
        <v>2.137</v>
      </c>
      <c r="DQ17" s="9">
        <v>3.9990000000000001</v>
      </c>
      <c r="DR17" s="9">
        <v>1.22</v>
      </c>
      <c r="DS17" s="9">
        <v>2.7789999999999999</v>
      </c>
      <c r="DT17" s="9">
        <v>0.35199999999999998</v>
      </c>
      <c r="DU17" s="9">
        <v>0.127</v>
      </c>
      <c r="DV17" s="9">
        <v>0.224</v>
      </c>
      <c r="DW17" s="9">
        <v>3.7949999999999999</v>
      </c>
      <c r="DX17" s="9">
        <v>1.119</v>
      </c>
      <c r="DY17" s="9">
        <v>2.6749999999999998</v>
      </c>
      <c r="DZ17" s="9">
        <v>3.4830000000000001</v>
      </c>
      <c r="EA17" s="9">
        <v>1.119</v>
      </c>
      <c r="EB17" s="9">
        <v>2.363</v>
      </c>
      <c r="EC17" s="9">
        <v>2.0499999999999998</v>
      </c>
      <c r="ED17" s="9">
        <v>0.70199999999999996</v>
      </c>
      <c r="EE17" s="9">
        <v>1.3480000000000001</v>
      </c>
      <c r="EF17" s="9">
        <v>1.4330000000000001</v>
      </c>
      <c r="EG17" s="9">
        <v>0.41799999999999998</v>
      </c>
      <c r="EH17" s="9">
        <v>1.0149999999999999</v>
      </c>
      <c r="EI17" s="9">
        <v>0.312</v>
      </c>
      <c r="EJ17" s="9">
        <v>0</v>
      </c>
      <c r="EK17" s="9">
        <v>0.312</v>
      </c>
      <c r="EL17" s="9">
        <v>8.9090000000000007</v>
      </c>
      <c r="EM17" s="9">
        <v>4.1859999999999999</v>
      </c>
      <c r="EN17" s="9">
        <v>4.7229999999999999</v>
      </c>
      <c r="EO17" s="9">
        <v>8.2200000000000006</v>
      </c>
      <c r="EP17" s="9">
        <v>3.91</v>
      </c>
      <c r="EQ17" s="9">
        <v>4.3099999999999996</v>
      </c>
      <c r="ER17" s="9">
        <v>5.5540000000000003</v>
      </c>
      <c r="ES17" s="9">
        <v>2.5099999999999998</v>
      </c>
      <c r="ET17" s="9">
        <v>3.044</v>
      </c>
      <c r="EU17" s="9">
        <v>2.665</v>
      </c>
      <c r="EV17" s="9">
        <v>1.4</v>
      </c>
      <c r="EW17" s="9">
        <v>1.2649999999999999</v>
      </c>
      <c r="EX17" s="9">
        <v>0.68899999999999995</v>
      </c>
      <c r="EY17" s="9">
        <v>0.27600000000000002</v>
      </c>
      <c r="EZ17" s="9">
        <v>0.41299999999999998</v>
      </c>
      <c r="FA17" s="9">
        <v>5.3970000000000002</v>
      </c>
      <c r="FB17" s="9">
        <v>3.5259999999999998</v>
      </c>
      <c r="FC17" s="9">
        <v>1.871</v>
      </c>
      <c r="FD17" s="9">
        <v>5.2779999999999996</v>
      </c>
      <c r="FE17" s="9">
        <v>3.5259999999999998</v>
      </c>
      <c r="FF17" s="9">
        <v>1.752</v>
      </c>
      <c r="FG17" s="9">
        <v>2.9849999999999999</v>
      </c>
      <c r="FH17" s="9">
        <v>1.974</v>
      </c>
      <c r="FI17" s="9">
        <v>1.0109999999999999</v>
      </c>
      <c r="FJ17" s="9">
        <v>2.2919999999999998</v>
      </c>
      <c r="FK17" s="9">
        <v>1.552</v>
      </c>
      <c r="FL17" s="9">
        <v>0.74099999999999999</v>
      </c>
      <c r="FM17" s="9">
        <v>0.11899999999999999</v>
      </c>
      <c r="FN17" s="9">
        <v>0</v>
      </c>
      <c r="FO17" s="9">
        <v>0.11899999999999999</v>
      </c>
      <c r="FP17" s="9">
        <v>7.7249999999999996</v>
      </c>
      <c r="FQ17" s="9">
        <v>2.5230000000000001</v>
      </c>
      <c r="FR17" s="9">
        <v>5.202</v>
      </c>
      <c r="FS17" s="9">
        <v>7.1079999999999997</v>
      </c>
      <c r="FT17" s="9">
        <v>2.3959999999999999</v>
      </c>
      <c r="FU17" s="9">
        <v>4.7119999999999997</v>
      </c>
      <c r="FV17" s="9">
        <v>3.1110000000000002</v>
      </c>
      <c r="FW17" s="9">
        <v>1.034</v>
      </c>
      <c r="FX17" s="9">
        <v>2.077</v>
      </c>
      <c r="FY17" s="9">
        <v>3.9969999999999999</v>
      </c>
      <c r="FZ17" s="9">
        <v>1.3620000000000001</v>
      </c>
      <c r="GA17" s="9">
        <v>2.6349999999999998</v>
      </c>
      <c r="GB17" s="9">
        <v>0.61699999999999999</v>
      </c>
      <c r="GC17" s="9">
        <v>0.127</v>
      </c>
      <c r="GD17" s="9">
        <v>0.49</v>
      </c>
      <c r="GE17" s="9">
        <v>10.544</v>
      </c>
      <c r="GF17" s="9">
        <v>4.82</v>
      </c>
      <c r="GG17" s="9">
        <v>5.7240000000000002</v>
      </c>
      <c r="GH17" s="9">
        <v>9.9450000000000003</v>
      </c>
      <c r="GI17" s="9">
        <v>4.681</v>
      </c>
      <c r="GJ17" s="9">
        <v>5.2640000000000002</v>
      </c>
      <c r="GK17" s="9">
        <v>5.4180000000000001</v>
      </c>
      <c r="GL17" s="9">
        <v>2.5299999999999998</v>
      </c>
      <c r="GM17" s="9">
        <v>2.8879999999999999</v>
      </c>
      <c r="GN17" s="9">
        <v>4.5279999999999996</v>
      </c>
      <c r="GO17" s="9">
        <v>2.1520000000000001</v>
      </c>
      <c r="GP17" s="9">
        <v>2.3759999999999999</v>
      </c>
      <c r="GQ17" s="9">
        <v>0.59799999999999998</v>
      </c>
      <c r="GR17" s="9">
        <v>0.13900000000000001</v>
      </c>
      <c r="GS17" s="9">
        <v>0.46</v>
      </c>
      <c r="GT17" s="9">
        <v>5.758</v>
      </c>
      <c r="GU17" s="9">
        <v>2.7370000000000001</v>
      </c>
      <c r="GV17" s="9">
        <v>3.0209999999999999</v>
      </c>
      <c r="GW17" s="9">
        <v>5.5019999999999998</v>
      </c>
      <c r="GX17" s="9">
        <v>2.5990000000000002</v>
      </c>
      <c r="GY17" s="9">
        <v>2.9020000000000001</v>
      </c>
      <c r="GZ17" s="9">
        <v>4.0730000000000004</v>
      </c>
      <c r="HA17" s="9">
        <v>1.8080000000000001</v>
      </c>
      <c r="HB17" s="9">
        <v>2.2650000000000001</v>
      </c>
      <c r="HC17" s="9">
        <v>1.4279999999999999</v>
      </c>
      <c r="HD17" s="9">
        <v>0.79100000000000004</v>
      </c>
      <c r="HE17" s="9">
        <v>0.63700000000000001</v>
      </c>
      <c r="HF17" s="9">
        <v>0.25700000000000001</v>
      </c>
      <c r="HG17" s="9">
        <v>0.13800000000000001</v>
      </c>
      <c r="HH17" s="9">
        <v>0.11899999999999999</v>
      </c>
      <c r="HI17" s="9">
        <v>1.306</v>
      </c>
      <c r="HJ17" s="9">
        <v>0.84499999999999997</v>
      </c>
      <c r="HK17" s="9">
        <v>0.46200000000000002</v>
      </c>
      <c r="HL17" s="9">
        <v>1.306</v>
      </c>
      <c r="HM17" s="9">
        <v>0.84499999999999997</v>
      </c>
      <c r="HN17" s="9">
        <v>0.46200000000000002</v>
      </c>
      <c r="HO17" s="9">
        <v>0.87</v>
      </c>
      <c r="HP17" s="9">
        <v>0.56000000000000005</v>
      </c>
      <c r="HQ17" s="9">
        <v>0.31</v>
      </c>
      <c r="HR17" s="9">
        <v>0.436</v>
      </c>
      <c r="HS17" s="9">
        <v>0.28499999999999998</v>
      </c>
      <c r="HT17" s="9">
        <v>0.152</v>
      </c>
      <c r="HU17" s="9">
        <v>0</v>
      </c>
      <c r="HV17" s="9">
        <v>0</v>
      </c>
      <c r="HW17" s="9">
        <v>0</v>
      </c>
      <c r="HX17" s="9">
        <v>5.774</v>
      </c>
      <c r="HY17" s="9">
        <v>2.7709999999999999</v>
      </c>
      <c r="HZ17" s="9">
        <v>3.0030000000000001</v>
      </c>
      <c r="IA17" s="9">
        <v>5.2960000000000003</v>
      </c>
      <c r="IB17" s="9">
        <v>2.6059999999999999</v>
      </c>
      <c r="IC17" s="9">
        <v>2.69</v>
      </c>
      <c r="ID17" s="9">
        <v>3.0960000000000001</v>
      </c>
      <c r="IE17" s="9">
        <v>1.1539999999999999</v>
      </c>
      <c r="IF17" s="9">
        <v>1.9419999999999999</v>
      </c>
      <c r="IG17" s="9">
        <v>2.2000000000000002</v>
      </c>
      <c r="IH17" s="9">
        <v>1.452</v>
      </c>
      <c r="II17" s="9">
        <v>0.748</v>
      </c>
      <c r="IJ17" s="9">
        <v>0.47899999999999998</v>
      </c>
      <c r="IK17" s="9">
        <v>0.16500000000000001</v>
      </c>
      <c r="IL17" s="9">
        <v>0.313</v>
      </c>
      <c r="IM17" s="9">
        <v>4.62</v>
      </c>
      <c r="IN17" s="9">
        <v>1.9910000000000001</v>
      </c>
      <c r="IO17" s="9">
        <v>2.629</v>
      </c>
      <c r="IP17" s="9">
        <v>4.2320000000000002</v>
      </c>
      <c r="IQ17" s="9">
        <v>1.9159999999999999</v>
      </c>
    </row>
    <row r="18" spans="1:251">
      <c r="A18" s="10">
        <v>44593</v>
      </c>
      <c r="B18" s="9">
        <v>5.1639999999999997</v>
      </c>
      <c r="C18" s="9">
        <v>6.9660000000000002</v>
      </c>
      <c r="D18" s="9">
        <v>1.302</v>
      </c>
      <c r="E18" s="9">
        <v>1.302</v>
      </c>
      <c r="F18" s="9">
        <v>0</v>
      </c>
      <c r="G18" s="9">
        <v>35.9</v>
      </c>
      <c r="H18" s="9">
        <v>9.5679999999999996</v>
      </c>
      <c r="I18" s="9">
        <v>26.331</v>
      </c>
      <c r="J18" s="9">
        <v>33.036999999999999</v>
      </c>
      <c r="K18" s="9">
        <v>9.1989999999999998</v>
      </c>
      <c r="L18" s="9">
        <v>23.838999999999999</v>
      </c>
      <c r="M18" s="9">
        <v>14.087</v>
      </c>
      <c r="N18" s="9">
        <v>5.242</v>
      </c>
      <c r="O18" s="9">
        <v>8.8450000000000006</v>
      </c>
      <c r="P18" s="9">
        <v>18.951000000000001</v>
      </c>
      <c r="Q18" s="9">
        <v>3.9569999999999999</v>
      </c>
      <c r="R18" s="9">
        <v>14.993</v>
      </c>
      <c r="S18" s="9">
        <v>2.8620000000000001</v>
      </c>
      <c r="T18" s="9">
        <v>0.37</v>
      </c>
      <c r="U18" s="9">
        <v>2.4929999999999999</v>
      </c>
      <c r="V18" s="9">
        <v>40.295000000000002</v>
      </c>
      <c r="W18" s="9">
        <v>15.395</v>
      </c>
      <c r="X18" s="9">
        <v>24.899000000000001</v>
      </c>
      <c r="Y18" s="9">
        <v>38.840000000000003</v>
      </c>
      <c r="Z18" s="9">
        <v>15.395</v>
      </c>
      <c r="AA18" s="9">
        <v>23.445</v>
      </c>
      <c r="AB18" s="9">
        <v>16.292000000000002</v>
      </c>
      <c r="AC18" s="9">
        <v>5.9669999999999996</v>
      </c>
      <c r="AD18" s="9">
        <v>10.326000000000001</v>
      </c>
      <c r="AE18" s="9">
        <v>22.547999999999998</v>
      </c>
      <c r="AF18" s="9">
        <v>9.4290000000000003</v>
      </c>
      <c r="AG18" s="9">
        <v>13.119</v>
      </c>
      <c r="AH18" s="9">
        <v>1.4550000000000001</v>
      </c>
      <c r="AI18" s="9">
        <v>0</v>
      </c>
      <c r="AJ18" s="9">
        <v>1.4550000000000001</v>
      </c>
      <c r="AK18" s="9">
        <v>14.061</v>
      </c>
      <c r="AL18" s="9">
        <v>5.7930000000000001</v>
      </c>
      <c r="AM18" s="9">
        <v>8.2680000000000007</v>
      </c>
      <c r="AN18" s="9">
        <v>12.856999999999999</v>
      </c>
      <c r="AO18" s="9">
        <v>4.9550000000000001</v>
      </c>
      <c r="AP18" s="9">
        <v>7.9009999999999998</v>
      </c>
      <c r="AQ18" s="9">
        <v>8.0050000000000008</v>
      </c>
      <c r="AR18" s="9">
        <v>3.7149999999999999</v>
      </c>
      <c r="AS18" s="9">
        <v>4.29</v>
      </c>
      <c r="AT18" s="9">
        <v>4.8520000000000003</v>
      </c>
      <c r="AU18" s="9">
        <v>1.24</v>
      </c>
      <c r="AV18" s="9">
        <v>3.6120000000000001</v>
      </c>
      <c r="AW18" s="9">
        <v>1.204</v>
      </c>
      <c r="AX18" s="9">
        <v>0.83799999999999997</v>
      </c>
      <c r="AY18" s="9">
        <v>0.36699999999999999</v>
      </c>
      <c r="AZ18" s="9">
        <v>4.2480000000000002</v>
      </c>
      <c r="BA18" s="9">
        <v>1.01</v>
      </c>
      <c r="BB18" s="9">
        <v>3.238</v>
      </c>
      <c r="BC18" s="9">
        <v>3.7839999999999998</v>
      </c>
      <c r="BD18" s="9">
        <v>0.54600000000000004</v>
      </c>
      <c r="BE18" s="9">
        <v>3.238</v>
      </c>
      <c r="BF18" s="9">
        <v>1.98</v>
      </c>
      <c r="BG18" s="9">
        <v>0.54600000000000004</v>
      </c>
      <c r="BH18" s="9">
        <v>1.4339999999999999</v>
      </c>
      <c r="BI18" s="9">
        <v>1.804</v>
      </c>
      <c r="BJ18" s="9">
        <v>0</v>
      </c>
      <c r="BK18" s="9">
        <v>1.804</v>
      </c>
      <c r="BL18" s="9">
        <v>0.46400000000000002</v>
      </c>
      <c r="BM18" s="9">
        <v>0.46400000000000002</v>
      </c>
      <c r="BN18" s="9">
        <v>0</v>
      </c>
      <c r="BO18" s="9">
        <v>20.709</v>
      </c>
      <c r="BP18" s="9">
        <v>7.5919999999999996</v>
      </c>
      <c r="BQ18" s="9">
        <v>13.117000000000001</v>
      </c>
      <c r="BR18" s="9">
        <v>19.489999999999998</v>
      </c>
      <c r="BS18" s="9">
        <v>7.3250000000000002</v>
      </c>
      <c r="BT18" s="9">
        <v>12.166</v>
      </c>
      <c r="BU18" s="9">
        <v>9.16</v>
      </c>
      <c r="BV18" s="9">
        <v>3.7069999999999999</v>
      </c>
      <c r="BW18" s="9">
        <v>5.4539999999999997</v>
      </c>
      <c r="BX18" s="9">
        <v>10.33</v>
      </c>
      <c r="BY18" s="9">
        <v>3.6179999999999999</v>
      </c>
      <c r="BZ18" s="9">
        <v>6.7119999999999997</v>
      </c>
      <c r="CA18" s="9">
        <v>1.218</v>
      </c>
      <c r="CB18" s="9">
        <v>0.26700000000000002</v>
      </c>
      <c r="CC18" s="9">
        <v>0.95099999999999996</v>
      </c>
      <c r="CD18" s="9">
        <v>17.579000000000001</v>
      </c>
      <c r="CE18" s="9">
        <v>6.2709999999999999</v>
      </c>
      <c r="CF18" s="9">
        <v>11.308</v>
      </c>
      <c r="CG18" s="9">
        <v>16.751000000000001</v>
      </c>
      <c r="CH18" s="9">
        <v>6.1520000000000001</v>
      </c>
      <c r="CI18" s="9">
        <v>10.599</v>
      </c>
      <c r="CJ18" s="9">
        <v>8.2469999999999999</v>
      </c>
      <c r="CK18" s="9">
        <v>3.2679999999999998</v>
      </c>
      <c r="CL18" s="9">
        <v>4.9790000000000001</v>
      </c>
      <c r="CM18" s="9">
        <v>8.5039999999999996</v>
      </c>
      <c r="CN18" s="9">
        <v>2.883</v>
      </c>
      <c r="CO18" s="9">
        <v>5.62</v>
      </c>
      <c r="CP18" s="9">
        <v>0.82799999999999996</v>
      </c>
      <c r="CQ18" s="9">
        <v>0.11899999999999999</v>
      </c>
      <c r="CR18" s="9">
        <v>0.70899999999999996</v>
      </c>
      <c r="CS18" s="9">
        <v>3.13</v>
      </c>
      <c r="CT18" s="9">
        <v>1.321</v>
      </c>
      <c r="CU18" s="9">
        <v>1.8089999999999999</v>
      </c>
      <c r="CV18" s="9">
        <v>2.74</v>
      </c>
      <c r="CW18" s="9">
        <v>1.173</v>
      </c>
      <c r="CX18" s="9">
        <v>1.5660000000000001</v>
      </c>
      <c r="CY18" s="9">
        <v>0.91300000000000003</v>
      </c>
      <c r="CZ18" s="9">
        <v>0.438</v>
      </c>
      <c r="DA18" s="9">
        <v>0.47499999999999998</v>
      </c>
      <c r="DB18" s="9">
        <v>1.827</v>
      </c>
      <c r="DC18" s="9">
        <v>0.73499999999999999</v>
      </c>
      <c r="DD18" s="9">
        <v>1.0920000000000001</v>
      </c>
      <c r="DE18" s="9">
        <v>0.39</v>
      </c>
      <c r="DF18" s="9">
        <v>0.14799999999999999</v>
      </c>
      <c r="DG18" s="9">
        <v>0.24199999999999999</v>
      </c>
      <c r="DH18" s="9">
        <v>6.0949999999999998</v>
      </c>
      <c r="DI18" s="9">
        <v>1.7889999999999999</v>
      </c>
      <c r="DJ18" s="9">
        <v>4.306</v>
      </c>
      <c r="DK18" s="9">
        <v>5.3129999999999997</v>
      </c>
      <c r="DL18" s="9">
        <v>1.5209999999999999</v>
      </c>
      <c r="DM18" s="9">
        <v>3.7909999999999999</v>
      </c>
      <c r="DN18" s="9">
        <v>1.744</v>
      </c>
      <c r="DO18" s="9">
        <v>0.48499999999999999</v>
      </c>
      <c r="DP18" s="9">
        <v>1.2589999999999999</v>
      </c>
      <c r="DQ18" s="9">
        <v>3.569</v>
      </c>
      <c r="DR18" s="9">
        <v>1.0369999999999999</v>
      </c>
      <c r="DS18" s="9">
        <v>2.532</v>
      </c>
      <c r="DT18" s="9">
        <v>0.78200000000000003</v>
      </c>
      <c r="DU18" s="9">
        <v>0.26700000000000002</v>
      </c>
      <c r="DV18" s="9">
        <v>0.51500000000000001</v>
      </c>
      <c r="DW18" s="9">
        <v>3.1139999999999999</v>
      </c>
      <c r="DX18" s="9">
        <v>0.98099999999999998</v>
      </c>
      <c r="DY18" s="9">
        <v>2.1320000000000001</v>
      </c>
      <c r="DZ18" s="9">
        <v>3.1139999999999999</v>
      </c>
      <c r="EA18" s="9">
        <v>0.98099999999999998</v>
      </c>
      <c r="EB18" s="9">
        <v>2.1320000000000001</v>
      </c>
      <c r="EC18" s="9">
        <v>1.425</v>
      </c>
      <c r="ED18" s="9">
        <v>0.33700000000000002</v>
      </c>
      <c r="EE18" s="9">
        <v>1.0880000000000001</v>
      </c>
      <c r="EF18" s="9">
        <v>1.6879999999999999</v>
      </c>
      <c r="EG18" s="9">
        <v>0.64400000000000002</v>
      </c>
      <c r="EH18" s="9">
        <v>1.044</v>
      </c>
      <c r="EI18" s="9">
        <v>0</v>
      </c>
      <c r="EJ18" s="9">
        <v>0</v>
      </c>
      <c r="EK18" s="9">
        <v>0</v>
      </c>
      <c r="EL18" s="9">
        <v>6.9889999999999999</v>
      </c>
      <c r="EM18" s="9">
        <v>2.141</v>
      </c>
      <c r="EN18" s="9">
        <v>4.8470000000000004</v>
      </c>
      <c r="EO18" s="9">
        <v>6.6909999999999998</v>
      </c>
      <c r="EP18" s="9">
        <v>2.141</v>
      </c>
      <c r="EQ18" s="9">
        <v>4.5490000000000004</v>
      </c>
      <c r="ER18" s="9">
        <v>3.6549999999999998</v>
      </c>
      <c r="ES18" s="9">
        <v>1.429</v>
      </c>
      <c r="ET18" s="9">
        <v>2.226</v>
      </c>
      <c r="EU18" s="9">
        <v>3.036</v>
      </c>
      <c r="EV18" s="9">
        <v>0.71299999999999997</v>
      </c>
      <c r="EW18" s="9">
        <v>2.323</v>
      </c>
      <c r="EX18" s="9">
        <v>0.29799999999999999</v>
      </c>
      <c r="EY18" s="9">
        <v>0</v>
      </c>
      <c r="EZ18" s="9">
        <v>0.29799999999999999</v>
      </c>
      <c r="FA18" s="9">
        <v>4.5119999999999996</v>
      </c>
      <c r="FB18" s="9">
        <v>2.681</v>
      </c>
      <c r="FC18" s="9">
        <v>1.831</v>
      </c>
      <c r="FD18" s="9">
        <v>4.3739999999999997</v>
      </c>
      <c r="FE18" s="9">
        <v>2.681</v>
      </c>
      <c r="FF18" s="9">
        <v>1.6930000000000001</v>
      </c>
      <c r="FG18" s="9">
        <v>2.3359999999999999</v>
      </c>
      <c r="FH18" s="9">
        <v>1.456</v>
      </c>
      <c r="FI18" s="9">
        <v>0.88100000000000001</v>
      </c>
      <c r="FJ18" s="9">
        <v>2.0369999999999999</v>
      </c>
      <c r="FK18" s="9">
        <v>1.2250000000000001</v>
      </c>
      <c r="FL18" s="9">
        <v>0.81299999999999994</v>
      </c>
      <c r="FM18" s="9">
        <v>0.13800000000000001</v>
      </c>
      <c r="FN18" s="9">
        <v>0</v>
      </c>
      <c r="FO18" s="9">
        <v>0.13800000000000001</v>
      </c>
      <c r="FP18" s="9">
        <v>7.242</v>
      </c>
      <c r="FQ18" s="9">
        <v>2.085</v>
      </c>
      <c r="FR18" s="9">
        <v>5.157</v>
      </c>
      <c r="FS18" s="9">
        <v>6.5640000000000001</v>
      </c>
      <c r="FT18" s="9">
        <v>1.8180000000000001</v>
      </c>
      <c r="FU18" s="9">
        <v>4.7460000000000004</v>
      </c>
      <c r="FV18" s="9">
        <v>1.5580000000000001</v>
      </c>
      <c r="FW18" s="9">
        <v>0.46200000000000002</v>
      </c>
      <c r="FX18" s="9">
        <v>1.0960000000000001</v>
      </c>
      <c r="FY18" s="9">
        <v>5.0060000000000002</v>
      </c>
      <c r="FZ18" s="9">
        <v>1.3560000000000001</v>
      </c>
      <c r="GA18" s="9">
        <v>3.65</v>
      </c>
      <c r="GB18" s="9">
        <v>0.67800000000000005</v>
      </c>
      <c r="GC18" s="9">
        <v>0.26700000000000002</v>
      </c>
      <c r="GD18" s="9">
        <v>0.41099999999999998</v>
      </c>
      <c r="GE18" s="9">
        <v>9.484</v>
      </c>
      <c r="GF18" s="9">
        <v>3.4790000000000001</v>
      </c>
      <c r="GG18" s="9">
        <v>6.0060000000000002</v>
      </c>
      <c r="GH18" s="9">
        <v>9.048</v>
      </c>
      <c r="GI18" s="9">
        <v>3.4790000000000001</v>
      </c>
      <c r="GJ18" s="9">
        <v>5.57</v>
      </c>
      <c r="GK18" s="9">
        <v>5.15</v>
      </c>
      <c r="GL18" s="9">
        <v>1.927</v>
      </c>
      <c r="GM18" s="9">
        <v>3.2229999999999999</v>
      </c>
      <c r="GN18" s="9">
        <v>3.899</v>
      </c>
      <c r="GO18" s="9">
        <v>1.552</v>
      </c>
      <c r="GP18" s="9">
        <v>2.347</v>
      </c>
      <c r="GQ18" s="9">
        <v>0.436</v>
      </c>
      <c r="GR18" s="9">
        <v>0</v>
      </c>
      <c r="GS18" s="9">
        <v>0.436</v>
      </c>
      <c r="GT18" s="9">
        <v>2.6819999999999999</v>
      </c>
      <c r="GU18" s="9">
        <v>1.196</v>
      </c>
      <c r="GV18" s="9">
        <v>1.4870000000000001</v>
      </c>
      <c r="GW18" s="9">
        <v>2.5779999999999998</v>
      </c>
      <c r="GX18" s="9">
        <v>1.196</v>
      </c>
      <c r="GY18" s="9">
        <v>1.3819999999999999</v>
      </c>
      <c r="GZ18" s="9">
        <v>1.5669999999999999</v>
      </c>
      <c r="HA18" s="9">
        <v>0.89900000000000002</v>
      </c>
      <c r="HB18" s="9">
        <v>0.66800000000000004</v>
      </c>
      <c r="HC18" s="9">
        <v>1.0109999999999999</v>
      </c>
      <c r="HD18" s="9">
        <v>0.29599999999999999</v>
      </c>
      <c r="HE18" s="9">
        <v>0.71499999999999997</v>
      </c>
      <c r="HF18" s="9">
        <v>0.104</v>
      </c>
      <c r="HG18" s="9">
        <v>0</v>
      </c>
      <c r="HH18" s="9">
        <v>0.104</v>
      </c>
      <c r="HI18" s="9">
        <v>1.3009999999999999</v>
      </c>
      <c r="HJ18" s="9">
        <v>0.83299999999999996</v>
      </c>
      <c r="HK18" s="9">
        <v>0.46800000000000003</v>
      </c>
      <c r="HL18" s="9">
        <v>1.3009999999999999</v>
      </c>
      <c r="HM18" s="9">
        <v>0.83299999999999996</v>
      </c>
      <c r="HN18" s="9">
        <v>0.46800000000000003</v>
      </c>
      <c r="HO18" s="9">
        <v>0.88600000000000001</v>
      </c>
      <c r="HP18" s="9">
        <v>0.41799999999999998</v>
      </c>
      <c r="HQ18" s="9">
        <v>0.46800000000000003</v>
      </c>
      <c r="HR18" s="9">
        <v>0.41499999999999998</v>
      </c>
      <c r="HS18" s="9">
        <v>0.41499999999999998</v>
      </c>
      <c r="HT18" s="9">
        <v>0</v>
      </c>
      <c r="HU18" s="9">
        <v>0</v>
      </c>
      <c r="HV18" s="9">
        <v>0</v>
      </c>
      <c r="HW18" s="9">
        <v>0</v>
      </c>
      <c r="HX18" s="9">
        <v>6.3049999999999997</v>
      </c>
      <c r="HY18" s="9">
        <v>2.98</v>
      </c>
      <c r="HZ18" s="9">
        <v>3.3250000000000002</v>
      </c>
      <c r="IA18" s="9">
        <v>5.8639999999999999</v>
      </c>
      <c r="IB18" s="9">
        <v>2.5390000000000001</v>
      </c>
      <c r="IC18" s="9">
        <v>3.3250000000000002</v>
      </c>
      <c r="ID18" s="9">
        <v>3.6539999999999999</v>
      </c>
      <c r="IE18" s="9">
        <v>1.6539999999999999</v>
      </c>
      <c r="IF18" s="9">
        <v>2</v>
      </c>
      <c r="IG18" s="9">
        <v>2.21</v>
      </c>
      <c r="IH18" s="9">
        <v>0.88600000000000001</v>
      </c>
      <c r="II18" s="9">
        <v>1.3240000000000001</v>
      </c>
      <c r="IJ18" s="9">
        <v>0.441</v>
      </c>
      <c r="IK18" s="9">
        <v>0.441</v>
      </c>
      <c r="IL18" s="9">
        <v>0</v>
      </c>
      <c r="IM18" s="9">
        <v>4.9470000000000001</v>
      </c>
      <c r="IN18" s="9">
        <v>2.2400000000000002</v>
      </c>
      <c r="IO18" s="9">
        <v>2.7069999999999999</v>
      </c>
      <c r="IP18" s="9">
        <v>4.5060000000000002</v>
      </c>
      <c r="IQ18" s="9">
        <v>1.7989999999999999</v>
      </c>
    </row>
    <row r="19" spans="1:251">
      <c r="A19" s="10">
        <v>44958</v>
      </c>
      <c r="B19" s="9">
        <v>7.4290000000000003</v>
      </c>
      <c r="C19" s="9">
        <v>4.9939999999999998</v>
      </c>
      <c r="D19" s="9">
        <v>3.7949999999999999</v>
      </c>
      <c r="E19" s="9">
        <v>0</v>
      </c>
      <c r="F19" s="9">
        <v>3.7949999999999999</v>
      </c>
      <c r="G19" s="9">
        <v>39.482999999999997</v>
      </c>
      <c r="H19" s="9">
        <v>11.22</v>
      </c>
      <c r="I19" s="9">
        <v>28.263999999999999</v>
      </c>
      <c r="J19" s="9">
        <v>36.223999999999997</v>
      </c>
      <c r="K19" s="9">
        <v>10.385</v>
      </c>
      <c r="L19" s="9">
        <v>25.838999999999999</v>
      </c>
      <c r="M19" s="9">
        <v>12.427</v>
      </c>
      <c r="N19" s="9">
        <v>2.1549999999999998</v>
      </c>
      <c r="O19" s="9">
        <v>10.272</v>
      </c>
      <c r="P19" s="9">
        <v>23.797999999999998</v>
      </c>
      <c r="Q19" s="9">
        <v>8.2309999999999999</v>
      </c>
      <c r="R19" s="9">
        <v>15.567</v>
      </c>
      <c r="S19" s="9">
        <v>3.2589999999999999</v>
      </c>
      <c r="T19" s="9">
        <v>0.83399999999999996</v>
      </c>
      <c r="U19" s="9">
        <v>2.4239999999999999</v>
      </c>
      <c r="V19" s="9">
        <v>37.531999999999996</v>
      </c>
      <c r="W19" s="9">
        <v>15.718</v>
      </c>
      <c r="X19" s="9">
        <v>21.814</v>
      </c>
      <c r="Y19" s="9">
        <v>33.465000000000003</v>
      </c>
      <c r="Z19" s="9">
        <v>15.183</v>
      </c>
      <c r="AA19" s="9">
        <v>18.282</v>
      </c>
      <c r="AB19" s="9">
        <v>13.118</v>
      </c>
      <c r="AC19" s="9">
        <v>4.633</v>
      </c>
      <c r="AD19" s="9">
        <v>8.4860000000000007</v>
      </c>
      <c r="AE19" s="9">
        <v>20.346</v>
      </c>
      <c r="AF19" s="9">
        <v>10.55</v>
      </c>
      <c r="AG19" s="9">
        <v>9.7970000000000006</v>
      </c>
      <c r="AH19" s="9">
        <v>4.0679999999999996</v>
      </c>
      <c r="AI19" s="9">
        <v>0.53600000000000003</v>
      </c>
      <c r="AJ19" s="9">
        <v>3.532</v>
      </c>
      <c r="AK19" s="9">
        <v>11.012</v>
      </c>
      <c r="AL19" s="9">
        <v>6.173</v>
      </c>
      <c r="AM19" s="9">
        <v>4.8390000000000004</v>
      </c>
      <c r="AN19" s="9">
        <v>10.617000000000001</v>
      </c>
      <c r="AO19" s="9">
        <v>6.173</v>
      </c>
      <c r="AP19" s="9">
        <v>4.444</v>
      </c>
      <c r="AQ19" s="9">
        <v>5.9130000000000003</v>
      </c>
      <c r="AR19" s="9">
        <v>4.3239999999999998</v>
      </c>
      <c r="AS19" s="9">
        <v>1.589</v>
      </c>
      <c r="AT19" s="9">
        <v>4.7039999999999997</v>
      </c>
      <c r="AU19" s="9">
        <v>1.849</v>
      </c>
      <c r="AV19" s="9">
        <v>2.855</v>
      </c>
      <c r="AW19" s="9">
        <v>0.39500000000000002</v>
      </c>
      <c r="AX19" s="9">
        <v>0</v>
      </c>
      <c r="AY19" s="9">
        <v>0.39500000000000002</v>
      </c>
      <c r="AZ19" s="9">
        <v>4.0199999999999996</v>
      </c>
      <c r="BA19" s="9">
        <v>1.964</v>
      </c>
      <c r="BB19" s="9">
        <v>2.056</v>
      </c>
      <c r="BC19" s="9">
        <v>3.2679999999999998</v>
      </c>
      <c r="BD19" s="9">
        <v>1.964</v>
      </c>
      <c r="BE19" s="9">
        <v>1.3049999999999999</v>
      </c>
      <c r="BF19" s="9">
        <v>1.2609999999999999</v>
      </c>
      <c r="BG19" s="9">
        <v>0.82099999999999995</v>
      </c>
      <c r="BH19" s="9">
        <v>0.441</v>
      </c>
      <c r="BI19" s="9">
        <v>2.0070000000000001</v>
      </c>
      <c r="BJ19" s="9">
        <v>1.143</v>
      </c>
      <c r="BK19" s="9">
        <v>0.86399999999999999</v>
      </c>
      <c r="BL19" s="9">
        <v>0.751</v>
      </c>
      <c r="BM19" s="9">
        <v>0</v>
      </c>
      <c r="BN19" s="9">
        <v>0.751</v>
      </c>
      <c r="BO19" s="9">
        <v>22.920999999999999</v>
      </c>
      <c r="BP19" s="9">
        <v>8.6829999999999998</v>
      </c>
      <c r="BQ19" s="9">
        <v>14.238</v>
      </c>
      <c r="BR19" s="9">
        <v>20.931000000000001</v>
      </c>
      <c r="BS19" s="9">
        <v>8.5449999999999999</v>
      </c>
      <c r="BT19" s="9">
        <v>12.385</v>
      </c>
      <c r="BU19" s="9">
        <v>11.132</v>
      </c>
      <c r="BV19" s="9">
        <v>4.125</v>
      </c>
      <c r="BW19" s="9">
        <v>7.0069999999999997</v>
      </c>
      <c r="BX19" s="9">
        <v>9.798</v>
      </c>
      <c r="BY19" s="9">
        <v>4.42</v>
      </c>
      <c r="BZ19" s="9">
        <v>5.3780000000000001</v>
      </c>
      <c r="CA19" s="9">
        <v>1.9910000000000001</v>
      </c>
      <c r="CB19" s="9">
        <v>0.13800000000000001</v>
      </c>
      <c r="CC19" s="9">
        <v>1.853</v>
      </c>
      <c r="CD19" s="9">
        <v>19.937999999999999</v>
      </c>
      <c r="CE19" s="9">
        <v>7.0890000000000004</v>
      </c>
      <c r="CF19" s="9">
        <v>12.848000000000001</v>
      </c>
      <c r="CG19" s="9">
        <v>18.34</v>
      </c>
      <c r="CH19" s="9">
        <v>6.952</v>
      </c>
      <c r="CI19" s="9">
        <v>11.388</v>
      </c>
      <c r="CJ19" s="9">
        <v>9.8469999999999995</v>
      </c>
      <c r="CK19" s="9">
        <v>3.012</v>
      </c>
      <c r="CL19" s="9">
        <v>6.835</v>
      </c>
      <c r="CM19" s="9">
        <v>8.4930000000000003</v>
      </c>
      <c r="CN19" s="9">
        <v>3.94</v>
      </c>
      <c r="CO19" s="9">
        <v>4.5540000000000003</v>
      </c>
      <c r="CP19" s="9">
        <v>1.5980000000000001</v>
      </c>
      <c r="CQ19" s="9">
        <v>0.13800000000000001</v>
      </c>
      <c r="CR19" s="9">
        <v>1.46</v>
      </c>
      <c r="CS19" s="9">
        <v>2.9830000000000001</v>
      </c>
      <c r="CT19" s="9">
        <v>1.5940000000000001</v>
      </c>
      <c r="CU19" s="9">
        <v>1.39</v>
      </c>
      <c r="CV19" s="9">
        <v>2.5910000000000002</v>
      </c>
      <c r="CW19" s="9">
        <v>1.5940000000000001</v>
      </c>
      <c r="CX19" s="9">
        <v>0.997</v>
      </c>
      <c r="CY19" s="9">
        <v>1.286</v>
      </c>
      <c r="CZ19" s="9">
        <v>1.113</v>
      </c>
      <c r="DA19" s="9">
        <v>0.17199999999999999</v>
      </c>
      <c r="DB19" s="9">
        <v>1.3049999999999999</v>
      </c>
      <c r="DC19" s="9">
        <v>0.48</v>
      </c>
      <c r="DD19" s="9">
        <v>0.82499999999999996</v>
      </c>
      <c r="DE19" s="9">
        <v>0.39300000000000002</v>
      </c>
      <c r="DF19" s="9">
        <v>0</v>
      </c>
      <c r="DG19" s="9">
        <v>0.39300000000000002</v>
      </c>
      <c r="DH19" s="9">
        <v>7.431</v>
      </c>
      <c r="DI19" s="9">
        <v>1.9530000000000001</v>
      </c>
      <c r="DJ19" s="9">
        <v>5.4779999999999998</v>
      </c>
      <c r="DK19" s="9">
        <v>6.5990000000000002</v>
      </c>
      <c r="DL19" s="9">
        <v>1.9530000000000001</v>
      </c>
      <c r="DM19" s="9">
        <v>4.6449999999999996</v>
      </c>
      <c r="DN19" s="9">
        <v>2.657</v>
      </c>
      <c r="DO19" s="9">
        <v>0.33300000000000002</v>
      </c>
      <c r="DP19" s="9">
        <v>2.3239999999999998</v>
      </c>
      <c r="DQ19" s="9">
        <v>3.9420000000000002</v>
      </c>
      <c r="DR19" s="9">
        <v>1.62</v>
      </c>
      <c r="DS19" s="9">
        <v>2.3220000000000001</v>
      </c>
      <c r="DT19" s="9">
        <v>0.83199999999999996</v>
      </c>
      <c r="DU19" s="9">
        <v>0</v>
      </c>
      <c r="DV19" s="9">
        <v>0.83199999999999996</v>
      </c>
      <c r="DW19" s="9">
        <v>4.1879999999999997</v>
      </c>
      <c r="DX19" s="9">
        <v>1.159</v>
      </c>
      <c r="DY19" s="9">
        <v>3.0289999999999999</v>
      </c>
      <c r="DZ19" s="9">
        <v>3.5750000000000002</v>
      </c>
      <c r="EA19" s="9">
        <v>1.159</v>
      </c>
      <c r="EB19" s="9">
        <v>2.4159999999999999</v>
      </c>
      <c r="EC19" s="9">
        <v>1.839</v>
      </c>
      <c r="ED19" s="9">
        <v>0.64700000000000002</v>
      </c>
      <c r="EE19" s="9">
        <v>1.1919999999999999</v>
      </c>
      <c r="EF19" s="9">
        <v>1.736</v>
      </c>
      <c r="EG19" s="9">
        <v>0.51200000000000001</v>
      </c>
      <c r="EH19" s="9">
        <v>1.224</v>
      </c>
      <c r="EI19" s="9">
        <v>0.61299999999999999</v>
      </c>
      <c r="EJ19" s="9">
        <v>0</v>
      </c>
      <c r="EK19" s="9">
        <v>0.61299999999999999</v>
      </c>
      <c r="EL19" s="9">
        <v>6.2859999999999996</v>
      </c>
      <c r="EM19" s="9">
        <v>2.8650000000000002</v>
      </c>
      <c r="EN19" s="9">
        <v>3.42</v>
      </c>
      <c r="EO19" s="9">
        <v>6.149</v>
      </c>
      <c r="EP19" s="9">
        <v>2.8650000000000002</v>
      </c>
      <c r="EQ19" s="9">
        <v>3.2829999999999999</v>
      </c>
      <c r="ER19" s="9">
        <v>3.403</v>
      </c>
      <c r="ES19" s="9">
        <v>1.788</v>
      </c>
      <c r="ET19" s="9">
        <v>1.615</v>
      </c>
      <c r="EU19" s="9">
        <v>2.746</v>
      </c>
      <c r="EV19" s="9">
        <v>1.0780000000000001</v>
      </c>
      <c r="EW19" s="9">
        <v>1.6679999999999999</v>
      </c>
      <c r="EX19" s="9">
        <v>0.13700000000000001</v>
      </c>
      <c r="EY19" s="9">
        <v>0</v>
      </c>
      <c r="EZ19" s="9">
        <v>0.13700000000000001</v>
      </c>
      <c r="FA19" s="9">
        <v>5.0170000000000003</v>
      </c>
      <c r="FB19" s="9">
        <v>2.7050000000000001</v>
      </c>
      <c r="FC19" s="9">
        <v>2.3119999999999998</v>
      </c>
      <c r="FD19" s="9">
        <v>4.6079999999999997</v>
      </c>
      <c r="FE19" s="9">
        <v>2.5680000000000001</v>
      </c>
      <c r="FF19" s="9">
        <v>2.04</v>
      </c>
      <c r="FG19" s="9">
        <v>3.234</v>
      </c>
      <c r="FH19" s="9">
        <v>1.3580000000000001</v>
      </c>
      <c r="FI19" s="9">
        <v>1.8759999999999999</v>
      </c>
      <c r="FJ19" s="9">
        <v>1.3740000000000001</v>
      </c>
      <c r="FK19" s="9">
        <v>1.21</v>
      </c>
      <c r="FL19" s="9">
        <v>0.16500000000000001</v>
      </c>
      <c r="FM19" s="9">
        <v>0.40899999999999997</v>
      </c>
      <c r="FN19" s="9">
        <v>0.13800000000000001</v>
      </c>
      <c r="FO19" s="9">
        <v>0.27100000000000002</v>
      </c>
      <c r="FP19" s="9">
        <v>9.7690000000000001</v>
      </c>
      <c r="FQ19" s="9">
        <v>2.5550000000000002</v>
      </c>
      <c r="FR19" s="9">
        <v>7.2140000000000004</v>
      </c>
      <c r="FS19" s="9">
        <v>8.4849999999999994</v>
      </c>
      <c r="FT19" s="9">
        <v>2.4169999999999998</v>
      </c>
      <c r="FU19" s="9">
        <v>6.0670000000000002</v>
      </c>
      <c r="FV19" s="9">
        <v>4.0179999999999998</v>
      </c>
      <c r="FW19" s="9">
        <v>1.17</v>
      </c>
      <c r="FX19" s="9">
        <v>2.847</v>
      </c>
      <c r="FY19" s="9">
        <v>4.4669999999999996</v>
      </c>
      <c r="FZ19" s="9">
        <v>1.2470000000000001</v>
      </c>
      <c r="GA19" s="9">
        <v>3.22</v>
      </c>
      <c r="GB19" s="9">
        <v>1.2849999999999999</v>
      </c>
      <c r="GC19" s="9">
        <v>0.13800000000000001</v>
      </c>
      <c r="GD19" s="9">
        <v>1.147</v>
      </c>
      <c r="GE19" s="9">
        <v>9.7759999999999998</v>
      </c>
      <c r="GF19" s="9">
        <v>4.5659999999999998</v>
      </c>
      <c r="GG19" s="9">
        <v>5.2110000000000003</v>
      </c>
      <c r="GH19" s="9">
        <v>9.202</v>
      </c>
      <c r="GI19" s="9">
        <v>4.5659999999999998</v>
      </c>
      <c r="GJ19" s="9">
        <v>4.6360000000000001</v>
      </c>
      <c r="GK19" s="9">
        <v>4.6429999999999998</v>
      </c>
      <c r="GL19" s="9">
        <v>2.0009999999999999</v>
      </c>
      <c r="GM19" s="9">
        <v>2.6429999999999998</v>
      </c>
      <c r="GN19" s="9">
        <v>4.5590000000000002</v>
      </c>
      <c r="GO19" s="9">
        <v>2.5649999999999999</v>
      </c>
      <c r="GP19" s="9">
        <v>1.994</v>
      </c>
      <c r="GQ19" s="9">
        <v>0.57399999999999995</v>
      </c>
      <c r="GR19" s="9">
        <v>0</v>
      </c>
      <c r="GS19" s="9">
        <v>0.57399999999999995</v>
      </c>
      <c r="GT19" s="9">
        <v>2.726</v>
      </c>
      <c r="GU19" s="9">
        <v>1.2170000000000001</v>
      </c>
      <c r="GV19" s="9">
        <v>1.5089999999999999</v>
      </c>
      <c r="GW19" s="9">
        <v>2.726</v>
      </c>
      <c r="GX19" s="9">
        <v>1.2170000000000001</v>
      </c>
      <c r="GY19" s="9">
        <v>1.5089999999999999</v>
      </c>
      <c r="GZ19" s="9">
        <v>2.1190000000000002</v>
      </c>
      <c r="HA19" s="9">
        <v>0.77500000000000002</v>
      </c>
      <c r="HB19" s="9">
        <v>1.345</v>
      </c>
      <c r="HC19" s="9">
        <v>0.60699999999999998</v>
      </c>
      <c r="HD19" s="9">
        <v>0.442</v>
      </c>
      <c r="HE19" s="9">
        <v>0.16500000000000001</v>
      </c>
      <c r="HF19" s="9">
        <v>0</v>
      </c>
      <c r="HG19" s="9">
        <v>0</v>
      </c>
      <c r="HH19" s="9">
        <v>0</v>
      </c>
      <c r="HI19" s="9">
        <v>0.64900000000000002</v>
      </c>
      <c r="HJ19" s="9">
        <v>0.34599999999999997</v>
      </c>
      <c r="HK19" s="9">
        <v>0.30399999999999999</v>
      </c>
      <c r="HL19" s="9">
        <v>0.51800000000000002</v>
      </c>
      <c r="HM19" s="9">
        <v>0.34599999999999997</v>
      </c>
      <c r="HN19" s="9">
        <v>0.17199999999999999</v>
      </c>
      <c r="HO19" s="9">
        <v>0.35199999999999998</v>
      </c>
      <c r="HP19" s="9">
        <v>0.18</v>
      </c>
      <c r="HQ19" s="9">
        <v>0.17199999999999999</v>
      </c>
      <c r="HR19" s="9">
        <v>0.16600000000000001</v>
      </c>
      <c r="HS19" s="9">
        <v>0.16600000000000001</v>
      </c>
      <c r="HT19" s="9">
        <v>0</v>
      </c>
      <c r="HU19" s="9">
        <v>0.13200000000000001</v>
      </c>
      <c r="HV19" s="9">
        <v>0</v>
      </c>
      <c r="HW19" s="9">
        <v>0.13200000000000001</v>
      </c>
      <c r="HX19" s="9">
        <v>4.742</v>
      </c>
      <c r="HY19" s="9">
        <v>1.4830000000000001</v>
      </c>
      <c r="HZ19" s="9">
        <v>3.2589999999999999</v>
      </c>
      <c r="IA19" s="9">
        <v>3.9350000000000001</v>
      </c>
      <c r="IB19" s="9">
        <v>1.333</v>
      </c>
      <c r="IC19" s="9">
        <v>2.6019999999999999</v>
      </c>
      <c r="ID19" s="9">
        <v>2.3769999999999998</v>
      </c>
      <c r="IE19" s="9">
        <v>0.95899999999999996</v>
      </c>
      <c r="IF19" s="9">
        <v>1.417</v>
      </c>
      <c r="IG19" s="9">
        <v>1.5580000000000001</v>
      </c>
      <c r="IH19" s="9">
        <v>0.373</v>
      </c>
      <c r="II19" s="9">
        <v>1.1850000000000001</v>
      </c>
      <c r="IJ19" s="9">
        <v>0.80700000000000005</v>
      </c>
      <c r="IK19" s="9">
        <v>0.15</v>
      </c>
      <c r="IL19" s="9">
        <v>0.65700000000000003</v>
      </c>
      <c r="IM19" s="9">
        <v>4.4820000000000002</v>
      </c>
      <c r="IN19" s="9">
        <v>1.3240000000000001</v>
      </c>
      <c r="IO19" s="9">
        <v>3.1579999999999999</v>
      </c>
      <c r="IP19" s="9">
        <v>3.6749999999999998</v>
      </c>
      <c r="IQ19" s="9">
        <v>1.173</v>
      </c>
    </row>
    <row r="20" spans="1:251">
      <c r="A20" s="10">
        <v>45323</v>
      </c>
      <c r="B20" s="9">
        <v>2.593</v>
      </c>
      <c r="C20" s="9">
        <v>4.5259999999999998</v>
      </c>
      <c r="D20" s="9">
        <v>3.153</v>
      </c>
      <c r="E20" s="9">
        <v>1.819</v>
      </c>
      <c r="F20" s="9">
        <v>1.333</v>
      </c>
      <c r="G20" s="9">
        <v>40.307000000000002</v>
      </c>
      <c r="H20" s="9">
        <v>13.679</v>
      </c>
      <c r="I20" s="9">
        <v>26.628</v>
      </c>
      <c r="J20" s="9">
        <v>35.966999999999999</v>
      </c>
      <c r="K20" s="9">
        <v>10.692</v>
      </c>
      <c r="L20" s="9">
        <v>25.274999999999999</v>
      </c>
      <c r="M20" s="9">
        <v>15.22</v>
      </c>
      <c r="N20" s="9">
        <v>3.589</v>
      </c>
      <c r="O20" s="9">
        <v>11.631</v>
      </c>
      <c r="P20" s="9">
        <v>20.748000000000001</v>
      </c>
      <c r="Q20" s="9">
        <v>7.1029999999999998</v>
      </c>
      <c r="R20" s="9">
        <v>13.644</v>
      </c>
      <c r="S20" s="9">
        <v>4.34</v>
      </c>
      <c r="T20" s="9">
        <v>2.9870000000000001</v>
      </c>
      <c r="U20" s="9">
        <v>1.353</v>
      </c>
      <c r="V20" s="9">
        <v>40.390999999999998</v>
      </c>
      <c r="W20" s="9">
        <v>15.228999999999999</v>
      </c>
      <c r="X20" s="9">
        <v>25.161999999999999</v>
      </c>
      <c r="Y20" s="9">
        <v>36.268999999999998</v>
      </c>
      <c r="Z20" s="9">
        <v>13.79</v>
      </c>
      <c r="AA20" s="9">
        <v>22.478000000000002</v>
      </c>
      <c r="AB20" s="9">
        <v>17.655000000000001</v>
      </c>
      <c r="AC20" s="9">
        <v>7.6920000000000002</v>
      </c>
      <c r="AD20" s="9">
        <v>9.9629999999999992</v>
      </c>
      <c r="AE20" s="9">
        <v>18.614000000000001</v>
      </c>
      <c r="AF20" s="9">
        <v>6.0979999999999999</v>
      </c>
      <c r="AG20" s="9">
        <v>12.515000000000001</v>
      </c>
      <c r="AH20" s="9">
        <v>4.1219999999999999</v>
      </c>
      <c r="AI20" s="9">
        <v>1.4390000000000001</v>
      </c>
      <c r="AJ20" s="9">
        <v>2.6829999999999998</v>
      </c>
      <c r="AK20" s="9">
        <v>13.342000000000001</v>
      </c>
      <c r="AL20" s="9">
        <v>5.2160000000000002</v>
      </c>
      <c r="AM20" s="9">
        <v>8.1259999999999994</v>
      </c>
      <c r="AN20" s="9">
        <v>12.034000000000001</v>
      </c>
      <c r="AO20" s="9">
        <v>4.3310000000000004</v>
      </c>
      <c r="AP20" s="9">
        <v>7.7030000000000003</v>
      </c>
      <c r="AQ20" s="9">
        <v>6.218</v>
      </c>
      <c r="AR20" s="9">
        <v>2.3639999999999999</v>
      </c>
      <c r="AS20" s="9">
        <v>3.8540000000000001</v>
      </c>
      <c r="AT20" s="9">
        <v>5.8159999999999998</v>
      </c>
      <c r="AU20" s="9">
        <v>1.9670000000000001</v>
      </c>
      <c r="AV20" s="9">
        <v>3.8490000000000002</v>
      </c>
      <c r="AW20" s="9">
        <v>1.3080000000000001</v>
      </c>
      <c r="AX20" s="9">
        <v>0.88500000000000001</v>
      </c>
      <c r="AY20" s="9">
        <v>0.42299999999999999</v>
      </c>
      <c r="AZ20" s="9">
        <v>3.5150000000000001</v>
      </c>
      <c r="BA20" s="9">
        <v>1.363</v>
      </c>
      <c r="BB20" s="9">
        <v>2.1520000000000001</v>
      </c>
      <c r="BC20" s="9">
        <v>3.5150000000000001</v>
      </c>
      <c r="BD20" s="9">
        <v>1.363</v>
      </c>
      <c r="BE20" s="9">
        <v>2.1520000000000001</v>
      </c>
      <c r="BF20" s="9">
        <v>1.76</v>
      </c>
      <c r="BG20" s="9">
        <v>1.363</v>
      </c>
      <c r="BH20" s="9">
        <v>0.39700000000000002</v>
      </c>
      <c r="BI20" s="9">
        <v>1.754</v>
      </c>
      <c r="BJ20" s="9">
        <v>0</v>
      </c>
      <c r="BK20" s="9">
        <v>1.754</v>
      </c>
      <c r="BL20" s="9">
        <v>0</v>
      </c>
      <c r="BM20" s="9">
        <v>0</v>
      </c>
      <c r="BN20" s="9">
        <v>0</v>
      </c>
      <c r="BO20" s="9">
        <v>21.177</v>
      </c>
      <c r="BP20" s="9">
        <v>7.0069999999999997</v>
      </c>
      <c r="BQ20" s="9">
        <v>14.17</v>
      </c>
      <c r="BR20" s="9">
        <v>19.661000000000001</v>
      </c>
      <c r="BS20" s="9">
        <v>6.8259999999999996</v>
      </c>
      <c r="BT20" s="9">
        <v>12.835000000000001</v>
      </c>
      <c r="BU20" s="9">
        <v>9.0990000000000002</v>
      </c>
      <c r="BV20" s="9">
        <v>3.5019999999999998</v>
      </c>
      <c r="BW20" s="9">
        <v>5.5970000000000004</v>
      </c>
      <c r="BX20" s="9">
        <v>10.563000000000001</v>
      </c>
      <c r="BY20" s="9">
        <v>3.3239999999999998</v>
      </c>
      <c r="BZ20" s="9">
        <v>7.2380000000000004</v>
      </c>
      <c r="CA20" s="9">
        <v>1.516</v>
      </c>
      <c r="CB20" s="9">
        <v>0.18099999999999999</v>
      </c>
      <c r="CC20" s="9">
        <v>1.335</v>
      </c>
      <c r="CD20" s="9">
        <v>19.198</v>
      </c>
      <c r="CE20" s="9">
        <v>5.9880000000000004</v>
      </c>
      <c r="CF20" s="9">
        <v>13.21</v>
      </c>
      <c r="CG20" s="9">
        <v>17.891999999999999</v>
      </c>
      <c r="CH20" s="9">
        <v>5.8079999999999998</v>
      </c>
      <c r="CI20" s="9">
        <v>12.084</v>
      </c>
      <c r="CJ20" s="9">
        <v>8.1069999999999993</v>
      </c>
      <c r="CK20" s="9">
        <v>3.2610000000000001</v>
      </c>
      <c r="CL20" s="9">
        <v>4.8460000000000001</v>
      </c>
      <c r="CM20" s="9">
        <v>9.7850000000000001</v>
      </c>
      <c r="CN20" s="9">
        <v>2.5470000000000002</v>
      </c>
      <c r="CO20" s="9">
        <v>7.2380000000000004</v>
      </c>
      <c r="CP20" s="9">
        <v>1.306</v>
      </c>
      <c r="CQ20" s="9">
        <v>0.18099999999999999</v>
      </c>
      <c r="CR20" s="9">
        <v>1.125</v>
      </c>
      <c r="CS20" s="9">
        <v>1.9790000000000001</v>
      </c>
      <c r="CT20" s="9">
        <v>1.018</v>
      </c>
      <c r="CU20" s="9">
        <v>0.96</v>
      </c>
      <c r="CV20" s="9">
        <v>1.7689999999999999</v>
      </c>
      <c r="CW20" s="9">
        <v>1.018</v>
      </c>
      <c r="CX20" s="9">
        <v>0.751</v>
      </c>
      <c r="CY20" s="9">
        <v>0.99199999999999999</v>
      </c>
      <c r="CZ20" s="9">
        <v>0.24099999999999999</v>
      </c>
      <c r="DA20" s="9">
        <v>0.751</v>
      </c>
      <c r="DB20" s="9">
        <v>0.77700000000000002</v>
      </c>
      <c r="DC20" s="9">
        <v>0.77700000000000002</v>
      </c>
      <c r="DD20" s="9">
        <v>0</v>
      </c>
      <c r="DE20" s="9">
        <v>0.20899999999999999</v>
      </c>
      <c r="DF20" s="9">
        <v>0</v>
      </c>
      <c r="DG20" s="9">
        <v>0.20899999999999999</v>
      </c>
      <c r="DH20" s="9">
        <v>8.577</v>
      </c>
      <c r="DI20" s="9">
        <v>2.456</v>
      </c>
      <c r="DJ20" s="9">
        <v>6.1210000000000004</v>
      </c>
      <c r="DK20" s="9">
        <v>8.2149999999999999</v>
      </c>
      <c r="DL20" s="9">
        <v>2.2749999999999999</v>
      </c>
      <c r="DM20" s="9">
        <v>5.94</v>
      </c>
      <c r="DN20" s="9">
        <v>3.6869999999999998</v>
      </c>
      <c r="DO20" s="9">
        <v>0.746</v>
      </c>
      <c r="DP20" s="9">
        <v>2.9409999999999998</v>
      </c>
      <c r="DQ20" s="9">
        <v>4.5279999999999996</v>
      </c>
      <c r="DR20" s="9">
        <v>1.53</v>
      </c>
      <c r="DS20" s="9">
        <v>2.9990000000000001</v>
      </c>
      <c r="DT20" s="9">
        <v>0.36199999999999999</v>
      </c>
      <c r="DU20" s="9">
        <v>0.18099999999999999</v>
      </c>
      <c r="DV20" s="9">
        <v>0.18099999999999999</v>
      </c>
      <c r="DW20" s="9">
        <v>4.7560000000000002</v>
      </c>
      <c r="DX20" s="9">
        <v>1.4</v>
      </c>
      <c r="DY20" s="9">
        <v>3.3559999999999999</v>
      </c>
      <c r="DZ20" s="9">
        <v>4.3079999999999998</v>
      </c>
      <c r="EA20" s="9">
        <v>1.4</v>
      </c>
      <c r="EB20" s="9">
        <v>2.9089999999999998</v>
      </c>
      <c r="EC20" s="9">
        <v>1.6419999999999999</v>
      </c>
      <c r="ED20" s="9">
        <v>0.81299999999999994</v>
      </c>
      <c r="EE20" s="9">
        <v>0.82899999999999996</v>
      </c>
      <c r="EF20" s="9">
        <v>2.6659999999999999</v>
      </c>
      <c r="EG20" s="9">
        <v>0.58599999999999997</v>
      </c>
      <c r="EH20" s="9">
        <v>2.08</v>
      </c>
      <c r="EI20" s="9">
        <v>0.44800000000000001</v>
      </c>
      <c r="EJ20" s="9">
        <v>0</v>
      </c>
      <c r="EK20" s="9">
        <v>0.44800000000000001</v>
      </c>
      <c r="EL20" s="9">
        <v>4.7619999999999996</v>
      </c>
      <c r="EM20" s="9">
        <v>1.2589999999999999</v>
      </c>
      <c r="EN20" s="9">
        <v>3.5030000000000001</v>
      </c>
      <c r="EO20" s="9">
        <v>4.056</v>
      </c>
      <c r="EP20" s="9">
        <v>1.2589999999999999</v>
      </c>
      <c r="EQ20" s="9">
        <v>2.7970000000000002</v>
      </c>
      <c r="ER20" s="9">
        <v>2.2450000000000001</v>
      </c>
      <c r="ES20" s="9">
        <v>0.80900000000000005</v>
      </c>
      <c r="ET20" s="9">
        <v>1.4359999999999999</v>
      </c>
      <c r="EU20" s="9">
        <v>1.8109999999999999</v>
      </c>
      <c r="EV20" s="9">
        <v>0.45</v>
      </c>
      <c r="EW20" s="9">
        <v>1.361</v>
      </c>
      <c r="EX20" s="9">
        <v>0.70599999999999996</v>
      </c>
      <c r="EY20" s="9">
        <v>0</v>
      </c>
      <c r="EZ20" s="9">
        <v>0.70599999999999996</v>
      </c>
      <c r="FA20" s="9">
        <v>3.0819999999999999</v>
      </c>
      <c r="FB20" s="9">
        <v>1.8919999999999999</v>
      </c>
      <c r="FC20" s="9">
        <v>1.19</v>
      </c>
      <c r="FD20" s="9">
        <v>3.0819999999999999</v>
      </c>
      <c r="FE20" s="9">
        <v>1.8919999999999999</v>
      </c>
      <c r="FF20" s="9">
        <v>1.19</v>
      </c>
      <c r="FG20" s="9">
        <v>1.5249999999999999</v>
      </c>
      <c r="FH20" s="9">
        <v>1.133</v>
      </c>
      <c r="FI20" s="9">
        <v>0.39100000000000001</v>
      </c>
      <c r="FJ20" s="9">
        <v>1.5569999999999999</v>
      </c>
      <c r="FK20" s="9">
        <v>0.75900000000000001</v>
      </c>
      <c r="FL20" s="9">
        <v>0.79800000000000004</v>
      </c>
      <c r="FM20" s="9">
        <v>0</v>
      </c>
      <c r="FN20" s="9">
        <v>0</v>
      </c>
      <c r="FO20" s="9">
        <v>0</v>
      </c>
      <c r="FP20" s="9">
        <v>9.9469999999999992</v>
      </c>
      <c r="FQ20" s="9">
        <v>2.2770000000000001</v>
      </c>
      <c r="FR20" s="9">
        <v>7.67</v>
      </c>
      <c r="FS20" s="9">
        <v>9.4290000000000003</v>
      </c>
      <c r="FT20" s="9">
        <v>2.0960000000000001</v>
      </c>
      <c r="FU20" s="9">
        <v>7.3319999999999999</v>
      </c>
      <c r="FV20" s="9">
        <v>4.05</v>
      </c>
      <c r="FW20" s="9">
        <v>1.2270000000000001</v>
      </c>
      <c r="FX20" s="9">
        <v>2.823</v>
      </c>
      <c r="FY20" s="9">
        <v>5.3789999999999996</v>
      </c>
      <c r="FZ20" s="9">
        <v>0.87</v>
      </c>
      <c r="GA20" s="9">
        <v>4.5090000000000003</v>
      </c>
      <c r="GB20" s="9">
        <v>0.51900000000000002</v>
      </c>
      <c r="GC20" s="9">
        <v>0.18099999999999999</v>
      </c>
      <c r="GD20" s="9">
        <v>0.33800000000000002</v>
      </c>
      <c r="GE20" s="9">
        <v>7.6829999999999998</v>
      </c>
      <c r="GF20" s="9">
        <v>2.6429999999999998</v>
      </c>
      <c r="GG20" s="9">
        <v>5.0389999999999997</v>
      </c>
      <c r="GH20" s="9">
        <v>7.1120000000000001</v>
      </c>
      <c r="GI20" s="9">
        <v>2.6429999999999998</v>
      </c>
      <c r="GJ20" s="9">
        <v>4.4690000000000003</v>
      </c>
      <c r="GK20" s="9">
        <v>3.3380000000000001</v>
      </c>
      <c r="GL20" s="9">
        <v>0.98099999999999998</v>
      </c>
      <c r="GM20" s="9">
        <v>2.3570000000000002</v>
      </c>
      <c r="GN20" s="9">
        <v>3.774</v>
      </c>
      <c r="GO20" s="9">
        <v>1.663</v>
      </c>
      <c r="GP20" s="9">
        <v>2.1110000000000002</v>
      </c>
      <c r="GQ20" s="9">
        <v>0.57099999999999995</v>
      </c>
      <c r="GR20" s="9">
        <v>0</v>
      </c>
      <c r="GS20" s="9">
        <v>0.57099999999999995</v>
      </c>
      <c r="GT20" s="9">
        <v>3.3370000000000002</v>
      </c>
      <c r="GU20" s="9">
        <v>2.0859999999999999</v>
      </c>
      <c r="GV20" s="9">
        <v>1.2509999999999999</v>
      </c>
      <c r="GW20" s="9">
        <v>3.121</v>
      </c>
      <c r="GX20" s="9">
        <v>2.0859999999999999</v>
      </c>
      <c r="GY20" s="9">
        <v>1.034</v>
      </c>
      <c r="GZ20" s="9">
        <v>1.7110000000000001</v>
      </c>
      <c r="HA20" s="9">
        <v>1.294</v>
      </c>
      <c r="HB20" s="9">
        <v>0.41699999999999998</v>
      </c>
      <c r="HC20" s="9">
        <v>1.41</v>
      </c>
      <c r="HD20" s="9">
        <v>0.79200000000000004</v>
      </c>
      <c r="HE20" s="9">
        <v>0.61799999999999999</v>
      </c>
      <c r="HF20" s="9">
        <v>0.216</v>
      </c>
      <c r="HG20" s="9">
        <v>0</v>
      </c>
      <c r="HH20" s="9">
        <v>0.216</v>
      </c>
      <c r="HI20" s="9">
        <v>0.20899999999999999</v>
      </c>
      <c r="HJ20" s="9">
        <v>0</v>
      </c>
      <c r="HK20" s="9">
        <v>0.20899999999999999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0.20899999999999999</v>
      </c>
      <c r="HV20" s="9">
        <v>0</v>
      </c>
      <c r="HW20" s="9">
        <v>0.20899999999999999</v>
      </c>
      <c r="HX20" s="9">
        <v>5.1630000000000003</v>
      </c>
      <c r="HY20" s="9">
        <v>2.0499999999999998</v>
      </c>
      <c r="HZ20" s="9">
        <v>3.113</v>
      </c>
      <c r="IA20" s="9">
        <v>4.6420000000000003</v>
      </c>
      <c r="IB20" s="9">
        <v>1.8660000000000001</v>
      </c>
      <c r="IC20" s="9">
        <v>2.7749999999999999</v>
      </c>
      <c r="ID20" s="9">
        <v>2.492</v>
      </c>
      <c r="IE20" s="9">
        <v>0.98</v>
      </c>
      <c r="IF20" s="9">
        <v>1.512</v>
      </c>
      <c r="IG20" s="9">
        <v>2.15</v>
      </c>
      <c r="IH20" s="9">
        <v>0.88700000000000001</v>
      </c>
      <c r="II20" s="9">
        <v>1.2629999999999999</v>
      </c>
      <c r="IJ20" s="9">
        <v>0.52200000000000002</v>
      </c>
      <c r="IK20" s="9">
        <v>0.184</v>
      </c>
      <c r="IL20" s="9">
        <v>0.33800000000000002</v>
      </c>
      <c r="IM20" s="9">
        <v>4.7249999999999996</v>
      </c>
      <c r="IN20" s="9">
        <v>1.7789999999999999</v>
      </c>
      <c r="IO20" s="9">
        <v>2.9470000000000001</v>
      </c>
      <c r="IP20" s="9">
        <v>4.2670000000000003</v>
      </c>
      <c r="IQ20" s="9">
        <v>1.6579999999999999</v>
      </c>
    </row>
    <row r="21" spans="1:251">
      <c r="A21" s="10">
        <v>45689</v>
      </c>
      <c r="B21" s="9">
        <v>3.7069999999999999</v>
      </c>
      <c r="C21" s="9">
        <v>3.5870000000000002</v>
      </c>
      <c r="D21" s="9">
        <v>3.0339999999999998</v>
      </c>
      <c r="E21" s="9">
        <v>0.55000000000000004</v>
      </c>
      <c r="F21" s="9">
        <v>2.4830000000000001</v>
      </c>
      <c r="G21" s="9">
        <v>32.682000000000002</v>
      </c>
      <c r="H21" s="9">
        <v>10.657999999999999</v>
      </c>
      <c r="I21" s="9">
        <v>22.024000000000001</v>
      </c>
      <c r="J21" s="9">
        <v>30.497</v>
      </c>
      <c r="K21" s="9">
        <v>10.263999999999999</v>
      </c>
      <c r="L21" s="9">
        <v>20.233000000000001</v>
      </c>
      <c r="M21" s="9">
        <v>12.186</v>
      </c>
      <c r="N21" s="9">
        <v>4.6970000000000001</v>
      </c>
      <c r="O21" s="9">
        <v>7.4889999999999999</v>
      </c>
      <c r="P21" s="9">
        <v>18.311</v>
      </c>
      <c r="Q21" s="9">
        <v>5.5659999999999998</v>
      </c>
      <c r="R21" s="9">
        <v>12.744999999999999</v>
      </c>
      <c r="S21" s="9">
        <v>2.1850000000000001</v>
      </c>
      <c r="T21" s="9">
        <v>0.39500000000000002</v>
      </c>
      <c r="U21" s="9">
        <v>1.79</v>
      </c>
      <c r="V21" s="9">
        <v>42.530999999999999</v>
      </c>
      <c r="W21" s="9">
        <v>12.273</v>
      </c>
      <c r="X21" s="9">
        <v>30.257999999999999</v>
      </c>
      <c r="Y21" s="9">
        <v>39.609000000000002</v>
      </c>
      <c r="Z21" s="9">
        <v>11.808</v>
      </c>
      <c r="AA21" s="9">
        <v>27.800999999999998</v>
      </c>
      <c r="AB21" s="9">
        <v>24.359000000000002</v>
      </c>
      <c r="AC21" s="9">
        <v>7.3929999999999998</v>
      </c>
      <c r="AD21" s="9">
        <v>16.966000000000001</v>
      </c>
      <c r="AE21" s="9">
        <v>15.25</v>
      </c>
      <c r="AF21" s="9">
        <v>4.415</v>
      </c>
      <c r="AG21" s="9">
        <v>10.835000000000001</v>
      </c>
      <c r="AH21" s="9">
        <v>2.923</v>
      </c>
      <c r="AI21" s="9">
        <v>0.46500000000000002</v>
      </c>
      <c r="AJ21" s="9">
        <v>2.4569999999999999</v>
      </c>
      <c r="AK21" s="9">
        <v>11.606</v>
      </c>
      <c r="AL21" s="9">
        <v>5.46</v>
      </c>
      <c r="AM21" s="9">
        <v>6.1470000000000002</v>
      </c>
      <c r="AN21" s="9">
        <v>11.055999999999999</v>
      </c>
      <c r="AO21" s="9">
        <v>4.91</v>
      </c>
      <c r="AP21" s="9">
        <v>6.1470000000000002</v>
      </c>
      <c r="AQ21" s="9">
        <v>8.8719999999999999</v>
      </c>
      <c r="AR21" s="9">
        <v>3.3519999999999999</v>
      </c>
      <c r="AS21" s="9">
        <v>5.52</v>
      </c>
      <c r="AT21" s="9">
        <v>2.1840000000000002</v>
      </c>
      <c r="AU21" s="9">
        <v>1.5580000000000001</v>
      </c>
      <c r="AV21" s="9">
        <v>0.626</v>
      </c>
      <c r="AW21" s="9">
        <v>0.55000000000000004</v>
      </c>
      <c r="AX21" s="9">
        <v>0.55000000000000004</v>
      </c>
      <c r="AY21" s="9">
        <v>0</v>
      </c>
      <c r="AZ21" s="9">
        <v>6.1769999999999996</v>
      </c>
      <c r="BA21" s="9">
        <v>2.2810000000000001</v>
      </c>
      <c r="BB21" s="9">
        <v>3.8959999999999999</v>
      </c>
      <c r="BC21" s="9">
        <v>4.726</v>
      </c>
      <c r="BD21" s="9">
        <v>2.2810000000000001</v>
      </c>
      <c r="BE21" s="9">
        <v>2.4449999999999998</v>
      </c>
      <c r="BF21" s="9">
        <v>4.3019999999999996</v>
      </c>
      <c r="BG21" s="9">
        <v>1.8560000000000001</v>
      </c>
      <c r="BH21" s="9">
        <v>2.4449999999999998</v>
      </c>
      <c r="BI21" s="9">
        <v>0.42499999999999999</v>
      </c>
      <c r="BJ21" s="9">
        <v>0.42499999999999999</v>
      </c>
      <c r="BK21" s="9">
        <v>0</v>
      </c>
      <c r="BL21" s="9">
        <v>1.4510000000000001</v>
      </c>
      <c r="BM21" s="9">
        <v>0</v>
      </c>
      <c r="BN21" s="9">
        <v>1.4510000000000001</v>
      </c>
      <c r="BO21" s="9">
        <v>23.004999999999999</v>
      </c>
      <c r="BP21" s="9">
        <v>9.3539999999999992</v>
      </c>
      <c r="BQ21" s="9">
        <v>13.651</v>
      </c>
      <c r="BR21" s="9">
        <v>21.146999999999998</v>
      </c>
      <c r="BS21" s="9">
        <v>8.7870000000000008</v>
      </c>
      <c r="BT21" s="9">
        <v>12.36</v>
      </c>
      <c r="BU21" s="9">
        <v>13.602</v>
      </c>
      <c r="BV21" s="9">
        <v>5.4050000000000002</v>
      </c>
      <c r="BW21" s="9">
        <v>8.1969999999999992</v>
      </c>
      <c r="BX21" s="9">
        <v>7.5449999999999999</v>
      </c>
      <c r="BY21" s="9">
        <v>3.3820000000000001</v>
      </c>
      <c r="BZ21" s="9">
        <v>4.1630000000000003</v>
      </c>
      <c r="CA21" s="9">
        <v>1.8580000000000001</v>
      </c>
      <c r="CB21" s="9">
        <v>0.56699999999999995</v>
      </c>
      <c r="CC21" s="9">
        <v>1.2909999999999999</v>
      </c>
      <c r="CD21" s="9">
        <v>19.463999999999999</v>
      </c>
      <c r="CE21" s="9">
        <v>7.4320000000000004</v>
      </c>
      <c r="CF21" s="9">
        <v>12.031000000000001</v>
      </c>
      <c r="CG21" s="9">
        <v>17.716000000000001</v>
      </c>
      <c r="CH21" s="9">
        <v>6.976</v>
      </c>
      <c r="CI21" s="9">
        <v>10.74</v>
      </c>
      <c r="CJ21" s="9">
        <v>11.368</v>
      </c>
      <c r="CK21" s="9">
        <v>4.0519999999999996</v>
      </c>
      <c r="CL21" s="9">
        <v>7.3159999999999998</v>
      </c>
      <c r="CM21" s="9">
        <v>6.3490000000000002</v>
      </c>
      <c r="CN21" s="9">
        <v>2.9239999999999999</v>
      </c>
      <c r="CO21" s="9">
        <v>3.4249999999999998</v>
      </c>
      <c r="CP21" s="9">
        <v>1.7470000000000001</v>
      </c>
      <c r="CQ21" s="9">
        <v>0.45700000000000002</v>
      </c>
      <c r="CR21" s="9">
        <v>1.2909999999999999</v>
      </c>
      <c r="CS21" s="9">
        <v>3.5409999999999999</v>
      </c>
      <c r="CT21" s="9">
        <v>1.9219999999999999</v>
      </c>
      <c r="CU21" s="9">
        <v>1.619</v>
      </c>
      <c r="CV21" s="9">
        <v>3.43</v>
      </c>
      <c r="CW21" s="9">
        <v>1.8109999999999999</v>
      </c>
      <c r="CX21" s="9">
        <v>1.619</v>
      </c>
      <c r="CY21" s="9">
        <v>2.234</v>
      </c>
      <c r="CZ21" s="9">
        <v>1.353</v>
      </c>
      <c r="DA21" s="9">
        <v>0.88100000000000001</v>
      </c>
      <c r="DB21" s="9">
        <v>1.196</v>
      </c>
      <c r="DC21" s="9">
        <v>0.45800000000000002</v>
      </c>
      <c r="DD21" s="9">
        <v>0.73799999999999999</v>
      </c>
      <c r="DE21" s="9">
        <v>0.111</v>
      </c>
      <c r="DF21" s="9">
        <v>0.111</v>
      </c>
      <c r="DG21" s="9">
        <v>0</v>
      </c>
      <c r="DH21" s="9">
        <v>8.11</v>
      </c>
      <c r="DI21" s="9">
        <v>3.0819999999999999</v>
      </c>
      <c r="DJ21" s="9">
        <v>5.0279999999999996</v>
      </c>
      <c r="DK21" s="9">
        <v>7.5750000000000002</v>
      </c>
      <c r="DL21" s="9">
        <v>2.94</v>
      </c>
      <c r="DM21" s="9">
        <v>4.6340000000000003</v>
      </c>
      <c r="DN21" s="9">
        <v>4.5019999999999998</v>
      </c>
      <c r="DO21" s="9">
        <v>0.97499999999999998</v>
      </c>
      <c r="DP21" s="9">
        <v>3.5270000000000001</v>
      </c>
      <c r="DQ21" s="9">
        <v>3.073</v>
      </c>
      <c r="DR21" s="9">
        <v>1.966</v>
      </c>
      <c r="DS21" s="9">
        <v>1.107</v>
      </c>
      <c r="DT21" s="9">
        <v>0.53500000000000003</v>
      </c>
      <c r="DU21" s="9">
        <v>0.14099999999999999</v>
      </c>
      <c r="DV21" s="9">
        <v>0.39400000000000002</v>
      </c>
      <c r="DW21" s="9">
        <v>4.3499999999999996</v>
      </c>
      <c r="DX21" s="9">
        <v>0.95</v>
      </c>
      <c r="DY21" s="9">
        <v>3.4</v>
      </c>
      <c r="DZ21" s="9">
        <v>4.2309999999999999</v>
      </c>
      <c r="EA21" s="9">
        <v>0.95</v>
      </c>
      <c r="EB21" s="9">
        <v>3.2810000000000001</v>
      </c>
      <c r="EC21" s="9">
        <v>2.194</v>
      </c>
      <c r="ED21" s="9">
        <v>0.45500000000000002</v>
      </c>
      <c r="EE21" s="9">
        <v>1.7390000000000001</v>
      </c>
      <c r="EF21" s="9">
        <v>2.0369999999999999</v>
      </c>
      <c r="EG21" s="9">
        <v>0.495</v>
      </c>
      <c r="EH21" s="9">
        <v>1.542</v>
      </c>
      <c r="EI21" s="9">
        <v>0.11899999999999999</v>
      </c>
      <c r="EJ21" s="9">
        <v>0</v>
      </c>
      <c r="EK21" s="9">
        <v>0.11899999999999999</v>
      </c>
      <c r="EL21" s="9">
        <v>7.4790000000000001</v>
      </c>
      <c r="EM21" s="9">
        <v>3.794</v>
      </c>
      <c r="EN21" s="9">
        <v>3.6850000000000001</v>
      </c>
      <c r="EO21" s="9">
        <v>6.694</v>
      </c>
      <c r="EP21" s="9">
        <v>3.61</v>
      </c>
      <c r="EQ21" s="9">
        <v>3.0840000000000001</v>
      </c>
      <c r="ER21" s="9">
        <v>5.0179999999999998</v>
      </c>
      <c r="ES21" s="9">
        <v>2.9049999999999998</v>
      </c>
      <c r="ET21" s="9">
        <v>2.113</v>
      </c>
      <c r="EU21" s="9">
        <v>1.6759999999999999</v>
      </c>
      <c r="EV21" s="9">
        <v>0.70499999999999996</v>
      </c>
      <c r="EW21" s="9">
        <v>0.97099999999999997</v>
      </c>
      <c r="EX21" s="9">
        <v>0.78500000000000003</v>
      </c>
      <c r="EY21" s="9">
        <v>0.184</v>
      </c>
      <c r="EZ21" s="9">
        <v>0.6</v>
      </c>
      <c r="FA21" s="9">
        <v>3.0670000000000002</v>
      </c>
      <c r="FB21" s="9">
        <v>1.528</v>
      </c>
      <c r="FC21" s="9">
        <v>1.5389999999999999</v>
      </c>
      <c r="FD21" s="9">
        <v>2.6469999999999998</v>
      </c>
      <c r="FE21" s="9">
        <v>1.2869999999999999</v>
      </c>
      <c r="FF21" s="9">
        <v>1.36</v>
      </c>
      <c r="FG21" s="9">
        <v>1.8879999999999999</v>
      </c>
      <c r="FH21" s="9">
        <v>1.07</v>
      </c>
      <c r="FI21" s="9">
        <v>0.81799999999999995</v>
      </c>
      <c r="FJ21" s="9">
        <v>0.75900000000000001</v>
      </c>
      <c r="FK21" s="9">
        <v>0.217</v>
      </c>
      <c r="FL21" s="9">
        <v>0.54200000000000004</v>
      </c>
      <c r="FM21" s="9">
        <v>0.42</v>
      </c>
      <c r="FN21" s="9">
        <v>0.24099999999999999</v>
      </c>
      <c r="FO21" s="9">
        <v>0.17799999999999999</v>
      </c>
      <c r="FP21" s="9">
        <v>10.269</v>
      </c>
      <c r="FQ21" s="9">
        <v>3.1419999999999999</v>
      </c>
      <c r="FR21" s="9">
        <v>7.1260000000000003</v>
      </c>
      <c r="FS21" s="9">
        <v>9.1940000000000008</v>
      </c>
      <c r="FT21" s="9">
        <v>3.0009999999999999</v>
      </c>
      <c r="FU21" s="9">
        <v>6.1929999999999996</v>
      </c>
      <c r="FV21" s="9">
        <v>5.7069999999999999</v>
      </c>
      <c r="FW21" s="9">
        <v>1.2450000000000001</v>
      </c>
      <c r="FX21" s="9">
        <v>4.4619999999999997</v>
      </c>
      <c r="FY21" s="9">
        <v>3.488</v>
      </c>
      <c r="FZ21" s="9">
        <v>1.756</v>
      </c>
      <c r="GA21" s="9">
        <v>1.7310000000000001</v>
      </c>
      <c r="GB21" s="9">
        <v>1.075</v>
      </c>
      <c r="GC21" s="9">
        <v>0.14099999999999999</v>
      </c>
      <c r="GD21" s="9">
        <v>0.93300000000000005</v>
      </c>
      <c r="GE21" s="9">
        <v>9.4659999999999993</v>
      </c>
      <c r="GF21" s="9">
        <v>4.0229999999999997</v>
      </c>
      <c r="GG21" s="9">
        <v>5.444</v>
      </c>
      <c r="GH21" s="9">
        <v>8.7929999999999993</v>
      </c>
      <c r="GI21" s="9">
        <v>3.7069999999999999</v>
      </c>
      <c r="GJ21" s="9">
        <v>5.0860000000000003</v>
      </c>
      <c r="GK21" s="9">
        <v>5.5629999999999997</v>
      </c>
      <c r="GL21" s="9">
        <v>2.5569999999999999</v>
      </c>
      <c r="GM21" s="9">
        <v>3.0049999999999999</v>
      </c>
      <c r="GN21" s="9">
        <v>3.2309999999999999</v>
      </c>
      <c r="GO21" s="9">
        <v>1.1499999999999999</v>
      </c>
      <c r="GP21" s="9">
        <v>2.081</v>
      </c>
      <c r="GQ21" s="9">
        <v>0.67300000000000004</v>
      </c>
      <c r="GR21" s="9">
        <v>0.315</v>
      </c>
      <c r="GS21" s="9">
        <v>0.35799999999999998</v>
      </c>
      <c r="GT21" s="9">
        <v>2.2770000000000001</v>
      </c>
      <c r="GU21" s="9">
        <v>1.419</v>
      </c>
      <c r="GV21" s="9">
        <v>0.85699999999999998</v>
      </c>
      <c r="GW21" s="9">
        <v>2.2770000000000001</v>
      </c>
      <c r="GX21" s="9">
        <v>1.419</v>
      </c>
      <c r="GY21" s="9">
        <v>0.85699999999999998</v>
      </c>
      <c r="GZ21" s="9">
        <v>1.45</v>
      </c>
      <c r="HA21" s="9">
        <v>0.94299999999999995</v>
      </c>
      <c r="HB21" s="9">
        <v>0.50600000000000001</v>
      </c>
      <c r="HC21" s="9">
        <v>0.82699999999999996</v>
      </c>
      <c r="HD21" s="9">
        <v>0.47599999999999998</v>
      </c>
      <c r="HE21" s="9">
        <v>0.35099999999999998</v>
      </c>
      <c r="HF21" s="9">
        <v>0</v>
      </c>
      <c r="HG21" s="9">
        <v>0</v>
      </c>
      <c r="HH21" s="9">
        <v>0</v>
      </c>
      <c r="HI21" s="9">
        <v>0.99299999999999999</v>
      </c>
      <c r="HJ21" s="9">
        <v>0.77</v>
      </c>
      <c r="HK21" s="9">
        <v>0.223</v>
      </c>
      <c r="HL21" s="9">
        <v>0.88300000000000001</v>
      </c>
      <c r="HM21" s="9">
        <v>0.65900000000000003</v>
      </c>
      <c r="HN21" s="9">
        <v>0.223</v>
      </c>
      <c r="HO21" s="9">
        <v>0.88300000000000001</v>
      </c>
      <c r="HP21" s="9">
        <v>0.65900000000000003</v>
      </c>
      <c r="HQ21" s="9">
        <v>0.223</v>
      </c>
      <c r="HR21" s="9">
        <v>0</v>
      </c>
      <c r="HS21" s="9">
        <v>0</v>
      </c>
      <c r="HT21" s="9">
        <v>0</v>
      </c>
      <c r="HU21" s="9">
        <v>0.111</v>
      </c>
      <c r="HV21" s="9">
        <v>0.111</v>
      </c>
      <c r="HW21" s="9">
        <v>0</v>
      </c>
      <c r="HX21" s="9">
        <v>4.133</v>
      </c>
      <c r="HY21" s="9">
        <v>0.92500000000000004</v>
      </c>
      <c r="HZ21" s="9">
        <v>3.2069999999999999</v>
      </c>
      <c r="IA21" s="9">
        <v>3.052</v>
      </c>
      <c r="IB21" s="9">
        <v>0.753</v>
      </c>
      <c r="IC21" s="9">
        <v>2.2989999999999999</v>
      </c>
      <c r="ID21" s="9">
        <v>1.9419999999999999</v>
      </c>
      <c r="IE21" s="9">
        <v>0.59199999999999997</v>
      </c>
      <c r="IF21" s="9">
        <v>1.351</v>
      </c>
      <c r="IG21" s="9">
        <v>1.1100000000000001</v>
      </c>
      <c r="IH21" s="9">
        <v>0.161</v>
      </c>
      <c r="II21" s="9">
        <v>0.94899999999999995</v>
      </c>
      <c r="IJ21" s="9">
        <v>1.081</v>
      </c>
      <c r="IK21" s="9">
        <v>0.17199999999999999</v>
      </c>
      <c r="IL21" s="9">
        <v>0.90800000000000003</v>
      </c>
      <c r="IM21" s="9">
        <v>4.0430000000000001</v>
      </c>
      <c r="IN21" s="9">
        <v>0.83599999999999997</v>
      </c>
      <c r="IO21" s="9">
        <v>3.2069999999999999</v>
      </c>
      <c r="IP21" s="9">
        <v>3.052</v>
      </c>
      <c r="IQ21" s="9">
        <v>0.753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2.61</v>
      </c>
      <c r="C11" s="9">
        <v>1.484</v>
      </c>
      <c r="D11" s="9">
        <v>0.73899999999999999</v>
      </c>
      <c r="E11" s="9">
        <v>0.74399999999999999</v>
      </c>
      <c r="F11" s="9">
        <v>2.6269999999999998</v>
      </c>
      <c r="G11" s="9">
        <v>0.76100000000000001</v>
      </c>
      <c r="H11" s="9">
        <v>1.8660000000000001</v>
      </c>
      <c r="I11" s="9">
        <v>0.28599999999999998</v>
      </c>
      <c r="J11" s="9">
        <v>0</v>
      </c>
      <c r="K11" s="9">
        <v>0.28599999999999998</v>
      </c>
      <c r="L11" s="9">
        <v>0.59</v>
      </c>
      <c r="M11" s="9">
        <v>0.28199999999999997</v>
      </c>
      <c r="N11" s="9">
        <v>0.308</v>
      </c>
      <c r="O11" s="9">
        <v>0.59</v>
      </c>
      <c r="P11" s="9">
        <v>0.28199999999999997</v>
      </c>
      <c r="Q11" s="9">
        <v>0.308</v>
      </c>
      <c r="R11" s="9">
        <v>0.127</v>
      </c>
      <c r="S11" s="9">
        <v>0</v>
      </c>
      <c r="T11" s="9">
        <v>0.127</v>
      </c>
      <c r="U11" s="9">
        <v>0.46300000000000002</v>
      </c>
      <c r="V11" s="9">
        <v>0.28199999999999997</v>
      </c>
      <c r="W11" s="9">
        <v>0.18099999999999999</v>
      </c>
      <c r="X11" s="9">
        <v>0</v>
      </c>
      <c r="Y11" s="9">
        <v>0</v>
      </c>
      <c r="Z11" s="9">
        <v>0</v>
      </c>
      <c r="AA11" s="9">
        <v>0.84599999999999997</v>
      </c>
      <c r="AB11" s="9">
        <v>0.16900000000000001</v>
      </c>
      <c r="AC11" s="9">
        <v>0.67800000000000005</v>
      </c>
      <c r="AD11" s="9">
        <v>0.84599999999999997</v>
      </c>
      <c r="AE11" s="9">
        <v>0.16900000000000001</v>
      </c>
      <c r="AF11" s="9">
        <v>0.67800000000000005</v>
      </c>
      <c r="AG11" s="9">
        <v>0.23</v>
      </c>
      <c r="AH11" s="9">
        <v>0</v>
      </c>
      <c r="AI11" s="9">
        <v>0.23</v>
      </c>
      <c r="AJ11" s="9">
        <v>0.61699999999999999</v>
      </c>
      <c r="AK11" s="9">
        <v>0.16900000000000001</v>
      </c>
      <c r="AL11" s="9">
        <v>0.44800000000000001</v>
      </c>
      <c r="AM11" s="9">
        <v>0</v>
      </c>
      <c r="AN11" s="9">
        <v>0</v>
      </c>
      <c r="AO11" s="9">
        <v>0</v>
      </c>
      <c r="AP11" s="9">
        <v>0.68899999999999995</v>
      </c>
      <c r="AQ11" s="9">
        <v>0</v>
      </c>
      <c r="AR11" s="9">
        <v>0.68899999999999995</v>
      </c>
      <c r="AS11" s="9">
        <v>0.61399999999999999</v>
      </c>
      <c r="AT11" s="9">
        <v>0</v>
      </c>
      <c r="AU11" s="9">
        <v>0.61399999999999999</v>
      </c>
      <c r="AV11" s="9">
        <v>6.7000000000000004E-2</v>
      </c>
      <c r="AW11" s="9">
        <v>0</v>
      </c>
      <c r="AX11" s="9">
        <v>6.7000000000000004E-2</v>
      </c>
      <c r="AY11" s="9">
        <v>0.54800000000000004</v>
      </c>
      <c r="AZ11" s="9">
        <v>0</v>
      </c>
      <c r="BA11" s="9">
        <v>0.54800000000000004</v>
      </c>
      <c r="BB11" s="9">
        <v>7.3999999999999996E-2</v>
      </c>
      <c r="BC11" s="9">
        <v>0</v>
      </c>
      <c r="BD11" s="9">
        <v>7.3999999999999996E-2</v>
      </c>
      <c r="BE11" s="9">
        <v>1.829</v>
      </c>
      <c r="BF11" s="9">
        <v>0.499</v>
      </c>
      <c r="BG11" s="9">
        <v>1.33</v>
      </c>
      <c r="BH11" s="9">
        <v>1.7250000000000001</v>
      </c>
      <c r="BI11" s="9">
        <v>0.499</v>
      </c>
      <c r="BJ11" s="9">
        <v>1.226</v>
      </c>
      <c r="BK11" s="9">
        <v>0.621</v>
      </c>
      <c r="BL11" s="9">
        <v>0.11</v>
      </c>
      <c r="BM11" s="9">
        <v>0.51100000000000001</v>
      </c>
      <c r="BN11" s="9">
        <v>1.105</v>
      </c>
      <c r="BO11" s="9">
        <v>0.39</v>
      </c>
      <c r="BP11" s="9">
        <v>0.71499999999999997</v>
      </c>
      <c r="BQ11" s="9">
        <v>0.104</v>
      </c>
      <c r="BR11" s="9">
        <v>0</v>
      </c>
      <c r="BS11" s="9">
        <v>0.104</v>
      </c>
      <c r="BT11" s="9">
        <v>1.6220000000000001</v>
      </c>
      <c r="BU11" s="9">
        <v>1.1140000000000001</v>
      </c>
      <c r="BV11" s="9">
        <v>0.50800000000000001</v>
      </c>
      <c r="BW11" s="9">
        <v>1.5149999999999999</v>
      </c>
      <c r="BX11" s="9">
        <v>1.1140000000000001</v>
      </c>
      <c r="BY11" s="9">
        <v>0.40100000000000002</v>
      </c>
      <c r="BZ11" s="9">
        <v>0.69299999999999995</v>
      </c>
      <c r="CA11" s="9">
        <v>0.63</v>
      </c>
      <c r="CB11" s="9">
        <v>6.3E-2</v>
      </c>
      <c r="CC11" s="9">
        <v>0.82099999999999995</v>
      </c>
      <c r="CD11" s="9">
        <v>0.48399999999999999</v>
      </c>
      <c r="CE11" s="9">
        <v>0.33700000000000002</v>
      </c>
      <c r="CF11" s="9">
        <v>0.108</v>
      </c>
      <c r="CG11" s="9">
        <v>0</v>
      </c>
      <c r="CH11" s="9">
        <v>0.108</v>
      </c>
      <c r="CI11" s="9">
        <v>1.3560000000000001</v>
      </c>
      <c r="CJ11" s="9">
        <v>0.30399999999999999</v>
      </c>
      <c r="CK11" s="9">
        <v>1.052</v>
      </c>
      <c r="CL11" s="9">
        <v>1.177</v>
      </c>
      <c r="CM11" s="9">
        <v>0.30399999999999999</v>
      </c>
      <c r="CN11" s="9">
        <v>0.874</v>
      </c>
      <c r="CO11" s="9">
        <v>0.17</v>
      </c>
      <c r="CP11" s="9">
        <v>0</v>
      </c>
      <c r="CQ11" s="9">
        <v>0.17</v>
      </c>
      <c r="CR11" s="9">
        <v>1.008</v>
      </c>
      <c r="CS11" s="9">
        <v>0.30399999999999999</v>
      </c>
      <c r="CT11" s="9">
        <v>0.70399999999999996</v>
      </c>
      <c r="CU11" s="9">
        <v>0.17799999999999999</v>
      </c>
      <c r="CV11" s="9">
        <v>0</v>
      </c>
      <c r="CW11" s="9">
        <v>0.17799999999999999</v>
      </c>
      <c r="CX11" s="9">
        <v>1.6870000000000001</v>
      </c>
      <c r="CY11" s="9">
        <v>0.63</v>
      </c>
      <c r="CZ11" s="9">
        <v>1.056</v>
      </c>
      <c r="DA11" s="9">
        <v>1.6870000000000001</v>
      </c>
      <c r="DB11" s="9">
        <v>0.63</v>
      </c>
      <c r="DC11" s="9">
        <v>1.056</v>
      </c>
      <c r="DD11" s="9">
        <v>0.61199999999999999</v>
      </c>
      <c r="DE11" s="9">
        <v>0.29199999999999998</v>
      </c>
      <c r="DF11" s="9">
        <v>0.32</v>
      </c>
      <c r="DG11" s="9">
        <v>1.075</v>
      </c>
      <c r="DH11" s="9">
        <v>0.33900000000000002</v>
      </c>
      <c r="DI11" s="9">
        <v>0.73599999999999999</v>
      </c>
      <c r="DJ11" s="9">
        <v>0</v>
      </c>
      <c r="DK11" s="9">
        <v>0</v>
      </c>
      <c r="DL11" s="9">
        <v>0</v>
      </c>
      <c r="DM11" s="9">
        <v>1.6279999999999999</v>
      </c>
      <c r="DN11" s="9">
        <v>0.78200000000000003</v>
      </c>
      <c r="DO11" s="9">
        <v>0.84599999999999997</v>
      </c>
      <c r="DP11" s="9">
        <v>1.6279999999999999</v>
      </c>
      <c r="DQ11" s="9">
        <v>0.78200000000000003</v>
      </c>
      <c r="DR11" s="9">
        <v>0.84599999999999997</v>
      </c>
      <c r="DS11" s="9">
        <v>0.68600000000000005</v>
      </c>
      <c r="DT11" s="9">
        <v>0.44800000000000001</v>
      </c>
      <c r="DU11" s="9">
        <v>0.23899999999999999</v>
      </c>
      <c r="DV11" s="9">
        <v>0.94199999999999995</v>
      </c>
      <c r="DW11" s="9">
        <v>0.33400000000000002</v>
      </c>
      <c r="DX11" s="9">
        <v>0.60699999999999998</v>
      </c>
      <c r="DY11" s="9">
        <v>0</v>
      </c>
      <c r="DZ11" s="9">
        <v>0</v>
      </c>
      <c r="EA11" s="9">
        <v>0</v>
      </c>
      <c r="EB11" s="9">
        <v>0.316</v>
      </c>
      <c r="EC11" s="9">
        <v>6.6000000000000003E-2</v>
      </c>
      <c r="ED11" s="9">
        <v>0.25</v>
      </c>
      <c r="EE11" s="9">
        <v>0.20799999999999999</v>
      </c>
      <c r="EF11" s="9">
        <v>6.6000000000000003E-2</v>
      </c>
      <c r="EG11" s="9">
        <v>0.14299999999999999</v>
      </c>
      <c r="EH11" s="9">
        <v>0.14299999999999999</v>
      </c>
      <c r="EI11" s="9">
        <v>0</v>
      </c>
      <c r="EJ11" s="9">
        <v>0.14299999999999999</v>
      </c>
      <c r="EK11" s="9">
        <v>6.6000000000000003E-2</v>
      </c>
      <c r="EL11" s="9">
        <v>6.6000000000000003E-2</v>
      </c>
      <c r="EM11" s="9">
        <v>0</v>
      </c>
      <c r="EN11" s="9">
        <v>0.108</v>
      </c>
      <c r="EO11" s="9">
        <v>0</v>
      </c>
      <c r="EP11" s="9">
        <v>0.108</v>
      </c>
      <c r="EQ11" s="9">
        <v>14.566000000000001</v>
      </c>
      <c r="ER11" s="9">
        <v>6.444</v>
      </c>
      <c r="ES11" s="9">
        <v>8.1219999999999999</v>
      </c>
      <c r="ET11" s="9">
        <v>13.68</v>
      </c>
      <c r="EU11" s="9">
        <v>5.9</v>
      </c>
      <c r="EV11" s="9">
        <v>7.78</v>
      </c>
      <c r="EW11" s="9">
        <v>7.9320000000000004</v>
      </c>
      <c r="EX11" s="9">
        <v>3.25</v>
      </c>
      <c r="EY11" s="9">
        <v>4.6820000000000004</v>
      </c>
      <c r="EZ11" s="9">
        <v>5.7480000000000002</v>
      </c>
      <c r="FA11" s="9">
        <v>2.65</v>
      </c>
      <c r="FB11" s="9">
        <v>3.0979999999999999</v>
      </c>
      <c r="FC11" s="9">
        <v>0.88600000000000001</v>
      </c>
      <c r="FD11" s="9">
        <v>0.54400000000000004</v>
      </c>
      <c r="FE11" s="9">
        <v>0.34200000000000003</v>
      </c>
      <c r="FF11" s="9">
        <v>12.875</v>
      </c>
      <c r="FG11" s="9">
        <v>5.8769999999999998</v>
      </c>
      <c r="FH11" s="9">
        <v>6.9980000000000002</v>
      </c>
      <c r="FI11" s="9">
        <v>11.989000000000001</v>
      </c>
      <c r="FJ11" s="9">
        <v>5.3330000000000002</v>
      </c>
      <c r="FK11" s="9">
        <v>6.657</v>
      </c>
      <c r="FL11" s="9">
        <v>7.2080000000000002</v>
      </c>
      <c r="FM11" s="9">
        <v>2.9769999999999999</v>
      </c>
      <c r="FN11" s="9">
        <v>4.2300000000000004</v>
      </c>
      <c r="FO11" s="9">
        <v>4.782</v>
      </c>
      <c r="FP11" s="9">
        <v>2.3559999999999999</v>
      </c>
      <c r="FQ11" s="9">
        <v>2.4260000000000002</v>
      </c>
      <c r="FR11" s="9">
        <v>0.88600000000000001</v>
      </c>
      <c r="FS11" s="9">
        <v>0.54400000000000004</v>
      </c>
      <c r="FT11" s="9">
        <v>0.34200000000000003</v>
      </c>
      <c r="FU11" s="9">
        <v>1.6910000000000001</v>
      </c>
      <c r="FV11" s="9">
        <v>0.56699999999999995</v>
      </c>
      <c r="FW11" s="9">
        <v>1.1240000000000001</v>
      </c>
      <c r="FX11" s="9">
        <v>1.6910000000000001</v>
      </c>
      <c r="FY11" s="9">
        <v>0.56699999999999995</v>
      </c>
      <c r="FZ11" s="9">
        <v>1.1240000000000001</v>
      </c>
      <c r="GA11" s="9">
        <v>0.72399999999999998</v>
      </c>
      <c r="GB11" s="9">
        <v>0.27300000000000002</v>
      </c>
      <c r="GC11" s="9">
        <v>0.45100000000000001</v>
      </c>
      <c r="GD11" s="9">
        <v>0.96699999999999997</v>
      </c>
      <c r="GE11" s="9">
        <v>0.29399999999999998</v>
      </c>
      <c r="GF11" s="9">
        <v>0.67200000000000004</v>
      </c>
      <c r="GG11" s="9">
        <v>0</v>
      </c>
      <c r="GH11" s="9">
        <v>0</v>
      </c>
      <c r="GI11" s="9">
        <v>0</v>
      </c>
      <c r="GJ11" s="9">
        <v>6.7640000000000002</v>
      </c>
      <c r="GK11" s="9">
        <v>3.319</v>
      </c>
      <c r="GL11" s="9">
        <v>3.4449999999999998</v>
      </c>
      <c r="GM11" s="9">
        <v>6.4569999999999999</v>
      </c>
      <c r="GN11" s="9">
        <v>3.169</v>
      </c>
      <c r="GO11" s="9">
        <v>3.2879999999999998</v>
      </c>
      <c r="GP11" s="9">
        <v>2.6909999999999998</v>
      </c>
      <c r="GQ11" s="9">
        <v>1.43</v>
      </c>
      <c r="GR11" s="9">
        <v>1.2609999999999999</v>
      </c>
      <c r="GS11" s="9">
        <v>3.766</v>
      </c>
      <c r="GT11" s="9">
        <v>1.7390000000000001</v>
      </c>
      <c r="GU11" s="9">
        <v>2.0270000000000001</v>
      </c>
      <c r="GV11" s="9">
        <v>0.307</v>
      </c>
      <c r="GW11" s="9">
        <v>0.15</v>
      </c>
      <c r="GX11" s="9">
        <v>0.157</v>
      </c>
      <c r="GY11" s="9">
        <v>1.089</v>
      </c>
      <c r="GZ11" s="9">
        <v>0.32600000000000001</v>
      </c>
      <c r="HA11" s="9">
        <v>0.76300000000000001</v>
      </c>
      <c r="HB11" s="9">
        <v>1.089</v>
      </c>
      <c r="HC11" s="9">
        <v>0.32600000000000001</v>
      </c>
      <c r="HD11" s="9">
        <v>0.76300000000000001</v>
      </c>
      <c r="HE11" s="9">
        <v>0.95</v>
      </c>
      <c r="HF11" s="9">
        <v>0.187</v>
      </c>
      <c r="HG11" s="9">
        <v>0.76300000000000001</v>
      </c>
      <c r="HH11" s="9">
        <v>0.13800000000000001</v>
      </c>
      <c r="HI11" s="9">
        <v>0.13800000000000001</v>
      </c>
      <c r="HJ11" s="9">
        <v>0</v>
      </c>
      <c r="HK11" s="9">
        <v>0</v>
      </c>
      <c r="HL11" s="9">
        <v>0</v>
      </c>
      <c r="HM11" s="9">
        <v>0</v>
      </c>
      <c r="HN11" s="9">
        <v>3.5960000000000001</v>
      </c>
      <c r="HO11" s="9">
        <v>1.63</v>
      </c>
      <c r="HP11" s="9">
        <v>1.966</v>
      </c>
      <c r="HQ11" s="9">
        <v>3.423</v>
      </c>
      <c r="HR11" s="9">
        <v>1.458</v>
      </c>
      <c r="HS11" s="9">
        <v>1.966</v>
      </c>
      <c r="HT11" s="9">
        <v>2.2690000000000001</v>
      </c>
      <c r="HU11" s="9">
        <v>1.1339999999999999</v>
      </c>
      <c r="HV11" s="9">
        <v>1.135</v>
      </c>
      <c r="HW11" s="9">
        <v>1.155</v>
      </c>
      <c r="HX11" s="9">
        <v>0.32400000000000001</v>
      </c>
      <c r="HY11" s="9">
        <v>0.83099999999999996</v>
      </c>
      <c r="HZ11" s="9">
        <v>0.17199999999999999</v>
      </c>
      <c r="IA11" s="9">
        <v>0.17199999999999999</v>
      </c>
      <c r="IB11" s="9">
        <v>0</v>
      </c>
      <c r="IC11" s="9">
        <v>3.1179999999999999</v>
      </c>
      <c r="ID11" s="9">
        <v>1.17</v>
      </c>
      <c r="IE11" s="9">
        <v>1.948</v>
      </c>
      <c r="IF11" s="9">
        <v>2.7109999999999999</v>
      </c>
      <c r="IG11" s="9">
        <v>0.94799999999999995</v>
      </c>
      <c r="IH11" s="9">
        <v>1.7629999999999999</v>
      </c>
      <c r="II11" s="9">
        <v>2.0219999999999998</v>
      </c>
      <c r="IJ11" s="9">
        <v>0.499</v>
      </c>
      <c r="IK11" s="9">
        <v>1.5229999999999999</v>
      </c>
      <c r="IL11" s="9">
        <v>0.68899999999999995</v>
      </c>
      <c r="IM11" s="9">
        <v>0.44800000000000001</v>
      </c>
      <c r="IN11" s="9">
        <v>0.24099999999999999</v>
      </c>
      <c r="IO11" s="9">
        <v>0.40699999999999997</v>
      </c>
      <c r="IP11" s="9">
        <v>0.222</v>
      </c>
      <c r="IQ11" s="9">
        <v>0.184</v>
      </c>
    </row>
    <row r="12" spans="1:251">
      <c r="A12" s="10">
        <v>42401</v>
      </c>
      <c r="B12" s="9">
        <v>2.875</v>
      </c>
      <c r="C12" s="9">
        <v>2.3719999999999999</v>
      </c>
      <c r="D12" s="9">
        <v>0.59599999999999997</v>
      </c>
      <c r="E12" s="9">
        <v>1.776</v>
      </c>
      <c r="F12" s="9">
        <v>1.861</v>
      </c>
      <c r="G12" s="9">
        <v>0.76200000000000001</v>
      </c>
      <c r="H12" s="9">
        <v>1.0980000000000001</v>
      </c>
      <c r="I12" s="9">
        <v>6.2E-2</v>
      </c>
      <c r="J12" s="9">
        <v>0</v>
      </c>
      <c r="K12" s="9">
        <v>6.2E-2</v>
      </c>
      <c r="L12" s="9">
        <v>1.004</v>
      </c>
      <c r="M12" s="9">
        <v>0.39</v>
      </c>
      <c r="N12" s="9">
        <v>0.61399999999999999</v>
      </c>
      <c r="O12" s="9">
        <v>0.84799999999999998</v>
      </c>
      <c r="P12" s="9">
        <v>0.32</v>
      </c>
      <c r="Q12" s="9">
        <v>0.52800000000000002</v>
      </c>
      <c r="R12" s="9">
        <v>0.373</v>
      </c>
      <c r="S12" s="9">
        <v>6.3E-2</v>
      </c>
      <c r="T12" s="9">
        <v>0.311</v>
      </c>
      <c r="U12" s="9">
        <v>0.47499999999999998</v>
      </c>
      <c r="V12" s="9">
        <v>0.25800000000000001</v>
      </c>
      <c r="W12" s="9">
        <v>0.218</v>
      </c>
      <c r="X12" s="9">
        <v>0.156</v>
      </c>
      <c r="Y12" s="9">
        <v>7.0000000000000007E-2</v>
      </c>
      <c r="Z12" s="9">
        <v>8.5999999999999993E-2</v>
      </c>
      <c r="AA12" s="9">
        <v>0.82599999999999996</v>
      </c>
      <c r="AB12" s="9">
        <v>8.6999999999999994E-2</v>
      </c>
      <c r="AC12" s="9">
        <v>0.73799999999999999</v>
      </c>
      <c r="AD12" s="9">
        <v>0.82599999999999996</v>
      </c>
      <c r="AE12" s="9">
        <v>8.6999999999999994E-2</v>
      </c>
      <c r="AF12" s="9">
        <v>0.73799999999999999</v>
      </c>
      <c r="AG12" s="9">
        <v>0.215</v>
      </c>
      <c r="AH12" s="9">
        <v>0</v>
      </c>
      <c r="AI12" s="9">
        <v>0.215</v>
      </c>
      <c r="AJ12" s="9">
        <v>0.61099999999999999</v>
      </c>
      <c r="AK12" s="9">
        <v>8.6999999999999994E-2</v>
      </c>
      <c r="AL12" s="9">
        <v>0.52300000000000002</v>
      </c>
      <c r="AM12" s="9">
        <v>0</v>
      </c>
      <c r="AN12" s="9">
        <v>0</v>
      </c>
      <c r="AO12" s="9">
        <v>0</v>
      </c>
      <c r="AP12" s="9">
        <v>0.52300000000000002</v>
      </c>
      <c r="AQ12" s="9">
        <v>0.14399999999999999</v>
      </c>
      <c r="AR12" s="9">
        <v>0.379</v>
      </c>
      <c r="AS12" s="9">
        <v>0.52300000000000002</v>
      </c>
      <c r="AT12" s="9">
        <v>0.14399999999999999</v>
      </c>
      <c r="AU12" s="9">
        <v>0.379</v>
      </c>
      <c r="AV12" s="9">
        <v>0.34300000000000003</v>
      </c>
      <c r="AW12" s="9">
        <v>6.3E-2</v>
      </c>
      <c r="AX12" s="9">
        <v>0.28000000000000003</v>
      </c>
      <c r="AY12" s="9">
        <v>0.18</v>
      </c>
      <c r="AZ12" s="9">
        <v>8.2000000000000003E-2</v>
      </c>
      <c r="BA12" s="9">
        <v>9.8000000000000004E-2</v>
      </c>
      <c r="BB12" s="9">
        <v>0</v>
      </c>
      <c r="BC12" s="9">
        <v>0</v>
      </c>
      <c r="BD12" s="9">
        <v>0</v>
      </c>
      <c r="BE12" s="9">
        <v>1.706</v>
      </c>
      <c r="BF12" s="9">
        <v>0.24399999999999999</v>
      </c>
      <c r="BG12" s="9">
        <v>1.462</v>
      </c>
      <c r="BH12" s="9">
        <v>1.706</v>
      </c>
      <c r="BI12" s="9">
        <v>0.24399999999999999</v>
      </c>
      <c r="BJ12" s="9">
        <v>1.462</v>
      </c>
      <c r="BK12" s="9">
        <v>1.036</v>
      </c>
      <c r="BL12" s="9">
        <v>9.5000000000000001E-2</v>
      </c>
      <c r="BM12" s="9">
        <v>0.94199999999999995</v>
      </c>
      <c r="BN12" s="9">
        <v>0.67</v>
      </c>
      <c r="BO12" s="9">
        <v>0.14899999999999999</v>
      </c>
      <c r="BP12" s="9">
        <v>0.52100000000000002</v>
      </c>
      <c r="BQ12" s="9">
        <v>0</v>
      </c>
      <c r="BR12" s="9">
        <v>0</v>
      </c>
      <c r="BS12" s="9">
        <v>0</v>
      </c>
      <c r="BT12" s="9">
        <v>2.2440000000000002</v>
      </c>
      <c r="BU12" s="9">
        <v>1.2729999999999999</v>
      </c>
      <c r="BV12" s="9">
        <v>0.97099999999999997</v>
      </c>
      <c r="BW12" s="9">
        <v>2.0259999999999998</v>
      </c>
      <c r="BX12" s="9">
        <v>1.2030000000000001</v>
      </c>
      <c r="BY12" s="9">
        <v>0.82299999999999995</v>
      </c>
      <c r="BZ12" s="9">
        <v>1.151</v>
      </c>
      <c r="CA12" s="9">
        <v>0.501</v>
      </c>
      <c r="CB12" s="9">
        <v>0.64900000000000002</v>
      </c>
      <c r="CC12" s="9">
        <v>0.876</v>
      </c>
      <c r="CD12" s="9">
        <v>0.70199999999999996</v>
      </c>
      <c r="CE12" s="9">
        <v>0.17399999999999999</v>
      </c>
      <c r="CF12" s="9">
        <v>0.217</v>
      </c>
      <c r="CG12" s="9">
        <v>7.0000000000000007E-2</v>
      </c>
      <c r="CH12" s="9">
        <v>0.14699999999999999</v>
      </c>
      <c r="CI12" s="9">
        <v>0.66100000000000003</v>
      </c>
      <c r="CJ12" s="9">
        <v>0.158</v>
      </c>
      <c r="CK12" s="9">
        <v>0.503</v>
      </c>
      <c r="CL12" s="9">
        <v>0.57499999999999996</v>
      </c>
      <c r="CM12" s="9">
        <v>0.158</v>
      </c>
      <c r="CN12" s="9">
        <v>0.41699999999999998</v>
      </c>
      <c r="CO12" s="9">
        <v>0.216</v>
      </c>
      <c r="CP12" s="9">
        <v>7.6999999999999999E-2</v>
      </c>
      <c r="CQ12" s="9">
        <v>0.13900000000000001</v>
      </c>
      <c r="CR12" s="9">
        <v>0.35899999999999999</v>
      </c>
      <c r="CS12" s="9">
        <v>8.1000000000000003E-2</v>
      </c>
      <c r="CT12" s="9">
        <v>0.27800000000000002</v>
      </c>
      <c r="CU12" s="9">
        <v>8.5999999999999993E-2</v>
      </c>
      <c r="CV12" s="9">
        <v>0</v>
      </c>
      <c r="CW12" s="9">
        <v>8.5999999999999993E-2</v>
      </c>
      <c r="CX12" s="9">
        <v>3.0049999999999999</v>
      </c>
      <c r="CY12" s="9">
        <v>0.91400000000000003</v>
      </c>
      <c r="CZ12" s="9">
        <v>2.0920000000000001</v>
      </c>
      <c r="DA12" s="9">
        <v>2.9359999999999999</v>
      </c>
      <c r="DB12" s="9">
        <v>0.84399999999999997</v>
      </c>
      <c r="DC12" s="9">
        <v>2.0920000000000001</v>
      </c>
      <c r="DD12" s="9">
        <v>1.4410000000000001</v>
      </c>
      <c r="DE12" s="9">
        <v>0.32100000000000001</v>
      </c>
      <c r="DF12" s="9">
        <v>1.1200000000000001</v>
      </c>
      <c r="DG12" s="9">
        <v>1.494</v>
      </c>
      <c r="DH12" s="9">
        <v>0.52300000000000002</v>
      </c>
      <c r="DI12" s="9">
        <v>0.97199999999999998</v>
      </c>
      <c r="DJ12" s="9">
        <v>7.0000000000000007E-2</v>
      </c>
      <c r="DK12" s="9">
        <v>7.0000000000000007E-2</v>
      </c>
      <c r="DL12" s="9">
        <v>0</v>
      </c>
      <c r="DM12" s="9">
        <v>1.1910000000000001</v>
      </c>
      <c r="DN12" s="9">
        <v>0.48299999999999998</v>
      </c>
      <c r="DO12" s="9">
        <v>0.70799999999999996</v>
      </c>
      <c r="DP12" s="9">
        <v>1.129</v>
      </c>
      <c r="DQ12" s="9">
        <v>0.48299999999999998</v>
      </c>
      <c r="DR12" s="9">
        <v>0.64700000000000002</v>
      </c>
      <c r="DS12" s="9">
        <v>0.72399999999999998</v>
      </c>
      <c r="DT12" s="9">
        <v>0.14399999999999999</v>
      </c>
      <c r="DU12" s="9">
        <v>0.57999999999999996</v>
      </c>
      <c r="DV12" s="9">
        <v>0.40600000000000003</v>
      </c>
      <c r="DW12" s="9">
        <v>0.33900000000000002</v>
      </c>
      <c r="DX12" s="9">
        <v>6.7000000000000004E-2</v>
      </c>
      <c r="DY12" s="9">
        <v>6.2E-2</v>
      </c>
      <c r="DZ12" s="9">
        <v>0</v>
      </c>
      <c r="EA12" s="9">
        <v>6.2E-2</v>
      </c>
      <c r="EB12" s="9">
        <v>0.442</v>
      </c>
      <c r="EC12" s="9">
        <v>0.19400000000000001</v>
      </c>
      <c r="ED12" s="9">
        <v>0.248</v>
      </c>
      <c r="EE12" s="9">
        <v>0.442</v>
      </c>
      <c r="EF12" s="9">
        <v>0.19400000000000001</v>
      </c>
      <c r="EG12" s="9">
        <v>0.248</v>
      </c>
      <c r="EH12" s="9">
        <v>0.36399999999999999</v>
      </c>
      <c r="EI12" s="9">
        <v>0.11700000000000001</v>
      </c>
      <c r="EJ12" s="9">
        <v>0.248</v>
      </c>
      <c r="EK12" s="9">
        <v>7.6999999999999999E-2</v>
      </c>
      <c r="EL12" s="9">
        <v>7.6999999999999999E-2</v>
      </c>
      <c r="EM12" s="9">
        <v>0</v>
      </c>
      <c r="EN12" s="9">
        <v>0</v>
      </c>
      <c r="EO12" s="9">
        <v>0</v>
      </c>
      <c r="EP12" s="9">
        <v>0</v>
      </c>
      <c r="EQ12" s="9">
        <v>15.005000000000001</v>
      </c>
      <c r="ER12" s="9">
        <v>5.1260000000000003</v>
      </c>
      <c r="ES12" s="9">
        <v>9.8789999999999996</v>
      </c>
      <c r="ET12" s="9">
        <v>13.709</v>
      </c>
      <c r="EU12" s="9">
        <v>4.78</v>
      </c>
      <c r="EV12" s="9">
        <v>8.9280000000000008</v>
      </c>
      <c r="EW12" s="9">
        <v>7.907</v>
      </c>
      <c r="EX12" s="9">
        <v>3.056</v>
      </c>
      <c r="EY12" s="9">
        <v>4.851</v>
      </c>
      <c r="EZ12" s="9">
        <v>5.8010000000000002</v>
      </c>
      <c r="FA12" s="9">
        <v>1.7250000000000001</v>
      </c>
      <c r="FB12" s="9">
        <v>4.077</v>
      </c>
      <c r="FC12" s="9">
        <v>1.296</v>
      </c>
      <c r="FD12" s="9">
        <v>0.34599999999999997</v>
      </c>
      <c r="FE12" s="9">
        <v>0.95099999999999996</v>
      </c>
      <c r="FF12" s="9">
        <v>12.667</v>
      </c>
      <c r="FG12" s="9">
        <v>4.08</v>
      </c>
      <c r="FH12" s="9">
        <v>8.5869999999999997</v>
      </c>
      <c r="FI12" s="9">
        <v>11.691000000000001</v>
      </c>
      <c r="FJ12" s="9">
        <v>3.887</v>
      </c>
      <c r="FK12" s="9">
        <v>7.8040000000000003</v>
      </c>
      <c r="FL12" s="9">
        <v>6.2089999999999996</v>
      </c>
      <c r="FM12" s="9">
        <v>2.4820000000000002</v>
      </c>
      <c r="FN12" s="9">
        <v>3.7269999999999999</v>
      </c>
      <c r="FO12" s="9">
        <v>5.4809999999999999</v>
      </c>
      <c r="FP12" s="9">
        <v>1.4039999999999999</v>
      </c>
      <c r="FQ12" s="9">
        <v>4.077</v>
      </c>
      <c r="FR12" s="9">
        <v>0.97699999999999998</v>
      </c>
      <c r="FS12" s="9">
        <v>0.193</v>
      </c>
      <c r="FT12" s="9">
        <v>0.78300000000000003</v>
      </c>
      <c r="FU12" s="9">
        <v>2.3380000000000001</v>
      </c>
      <c r="FV12" s="9">
        <v>1.046</v>
      </c>
      <c r="FW12" s="9">
        <v>1.292</v>
      </c>
      <c r="FX12" s="9">
        <v>2.0179999999999998</v>
      </c>
      <c r="FY12" s="9">
        <v>0.89400000000000002</v>
      </c>
      <c r="FZ12" s="9">
        <v>1.1240000000000001</v>
      </c>
      <c r="GA12" s="9">
        <v>1.698</v>
      </c>
      <c r="GB12" s="9">
        <v>0.57399999999999995</v>
      </c>
      <c r="GC12" s="9">
        <v>1.1240000000000001</v>
      </c>
      <c r="GD12" s="9">
        <v>0.32</v>
      </c>
      <c r="GE12" s="9">
        <v>0.32</v>
      </c>
      <c r="GF12" s="9">
        <v>0</v>
      </c>
      <c r="GG12" s="9">
        <v>0.32</v>
      </c>
      <c r="GH12" s="9">
        <v>0.152</v>
      </c>
      <c r="GI12" s="9">
        <v>0.16700000000000001</v>
      </c>
      <c r="GJ12" s="9">
        <v>5.258</v>
      </c>
      <c r="GK12" s="9">
        <v>1.0980000000000001</v>
      </c>
      <c r="GL12" s="9">
        <v>4.16</v>
      </c>
      <c r="GM12" s="9">
        <v>4.9169999999999998</v>
      </c>
      <c r="GN12" s="9">
        <v>1.0980000000000001</v>
      </c>
      <c r="GO12" s="9">
        <v>3.819</v>
      </c>
      <c r="GP12" s="9">
        <v>2.415</v>
      </c>
      <c r="GQ12" s="9">
        <v>0.58799999999999997</v>
      </c>
      <c r="GR12" s="9">
        <v>1.8260000000000001</v>
      </c>
      <c r="GS12" s="9">
        <v>2.5030000000000001</v>
      </c>
      <c r="GT12" s="9">
        <v>0.51</v>
      </c>
      <c r="GU12" s="9">
        <v>1.9930000000000001</v>
      </c>
      <c r="GV12" s="9">
        <v>0.34100000000000003</v>
      </c>
      <c r="GW12" s="9">
        <v>0</v>
      </c>
      <c r="GX12" s="9">
        <v>0.34100000000000003</v>
      </c>
      <c r="GY12" s="9">
        <v>1.5840000000000001</v>
      </c>
      <c r="GZ12" s="9">
        <v>0.40100000000000002</v>
      </c>
      <c r="HA12" s="9">
        <v>1.1830000000000001</v>
      </c>
      <c r="HB12" s="9">
        <v>1.5840000000000001</v>
      </c>
      <c r="HC12" s="9">
        <v>0.40100000000000002</v>
      </c>
      <c r="HD12" s="9">
        <v>1.1830000000000001</v>
      </c>
      <c r="HE12" s="9">
        <v>1.018</v>
      </c>
      <c r="HF12" s="9">
        <v>0.21199999999999999</v>
      </c>
      <c r="HG12" s="9">
        <v>0.80600000000000005</v>
      </c>
      <c r="HH12" s="9">
        <v>0.56499999999999995</v>
      </c>
      <c r="HI12" s="9">
        <v>0.189</v>
      </c>
      <c r="HJ12" s="9">
        <v>0.377</v>
      </c>
      <c r="HK12" s="9">
        <v>0</v>
      </c>
      <c r="HL12" s="9">
        <v>0</v>
      </c>
      <c r="HM12" s="9">
        <v>0</v>
      </c>
      <c r="HN12" s="9">
        <v>4.4329999999999998</v>
      </c>
      <c r="HO12" s="9">
        <v>2.08</v>
      </c>
      <c r="HP12" s="9">
        <v>2.3519999999999999</v>
      </c>
      <c r="HQ12" s="9">
        <v>3.629</v>
      </c>
      <c r="HR12" s="9">
        <v>1.887</v>
      </c>
      <c r="HS12" s="9">
        <v>1.7430000000000001</v>
      </c>
      <c r="HT12" s="9">
        <v>2.766</v>
      </c>
      <c r="HU12" s="9">
        <v>1.2390000000000001</v>
      </c>
      <c r="HV12" s="9">
        <v>1.5269999999999999</v>
      </c>
      <c r="HW12" s="9">
        <v>0.86299999999999999</v>
      </c>
      <c r="HX12" s="9">
        <v>0.64800000000000002</v>
      </c>
      <c r="HY12" s="9">
        <v>0.215</v>
      </c>
      <c r="HZ12" s="9">
        <v>0.80300000000000005</v>
      </c>
      <c r="IA12" s="9">
        <v>0.193</v>
      </c>
      <c r="IB12" s="9">
        <v>0.61</v>
      </c>
      <c r="IC12" s="9">
        <v>3.7309999999999999</v>
      </c>
      <c r="ID12" s="9">
        <v>1.546</v>
      </c>
      <c r="IE12" s="9">
        <v>2.1840000000000002</v>
      </c>
      <c r="IF12" s="9">
        <v>3.5779999999999998</v>
      </c>
      <c r="IG12" s="9">
        <v>1.3939999999999999</v>
      </c>
      <c r="IH12" s="9">
        <v>2.1840000000000002</v>
      </c>
      <c r="II12" s="9">
        <v>1.708</v>
      </c>
      <c r="IJ12" s="9">
        <v>1.016</v>
      </c>
      <c r="IK12" s="9">
        <v>0.69199999999999995</v>
      </c>
      <c r="IL12" s="9">
        <v>1.87</v>
      </c>
      <c r="IM12" s="9">
        <v>0.378</v>
      </c>
      <c r="IN12" s="9">
        <v>1.492</v>
      </c>
      <c r="IO12" s="9">
        <v>0.152</v>
      </c>
      <c r="IP12" s="9">
        <v>0.152</v>
      </c>
      <c r="IQ12" s="9">
        <v>0</v>
      </c>
    </row>
    <row r="13" spans="1:251">
      <c r="A13" s="10">
        <v>42767</v>
      </c>
      <c r="B13" s="9">
        <v>2.472</v>
      </c>
      <c r="C13" s="9">
        <v>1.9630000000000001</v>
      </c>
      <c r="D13" s="9">
        <v>0.96</v>
      </c>
      <c r="E13" s="9">
        <v>1.002</v>
      </c>
      <c r="F13" s="9">
        <v>2.1669999999999998</v>
      </c>
      <c r="G13" s="9">
        <v>0.69799999999999995</v>
      </c>
      <c r="H13" s="9">
        <v>1.4690000000000001</v>
      </c>
      <c r="I13" s="9">
        <v>0.29699999999999999</v>
      </c>
      <c r="J13" s="9">
        <v>0.29699999999999999</v>
      </c>
      <c r="K13" s="9">
        <v>0</v>
      </c>
      <c r="L13" s="9">
        <v>0.79300000000000004</v>
      </c>
      <c r="M13" s="9">
        <v>0.39600000000000002</v>
      </c>
      <c r="N13" s="9">
        <v>0.39800000000000002</v>
      </c>
      <c r="O13" s="9">
        <v>0.71</v>
      </c>
      <c r="P13" s="9">
        <v>0.39600000000000002</v>
      </c>
      <c r="Q13" s="9">
        <v>0.314</v>
      </c>
      <c r="R13" s="9">
        <v>0.496</v>
      </c>
      <c r="S13" s="9">
        <v>0.28199999999999997</v>
      </c>
      <c r="T13" s="9">
        <v>0.214</v>
      </c>
      <c r="U13" s="9">
        <v>0.214</v>
      </c>
      <c r="V13" s="9">
        <v>0.114</v>
      </c>
      <c r="W13" s="9">
        <v>0.1</v>
      </c>
      <c r="X13" s="9">
        <v>8.3000000000000004E-2</v>
      </c>
      <c r="Y13" s="9">
        <v>0</v>
      </c>
      <c r="Z13" s="9">
        <v>8.3000000000000004E-2</v>
      </c>
      <c r="AA13" s="9">
        <v>0.79</v>
      </c>
      <c r="AB13" s="9">
        <v>0.39600000000000002</v>
      </c>
      <c r="AC13" s="9">
        <v>0.39300000000000002</v>
      </c>
      <c r="AD13" s="9">
        <v>0.79</v>
      </c>
      <c r="AE13" s="9">
        <v>0.39600000000000002</v>
      </c>
      <c r="AF13" s="9">
        <v>0.39300000000000002</v>
      </c>
      <c r="AG13" s="9">
        <v>0.33200000000000002</v>
      </c>
      <c r="AH13" s="9">
        <v>0.19900000000000001</v>
      </c>
      <c r="AI13" s="9">
        <v>0.13300000000000001</v>
      </c>
      <c r="AJ13" s="9">
        <v>0.45800000000000002</v>
      </c>
      <c r="AK13" s="9">
        <v>0.19700000000000001</v>
      </c>
      <c r="AL13" s="9">
        <v>0.26100000000000001</v>
      </c>
      <c r="AM13" s="9">
        <v>0</v>
      </c>
      <c r="AN13" s="9">
        <v>0</v>
      </c>
      <c r="AO13" s="9">
        <v>0</v>
      </c>
      <c r="AP13" s="9">
        <v>1.0389999999999999</v>
      </c>
      <c r="AQ13" s="9">
        <v>0.40699999999999997</v>
      </c>
      <c r="AR13" s="9">
        <v>0.63100000000000001</v>
      </c>
      <c r="AS13" s="9">
        <v>0.88600000000000001</v>
      </c>
      <c r="AT13" s="9">
        <v>0.33800000000000002</v>
      </c>
      <c r="AU13" s="9">
        <v>0.54800000000000004</v>
      </c>
      <c r="AV13" s="9">
        <v>0.20699999999999999</v>
      </c>
      <c r="AW13" s="9">
        <v>0.10299999999999999</v>
      </c>
      <c r="AX13" s="9">
        <v>0.104</v>
      </c>
      <c r="AY13" s="9">
        <v>0.67900000000000005</v>
      </c>
      <c r="AZ13" s="9">
        <v>0.23499999999999999</v>
      </c>
      <c r="BA13" s="9">
        <v>0.44400000000000001</v>
      </c>
      <c r="BB13" s="9">
        <v>0.153</v>
      </c>
      <c r="BC13" s="9">
        <v>6.9000000000000006E-2</v>
      </c>
      <c r="BD13" s="9">
        <v>8.3000000000000004E-2</v>
      </c>
      <c r="BE13" s="9">
        <v>1.9239999999999999</v>
      </c>
      <c r="BF13" s="9">
        <v>0.624</v>
      </c>
      <c r="BG13" s="9">
        <v>1.3009999999999999</v>
      </c>
      <c r="BH13" s="9">
        <v>1.9239999999999999</v>
      </c>
      <c r="BI13" s="9">
        <v>0.624</v>
      </c>
      <c r="BJ13" s="9">
        <v>1.3009999999999999</v>
      </c>
      <c r="BK13" s="9">
        <v>1.2230000000000001</v>
      </c>
      <c r="BL13" s="9">
        <v>0.495</v>
      </c>
      <c r="BM13" s="9">
        <v>0.72799999999999998</v>
      </c>
      <c r="BN13" s="9">
        <v>0.70099999999999996</v>
      </c>
      <c r="BO13" s="9">
        <v>0.128</v>
      </c>
      <c r="BP13" s="9">
        <v>0.57299999999999995</v>
      </c>
      <c r="BQ13" s="9">
        <v>0</v>
      </c>
      <c r="BR13" s="9">
        <v>0</v>
      </c>
      <c r="BS13" s="9">
        <v>0</v>
      </c>
      <c r="BT13" s="9">
        <v>1.4670000000000001</v>
      </c>
      <c r="BU13" s="9">
        <v>0.92400000000000004</v>
      </c>
      <c r="BV13" s="9">
        <v>0.54400000000000004</v>
      </c>
      <c r="BW13" s="9">
        <v>1.24</v>
      </c>
      <c r="BX13" s="9">
        <v>0.69599999999999995</v>
      </c>
      <c r="BY13" s="9">
        <v>0.54400000000000004</v>
      </c>
      <c r="BZ13" s="9">
        <v>0.69699999999999995</v>
      </c>
      <c r="CA13" s="9">
        <v>0.44500000000000001</v>
      </c>
      <c r="CB13" s="9">
        <v>0.252</v>
      </c>
      <c r="CC13" s="9">
        <v>0.54300000000000004</v>
      </c>
      <c r="CD13" s="9">
        <v>0.251</v>
      </c>
      <c r="CE13" s="9">
        <v>0.29199999999999998</v>
      </c>
      <c r="CF13" s="9">
        <v>0.22800000000000001</v>
      </c>
      <c r="CG13" s="9">
        <v>0.22800000000000001</v>
      </c>
      <c r="CH13" s="9">
        <v>0</v>
      </c>
      <c r="CI13" s="9">
        <v>1.3959999999999999</v>
      </c>
      <c r="CJ13" s="9">
        <v>0.51700000000000002</v>
      </c>
      <c r="CK13" s="9">
        <v>0.878</v>
      </c>
      <c r="CL13" s="9">
        <v>1.3959999999999999</v>
      </c>
      <c r="CM13" s="9">
        <v>0.51700000000000002</v>
      </c>
      <c r="CN13" s="9">
        <v>0.878</v>
      </c>
      <c r="CO13" s="9">
        <v>0.46</v>
      </c>
      <c r="CP13" s="9">
        <v>0.19900000000000001</v>
      </c>
      <c r="CQ13" s="9">
        <v>0.26100000000000001</v>
      </c>
      <c r="CR13" s="9">
        <v>0.93500000000000005</v>
      </c>
      <c r="CS13" s="9">
        <v>0.318</v>
      </c>
      <c r="CT13" s="9">
        <v>0.61699999999999999</v>
      </c>
      <c r="CU13" s="9">
        <v>0</v>
      </c>
      <c r="CV13" s="9">
        <v>0</v>
      </c>
      <c r="CW13" s="9">
        <v>0</v>
      </c>
      <c r="CX13" s="9">
        <v>1.9370000000000001</v>
      </c>
      <c r="CY13" s="9">
        <v>0.872</v>
      </c>
      <c r="CZ13" s="9">
        <v>1.0649999999999999</v>
      </c>
      <c r="DA13" s="9">
        <v>1.7849999999999999</v>
      </c>
      <c r="DB13" s="9">
        <v>0.80200000000000005</v>
      </c>
      <c r="DC13" s="9">
        <v>0.98199999999999998</v>
      </c>
      <c r="DD13" s="9">
        <v>0.71499999999999997</v>
      </c>
      <c r="DE13" s="9">
        <v>0.45700000000000002</v>
      </c>
      <c r="DF13" s="9">
        <v>0.25800000000000001</v>
      </c>
      <c r="DG13" s="9">
        <v>1.07</v>
      </c>
      <c r="DH13" s="9">
        <v>0.34499999999999997</v>
      </c>
      <c r="DI13" s="9">
        <v>0.72499999999999998</v>
      </c>
      <c r="DJ13" s="9">
        <v>0.153</v>
      </c>
      <c r="DK13" s="9">
        <v>6.9000000000000006E-2</v>
      </c>
      <c r="DL13" s="9">
        <v>8.3000000000000004E-2</v>
      </c>
      <c r="DM13" s="9">
        <v>1.6439999999999999</v>
      </c>
      <c r="DN13" s="9">
        <v>0.82799999999999996</v>
      </c>
      <c r="DO13" s="9">
        <v>0.81499999999999995</v>
      </c>
      <c r="DP13" s="9">
        <v>1.5489999999999999</v>
      </c>
      <c r="DQ13" s="9">
        <v>0.73399999999999999</v>
      </c>
      <c r="DR13" s="9">
        <v>0.81499999999999995</v>
      </c>
      <c r="DS13" s="9">
        <v>1.1739999999999999</v>
      </c>
      <c r="DT13" s="9">
        <v>0.58599999999999997</v>
      </c>
      <c r="DU13" s="9">
        <v>0.58799999999999997</v>
      </c>
      <c r="DV13" s="9">
        <v>0.376</v>
      </c>
      <c r="DW13" s="9">
        <v>0.14799999999999999</v>
      </c>
      <c r="DX13" s="9">
        <v>0.22700000000000001</v>
      </c>
      <c r="DY13" s="9">
        <v>9.4E-2</v>
      </c>
      <c r="DZ13" s="9">
        <v>9.4E-2</v>
      </c>
      <c r="EA13" s="9">
        <v>0</v>
      </c>
      <c r="EB13" s="9">
        <v>0.24299999999999999</v>
      </c>
      <c r="EC13" s="9">
        <v>0.13300000000000001</v>
      </c>
      <c r="ED13" s="9">
        <v>0.11</v>
      </c>
      <c r="EE13" s="9">
        <v>0.11</v>
      </c>
      <c r="EF13" s="9">
        <v>0</v>
      </c>
      <c r="EG13" s="9">
        <v>0.11</v>
      </c>
      <c r="EH13" s="9">
        <v>0.11</v>
      </c>
      <c r="EI13" s="9">
        <v>0</v>
      </c>
      <c r="EJ13" s="9">
        <v>0.11</v>
      </c>
      <c r="EK13" s="9">
        <v>0</v>
      </c>
      <c r="EL13" s="9">
        <v>0</v>
      </c>
      <c r="EM13" s="9">
        <v>0</v>
      </c>
      <c r="EN13" s="9">
        <v>0.13300000000000001</v>
      </c>
      <c r="EO13" s="9">
        <v>0.13300000000000001</v>
      </c>
      <c r="EP13" s="9">
        <v>0</v>
      </c>
      <c r="EQ13" s="9">
        <v>15.256</v>
      </c>
      <c r="ER13" s="9">
        <v>5.7270000000000003</v>
      </c>
      <c r="ES13" s="9">
        <v>9.5289999999999999</v>
      </c>
      <c r="ET13" s="9">
        <v>13.614000000000001</v>
      </c>
      <c r="EU13" s="9">
        <v>5.7270000000000003</v>
      </c>
      <c r="EV13" s="9">
        <v>7.8869999999999996</v>
      </c>
      <c r="EW13" s="9">
        <v>7.3230000000000004</v>
      </c>
      <c r="EX13" s="9">
        <v>3.2309999999999999</v>
      </c>
      <c r="EY13" s="9">
        <v>4.0919999999999996</v>
      </c>
      <c r="EZ13" s="9">
        <v>6.2910000000000004</v>
      </c>
      <c r="FA13" s="9">
        <v>2.4969999999999999</v>
      </c>
      <c r="FB13" s="9">
        <v>3.7949999999999999</v>
      </c>
      <c r="FC13" s="9">
        <v>1.6419999999999999</v>
      </c>
      <c r="FD13" s="9">
        <v>0</v>
      </c>
      <c r="FE13" s="9">
        <v>1.6419999999999999</v>
      </c>
      <c r="FF13" s="9">
        <v>12.611000000000001</v>
      </c>
      <c r="FG13" s="9">
        <v>4.9720000000000004</v>
      </c>
      <c r="FH13" s="9">
        <v>7.6390000000000002</v>
      </c>
      <c r="FI13" s="9">
        <v>11.59</v>
      </c>
      <c r="FJ13" s="9">
        <v>4.9720000000000004</v>
      </c>
      <c r="FK13" s="9">
        <v>6.6180000000000003</v>
      </c>
      <c r="FL13" s="9">
        <v>6.274</v>
      </c>
      <c r="FM13" s="9">
        <v>2.806</v>
      </c>
      <c r="FN13" s="9">
        <v>3.468</v>
      </c>
      <c r="FO13" s="9">
        <v>5.3170000000000002</v>
      </c>
      <c r="FP13" s="9">
        <v>2.1659999999999999</v>
      </c>
      <c r="FQ13" s="9">
        <v>3.1509999999999998</v>
      </c>
      <c r="FR13" s="9">
        <v>1.02</v>
      </c>
      <c r="FS13" s="9">
        <v>0</v>
      </c>
      <c r="FT13" s="9">
        <v>1.02</v>
      </c>
      <c r="FU13" s="9">
        <v>2.645</v>
      </c>
      <c r="FV13" s="9">
        <v>0.755</v>
      </c>
      <c r="FW13" s="9">
        <v>1.89</v>
      </c>
      <c r="FX13" s="9">
        <v>2.024</v>
      </c>
      <c r="FY13" s="9">
        <v>0.755</v>
      </c>
      <c r="FZ13" s="9">
        <v>1.268</v>
      </c>
      <c r="GA13" s="9">
        <v>1.0489999999999999</v>
      </c>
      <c r="GB13" s="9">
        <v>0.42499999999999999</v>
      </c>
      <c r="GC13" s="9">
        <v>0.624</v>
      </c>
      <c r="GD13" s="9">
        <v>0.97499999999999998</v>
      </c>
      <c r="GE13" s="9">
        <v>0.33</v>
      </c>
      <c r="GF13" s="9">
        <v>0.64400000000000002</v>
      </c>
      <c r="GG13" s="9">
        <v>0.622</v>
      </c>
      <c r="GH13" s="9">
        <v>0</v>
      </c>
      <c r="GI13" s="9">
        <v>0.622</v>
      </c>
      <c r="GJ13" s="9">
        <v>6.12</v>
      </c>
      <c r="GK13" s="9">
        <v>2.59</v>
      </c>
      <c r="GL13" s="9">
        <v>3.53</v>
      </c>
      <c r="GM13" s="9">
        <v>5.5250000000000004</v>
      </c>
      <c r="GN13" s="9">
        <v>2.59</v>
      </c>
      <c r="GO13" s="9">
        <v>2.9350000000000001</v>
      </c>
      <c r="GP13" s="9">
        <v>2.335</v>
      </c>
      <c r="GQ13" s="9">
        <v>1.274</v>
      </c>
      <c r="GR13" s="9">
        <v>1.06</v>
      </c>
      <c r="GS13" s="9">
        <v>3.19</v>
      </c>
      <c r="GT13" s="9">
        <v>1.3160000000000001</v>
      </c>
      <c r="GU13" s="9">
        <v>1.8740000000000001</v>
      </c>
      <c r="GV13" s="9">
        <v>0.59499999999999997</v>
      </c>
      <c r="GW13" s="9">
        <v>0</v>
      </c>
      <c r="GX13" s="9">
        <v>0.59499999999999997</v>
      </c>
      <c r="GY13" s="9">
        <v>2.5830000000000002</v>
      </c>
      <c r="GZ13" s="9">
        <v>0</v>
      </c>
      <c r="HA13" s="9">
        <v>2.5830000000000002</v>
      </c>
      <c r="HB13" s="9">
        <v>2.1749999999999998</v>
      </c>
      <c r="HC13" s="9">
        <v>0</v>
      </c>
      <c r="HD13" s="9">
        <v>2.1749999999999998</v>
      </c>
      <c r="HE13" s="9">
        <v>1.26</v>
      </c>
      <c r="HF13" s="9">
        <v>0</v>
      </c>
      <c r="HG13" s="9">
        <v>1.26</v>
      </c>
      <c r="HH13" s="9">
        <v>0.91500000000000004</v>
      </c>
      <c r="HI13" s="9">
        <v>0</v>
      </c>
      <c r="HJ13" s="9">
        <v>0.91500000000000004</v>
      </c>
      <c r="HK13" s="9">
        <v>0.40899999999999997</v>
      </c>
      <c r="HL13" s="9">
        <v>0</v>
      </c>
      <c r="HM13" s="9">
        <v>0.40899999999999997</v>
      </c>
      <c r="HN13" s="9">
        <v>3.9580000000000002</v>
      </c>
      <c r="HO13" s="9">
        <v>1.681</v>
      </c>
      <c r="HP13" s="9">
        <v>2.2770000000000001</v>
      </c>
      <c r="HQ13" s="9">
        <v>3.5259999999999998</v>
      </c>
      <c r="HR13" s="9">
        <v>1.681</v>
      </c>
      <c r="HS13" s="9">
        <v>1.845</v>
      </c>
      <c r="HT13" s="9">
        <v>2.238</v>
      </c>
      <c r="HU13" s="9">
        <v>1.399</v>
      </c>
      <c r="HV13" s="9">
        <v>0.83899999999999997</v>
      </c>
      <c r="HW13" s="9">
        <v>1.2869999999999999</v>
      </c>
      <c r="HX13" s="9">
        <v>0.28100000000000003</v>
      </c>
      <c r="HY13" s="9">
        <v>1.006</v>
      </c>
      <c r="HZ13" s="9">
        <v>0.432</v>
      </c>
      <c r="IA13" s="9">
        <v>0</v>
      </c>
      <c r="IB13" s="9">
        <v>0.432</v>
      </c>
      <c r="IC13" s="9">
        <v>2.5950000000000002</v>
      </c>
      <c r="ID13" s="9">
        <v>1.4570000000000001</v>
      </c>
      <c r="IE13" s="9">
        <v>1.1379999999999999</v>
      </c>
      <c r="IF13" s="9">
        <v>2.3889999999999998</v>
      </c>
      <c r="IG13" s="9">
        <v>1.4570000000000001</v>
      </c>
      <c r="IH13" s="9">
        <v>0.93200000000000005</v>
      </c>
      <c r="II13" s="9">
        <v>1.4890000000000001</v>
      </c>
      <c r="IJ13" s="9">
        <v>0.55700000000000005</v>
      </c>
      <c r="IK13" s="9">
        <v>0.93200000000000005</v>
      </c>
      <c r="IL13" s="9">
        <v>0.89900000000000002</v>
      </c>
      <c r="IM13" s="9">
        <v>0.89900000000000002</v>
      </c>
      <c r="IN13" s="9">
        <v>0</v>
      </c>
      <c r="IO13" s="9">
        <v>0.20599999999999999</v>
      </c>
      <c r="IP13" s="9">
        <v>0</v>
      </c>
      <c r="IQ13" s="9">
        <v>0.20599999999999999</v>
      </c>
    </row>
    <row r="14" spans="1:251">
      <c r="A14" s="10">
        <v>43132</v>
      </c>
      <c r="B14" s="9">
        <v>2.7149999999999999</v>
      </c>
      <c r="C14" s="9">
        <v>2.202</v>
      </c>
      <c r="D14" s="9">
        <v>0.79900000000000004</v>
      </c>
      <c r="E14" s="9">
        <v>1.403</v>
      </c>
      <c r="F14" s="9">
        <v>2.0619999999999998</v>
      </c>
      <c r="G14" s="9">
        <v>0.75</v>
      </c>
      <c r="H14" s="9">
        <v>1.3120000000000001</v>
      </c>
      <c r="I14" s="9">
        <v>0.48799999999999999</v>
      </c>
      <c r="J14" s="9">
        <v>7.2999999999999995E-2</v>
      </c>
      <c r="K14" s="9">
        <v>0.41499999999999998</v>
      </c>
      <c r="L14" s="9">
        <v>0.81399999999999995</v>
      </c>
      <c r="M14" s="9">
        <v>0.35699999999999998</v>
      </c>
      <c r="N14" s="9">
        <v>0.45700000000000002</v>
      </c>
      <c r="O14" s="9">
        <v>0.73399999999999999</v>
      </c>
      <c r="P14" s="9">
        <v>0.35699999999999998</v>
      </c>
      <c r="Q14" s="9">
        <v>0.377</v>
      </c>
      <c r="R14" s="9">
        <v>0.35199999999999998</v>
      </c>
      <c r="S14" s="9">
        <v>0.114</v>
      </c>
      <c r="T14" s="9">
        <v>0.23799999999999999</v>
      </c>
      <c r="U14" s="9">
        <v>0.38200000000000001</v>
      </c>
      <c r="V14" s="9">
        <v>0.24299999999999999</v>
      </c>
      <c r="W14" s="9">
        <v>0.13900000000000001</v>
      </c>
      <c r="X14" s="9">
        <v>0.08</v>
      </c>
      <c r="Y14" s="9">
        <v>0</v>
      </c>
      <c r="Z14" s="9">
        <v>0.08</v>
      </c>
      <c r="AA14" s="9">
        <v>1.399</v>
      </c>
      <c r="AB14" s="9">
        <v>0.63700000000000001</v>
      </c>
      <c r="AC14" s="9">
        <v>0.76100000000000001</v>
      </c>
      <c r="AD14" s="9">
        <v>1.1619999999999999</v>
      </c>
      <c r="AE14" s="9">
        <v>0.63700000000000001</v>
      </c>
      <c r="AF14" s="9">
        <v>0.52400000000000002</v>
      </c>
      <c r="AG14" s="9">
        <v>0.49199999999999999</v>
      </c>
      <c r="AH14" s="9">
        <v>0.26400000000000001</v>
      </c>
      <c r="AI14" s="9">
        <v>0.22700000000000001</v>
      </c>
      <c r="AJ14" s="9">
        <v>0.67</v>
      </c>
      <c r="AK14" s="9">
        <v>0.373</v>
      </c>
      <c r="AL14" s="9">
        <v>0.29699999999999999</v>
      </c>
      <c r="AM14" s="9">
        <v>0.23699999999999999</v>
      </c>
      <c r="AN14" s="9">
        <v>0</v>
      </c>
      <c r="AO14" s="9">
        <v>0.23699999999999999</v>
      </c>
      <c r="AP14" s="9">
        <v>0.377</v>
      </c>
      <c r="AQ14" s="9">
        <v>8.6999999999999994E-2</v>
      </c>
      <c r="AR14" s="9">
        <v>0.28999999999999998</v>
      </c>
      <c r="AS14" s="9">
        <v>0.29499999999999998</v>
      </c>
      <c r="AT14" s="9">
        <v>8.6999999999999994E-2</v>
      </c>
      <c r="AU14" s="9">
        <v>0.20799999999999999</v>
      </c>
      <c r="AV14" s="9">
        <v>0.13800000000000001</v>
      </c>
      <c r="AW14" s="9">
        <v>0</v>
      </c>
      <c r="AX14" s="9">
        <v>0.13800000000000001</v>
      </c>
      <c r="AY14" s="9">
        <v>0.158</v>
      </c>
      <c r="AZ14" s="9">
        <v>8.6999999999999994E-2</v>
      </c>
      <c r="BA14" s="9">
        <v>7.0000000000000007E-2</v>
      </c>
      <c r="BB14" s="9">
        <v>8.2000000000000003E-2</v>
      </c>
      <c r="BC14" s="9">
        <v>0</v>
      </c>
      <c r="BD14" s="9">
        <v>8.2000000000000003E-2</v>
      </c>
      <c r="BE14" s="9">
        <v>1.5209999999999999</v>
      </c>
      <c r="BF14" s="9">
        <v>0.23899999999999999</v>
      </c>
      <c r="BG14" s="9">
        <v>1.282</v>
      </c>
      <c r="BH14" s="9">
        <v>1.5209999999999999</v>
      </c>
      <c r="BI14" s="9">
        <v>0.23899999999999999</v>
      </c>
      <c r="BJ14" s="9">
        <v>1.282</v>
      </c>
      <c r="BK14" s="9">
        <v>0.80400000000000005</v>
      </c>
      <c r="BL14" s="9">
        <v>9.8000000000000004E-2</v>
      </c>
      <c r="BM14" s="9">
        <v>0.70599999999999996</v>
      </c>
      <c r="BN14" s="9">
        <v>0.71799999999999997</v>
      </c>
      <c r="BO14" s="9">
        <v>0.14099999999999999</v>
      </c>
      <c r="BP14" s="9">
        <v>0.57599999999999996</v>
      </c>
      <c r="BQ14" s="9">
        <v>0</v>
      </c>
      <c r="BR14" s="9">
        <v>0</v>
      </c>
      <c r="BS14" s="9">
        <v>0</v>
      </c>
      <c r="BT14" s="9">
        <v>2.2690000000000001</v>
      </c>
      <c r="BU14" s="9">
        <v>1.0149999999999999</v>
      </c>
      <c r="BV14" s="9">
        <v>1.254</v>
      </c>
      <c r="BW14" s="9">
        <v>2.02</v>
      </c>
      <c r="BX14" s="9">
        <v>0.94199999999999995</v>
      </c>
      <c r="BY14" s="9">
        <v>1.0780000000000001</v>
      </c>
      <c r="BZ14" s="9">
        <v>1.1200000000000001</v>
      </c>
      <c r="CA14" s="9">
        <v>0.55100000000000005</v>
      </c>
      <c r="CB14" s="9">
        <v>0.56999999999999995</v>
      </c>
      <c r="CC14" s="9">
        <v>0.89900000000000002</v>
      </c>
      <c r="CD14" s="9">
        <v>0.39100000000000001</v>
      </c>
      <c r="CE14" s="9">
        <v>0.50800000000000001</v>
      </c>
      <c r="CF14" s="9">
        <v>0.25</v>
      </c>
      <c r="CG14" s="9">
        <v>7.2999999999999995E-2</v>
      </c>
      <c r="CH14" s="9">
        <v>0.17599999999999999</v>
      </c>
      <c r="CI14" s="9">
        <v>1.9850000000000001</v>
      </c>
      <c r="CJ14" s="9">
        <v>0.66600000000000004</v>
      </c>
      <c r="CK14" s="9">
        <v>1.319</v>
      </c>
      <c r="CL14" s="9">
        <v>1.8069999999999999</v>
      </c>
      <c r="CM14" s="9">
        <v>0.66600000000000004</v>
      </c>
      <c r="CN14" s="9">
        <v>1.141</v>
      </c>
      <c r="CO14" s="9">
        <v>0.79</v>
      </c>
      <c r="CP14" s="9">
        <v>0.376</v>
      </c>
      <c r="CQ14" s="9">
        <v>0.41399999999999998</v>
      </c>
      <c r="CR14" s="9">
        <v>1.0169999999999999</v>
      </c>
      <c r="CS14" s="9">
        <v>0.29099999999999998</v>
      </c>
      <c r="CT14" s="9">
        <v>0.72599999999999998</v>
      </c>
      <c r="CU14" s="9">
        <v>0.17799999999999999</v>
      </c>
      <c r="CV14" s="9">
        <v>0</v>
      </c>
      <c r="CW14" s="9">
        <v>0.17799999999999999</v>
      </c>
      <c r="CX14" s="9">
        <v>1.9590000000000001</v>
      </c>
      <c r="CY14" s="9">
        <v>0.625</v>
      </c>
      <c r="CZ14" s="9">
        <v>1.335</v>
      </c>
      <c r="DA14" s="9">
        <v>1.7450000000000001</v>
      </c>
      <c r="DB14" s="9">
        <v>0.55100000000000005</v>
      </c>
      <c r="DC14" s="9">
        <v>1.194</v>
      </c>
      <c r="DD14" s="9">
        <v>0.85699999999999998</v>
      </c>
      <c r="DE14" s="9">
        <v>0.23100000000000001</v>
      </c>
      <c r="DF14" s="9">
        <v>0.625</v>
      </c>
      <c r="DG14" s="9">
        <v>0.88900000000000001</v>
      </c>
      <c r="DH14" s="9">
        <v>0.32</v>
      </c>
      <c r="DI14" s="9">
        <v>0.56899999999999995</v>
      </c>
      <c r="DJ14" s="9">
        <v>0.214</v>
      </c>
      <c r="DK14" s="9">
        <v>7.2999999999999995E-2</v>
      </c>
      <c r="DL14" s="9">
        <v>0.14099999999999999</v>
      </c>
      <c r="DM14" s="9">
        <v>1.569</v>
      </c>
      <c r="DN14" s="9">
        <v>0.68799999999999994</v>
      </c>
      <c r="DO14" s="9">
        <v>0.88</v>
      </c>
      <c r="DP14" s="9">
        <v>1.393</v>
      </c>
      <c r="DQ14" s="9">
        <v>0.68799999999999994</v>
      </c>
      <c r="DR14" s="9">
        <v>0.70399999999999996</v>
      </c>
      <c r="DS14" s="9">
        <v>0.85399999999999998</v>
      </c>
      <c r="DT14" s="9">
        <v>0.30599999999999999</v>
      </c>
      <c r="DU14" s="9">
        <v>0.54800000000000004</v>
      </c>
      <c r="DV14" s="9">
        <v>0.53900000000000003</v>
      </c>
      <c r="DW14" s="9">
        <v>0.38200000000000001</v>
      </c>
      <c r="DX14" s="9">
        <v>0.157</v>
      </c>
      <c r="DY14" s="9">
        <v>0.17599999999999999</v>
      </c>
      <c r="DZ14" s="9">
        <v>0</v>
      </c>
      <c r="EA14" s="9">
        <v>0.17599999999999999</v>
      </c>
      <c r="EB14" s="9">
        <v>5.2999999999999999E-2</v>
      </c>
      <c r="EC14" s="9">
        <v>0</v>
      </c>
      <c r="ED14" s="9">
        <v>5.2999999999999999E-2</v>
      </c>
      <c r="EE14" s="9">
        <v>5.2999999999999999E-2</v>
      </c>
      <c r="EF14" s="9">
        <v>0</v>
      </c>
      <c r="EG14" s="9">
        <v>5.2999999999999999E-2</v>
      </c>
      <c r="EH14" s="9">
        <v>5.2999999999999999E-2</v>
      </c>
      <c r="EI14" s="9">
        <v>0</v>
      </c>
      <c r="EJ14" s="9">
        <v>5.2999999999999999E-2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14.340999999999999</v>
      </c>
      <c r="ER14" s="9">
        <v>5.82</v>
      </c>
      <c r="ES14" s="9">
        <v>8.5210000000000008</v>
      </c>
      <c r="ET14" s="9">
        <v>11.898999999999999</v>
      </c>
      <c r="EU14" s="9">
        <v>4.4859999999999998</v>
      </c>
      <c r="EV14" s="9">
        <v>7.4130000000000003</v>
      </c>
      <c r="EW14" s="9">
        <v>7.7149999999999999</v>
      </c>
      <c r="EX14" s="9">
        <v>2.6040000000000001</v>
      </c>
      <c r="EY14" s="9">
        <v>5.1120000000000001</v>
      </c>
      <c r="EZ14" s="9">
        <v>4.1840000000000002</v>
      </c>
      <c r="FA14" s="9">
        <v>1.883</v>
      </c>
      <c r="FB14" s="9">
        <v>2.302</v>
      </c>
      <c r="FC14" s="9">
        <v>2.4420000000000002</v>
      </c>
      <c r="FD14" s="9">
        <v>1.3340000000000001</v>
      </c>
      <c r="FE14" s="9">
        <v>1.1080000000000001</v>
      </c>
      <c r="FF14" s="9">
        <v>12.16</v>
      </c>
      <c r="FG14" s="9">
        <v>5.0979999999999999</v>
      </c>
      <c r="FH14" s="9">
        <v>7.0620000000000003</v>
      </c>
      <c r="FI14" s="9">
        <v>9.9860000000000007</v>
      </c>
      <c r="FJ14" s="9">
        <v>4.032</v>
      </c>
      <c r="FK14" s="9">
        <v>5.9539999999999997</v>
      </c>
      <c r="FL14" s="9">
        <v>6.7249999999999996</v>
      </c>
      <c r="FM14" s="9">
        <v>2.6040000000000001</v>
      </c>
      <c r="FN14" s="9">
        <v>4.1219999999999999</v>
      </c>
      <c r="FO14" s="9">
        <v>3.26</v>
      </c>
      <c r="FP14" s="9">
        <v>1.4279999999999999</v>
      </c>
      <c r="FQ14" s="9">
        <v>1.8320000000000001</v>
      </c>
      <c r="FR14" s="9">
        <v>2.1739999999999999</v>
      </c>
      <c r="FS14" s="9">
        <v>1.0660000000000001</v>
      </c>
      <c r="FT14" s="9">
        <v>1.1080000000000001</v>
      </c>
      <c r="FU14" s="9">
        <v>2.181</v>
      </c>
      <c r="FV14" s="9">
        <v>0.72199999999999998</v>
      </c>
      <c r="FW14" s="9">
        <v>1.46</v>
      </c>
      <c r="FX14" s="9">
        <v>1.9139999999999999</v>
      </c>
      <c r="FY14" s="9">
        <v>0.45400000000000001</v>
      </c>
      <c r="FZ14" s="9">
        <v>1.46</v>
      </c>
      <c r="GA14" s="9">
        <v>0.99</v>
      </c>
      <c r="GB14" s="9">
        <v>0</v>
      </c>
      <c r="GC14" s="9">
        <v>0.99</v>
      </c>
      <c r="GD14" s="9">
        <v>0.92400000000000004</v>
      </c>
      <c r="GE14" s="9">
        <v>0.45400000000000001</v>
      </c>
      <c r="GF14" s="9">
        <v>0.47</v>
      </c>
      <c r="GG14" s="9">
        <v>0.26800000000000002</v>
      </c>
      <c r="GH14" s="9">
        <v>0.26800000000000002</v>
      </c>
      <c r="GI14" s="9">
        <v>0</v>
      </c>
      <c r="GJ14" s="9">
        <v>5.5789999999999997</v>
      </c>
      <c r="GK14" s="9">
        <v>2.0259999999999998</v>
      </c>
      <c r="GL14" s="9">
        <v>3.5529999999999999</v>
      </c>
      <c r="GM14" s="9">
        <v>4.9269999999999996</v>
      </c>
      <c r="GN14" s="9">
        <v>1.893</v>
      </c>
      <c r="GO14" s="9">
        <v>3.0339999999999998</v>
      </c>
      <c r="GP14" s="9">
        <v>2.6059999999999999</v>
      </c>
      <c r="GQ14" s="9">
        <v>0.85</v>
      </c>
      <c r="GR14" s="9">
        <v>1.7549999999999999</v>
      </c>
      <c r="GS14" s="9">
        <v>2.3210000000000002</v>
      </c>
      <c r="GT14" s="9">
        <v>1.0429999999999999</v>
      </c>
      <c r="GU14" s="9">
        <v>1.278</v>
      </c>
      <c r="GV14" s="9">
        <v>0.65300000000000002</v>
      </c>
      <c r="GW14" s="9">
        <v>0.13300000000000001</v>
      </c>
      <c r="GX14" s="9">
        <v>0.52</v>
      </c>
      <c r="GY14" s="9">
        <v>1.4790000000000001</v>
      </c>
      <c r="GZ14" s="9">
        <v>0.14299999999999999</v>
      </c>
      <c r="HA14" s="9">
        <v>1.335</v>
      </c>
      <c r="HB14" s="9">
        <v>1.4790000000000001</v>
      </c>
      <c r="HC14" s="9">
        <v>0.14299999999999999</v>
      </c>
      <c r="HD14" s="9">
        <v>1.335</v>
      </c>
      <c r="HE14" s="9">
        <v>1.1859999999999999</v>
      </c>
      <c r="HF14" s="9">
        <v>0</v>
      </c>
      <c r="HG14" s="9">
        <v>1.1859999999999999</v>
      </c>
      <c r="HH14" s="9">
        <v>0.29299999999999998</v>
      </c>
      <c r="HI14" s="9">
        <v>0.14299999999999999</v>
      </c>
      <c r="HJ14" s="9">
        <v>0.14899999999999999</v>
      </c>
      <c r="HK14" s="9">
        <v>0</v>
      </c>
      <c r="HL14" s="9">
        <v>0</v>
      </c>
      <c r="HM14" s="9">
        <v>0</v>
      </c>
      <c r="HN14" s="9">
        <v>4.117</v>
      </c>
      <c r="HO14" s="9">
        <v>2.0569999999999999</v>
      </c>
      <c r="HP14" s="9">
        <v>2.06</v>
      </c>
      <c r="HQ14" s="9">
        <v>2.9710000000000001</v>
      </c>
      <c r="HR14" s="9">
        <v>1.3080000000000001</v>
      </c>
      <c r="HS14" s="9">
        <v>1.6639999999999999</v>
      </c>
      <c r="HT14" s="9">
        <v>2.1179999999999999</v>
      </c>
      <c r="HU14" s="9">
        <v>1.147</v>
      </c>
      <c r="HV14" s="9">
        <v>0.97</v>
      </c>
      <c r="HW14" s="9">
        <v>0.85399999999999998</v>
      </c>
      <c r="HX14" s="9">
        <v>0.16</v>
      </c>
      <c r="HY14" s="9">
        <v>0.69299999999999995</v>
      </c>
      <c r="HZ14" s="9">
        <v>1.1459999999999999</v>
      </c>
      <c r="IA14" s="9">
        <v>0.749</v>
      </c>
      <c r="IB14" s="9">
        <v>0.39700000000000002</v>
      </c>
      <c r="IC14" s="9">
        <v>3.1659999999999999</v>
      </c>
      <c r="ID14" s="9">
        <v>1.5940000000000001</v>
      </c>
      <c r="IE14" s="9">
        <v>1.573</v>
      </c>
      <c r="IF14" s="9">
        <v>2.5230000000000001</v>
      </c>
      <c r="IG14" s="9">
        <v>1.1419999999999999</v>
      </c>
      <c r="IH14" s="9">
        <v>1.381</v>
      </c>
      <c r="II14" s="9">
        <v>1.806</v>
      </c>
      <c r="IJ14" s="9">
        <v>0.60599999999999998</v>
      </c>
      <c r="IK14" s="9">
        <v>1.2</v>
      </c>
      <c r="IL14" s="9">
        <v>0.71699999999999997</v>
      </c>
      <c r="IM14" s="9">
        <v>0.53600000000000003</v>
      </c>
      <c r="IN14" s="9">
        <v>0.18099999999999999</v>
      </c>
      <c r="IO14" s="9">
        <v>0.64300000000000002</v>
      </c>
      <c r="IP14" s="9">
        <v>0.45100000000000001</v>
      </c>
      <c r="IQ14" s="9">
        <v>0.192</v>
      </c>
    </row>
    <row r="15" spans="1:251">
      <c r="A15" s="10">
        <v>43497</v>
      </c>
      <c r="B15" s="9">
        <v>2.5859999999999999</v>
      </c>
      <c r="C15" s="9">
        <v>2.226</v>
      </c>
      <c r="D15" s="9">
        <v>1.2410000000000001</v>
      </c>
      <c r="E15" s="9">
        <v>0.98499999999999999</v>
      </c>
      <c r="F15" s="9">
        <v>2.262</v>
      </c>
      <c r="G15" s="9">
        <v>0.66200000000000003</v>
      </c>
      <c r="H15" s="9">
        <v>1.601</v>
      </c>
      <c r="I15" s="9">
        <v>0.29099999999999998</v>
      </c>
      <c r="J15" s="9">
        <v>0.192</v>
      </c>
      <c r="K15" s="9">
        <v>9.9000000000000005E-2</v>
      </c>
      <c r="L15" s="9">
        <v>0.52200000000000002</v>
      </c>
      <c r="M15" s="9">
        <v>0.10100000000000001</v>
      </c>
      <c r="N15" s="9">
        <v>0.42099999999999999</v>
      </c>
      <c r="O15" s="9">
        <v>0.41399999999999998</v>
      </c>
      <c r="P15" s="9">
        <v>0.10100000000000001</v>
      </c>
      <c r="Q15" s="9">
        <v>0.313</v>
      </c>
      <c r="R15" s="9">
        <v>0.221</v>
      </c>
      <c r="S15" s="9">
        <v>0.10100000000000001</v>
      </c>
      <c r="T15" s="9">
        <v>0.12</v>
      </c>
      <c r="U15" s="9">
        <v>0.193</v>
      </c>
      <c r="V15" s="9">
        <v>0</v>
      </c>
      <c r="W15" s="9">
        <v>0.193</v>
      </c>
      <c r="X15" s="9">
        <v>0.108</v>
      </c>
      <c r="Y15" s="9">
        <v>0</v>
      </c>
      <c r="Z15" s="9">
        <v>0.108</v>
      </c>
      <c r="AA15" s="9">
        <v>1.081</v>
      </c>
      <c r="AB15" s="9">
        <v>0.33500000000000002</v>
      </c>
      <c r="AC15" s="9">
        <v>0.745</v>
      </c>
      <c r="AD15" s="9">
        <v>0.97299999999999998</v>
      </c>
      <c r="AE15" s="9">
        <v>0.33500000000000002</v>
      </c>
      <c r="AF15" s="9">
        <v>0.63700000000000001</v>
      </c>
      <c r="AG15" s="9">
        <v>0.59399999999999997</v>
      </c>
      <c r="AH15" s="9">
        <v>0.33500000000000002</v>
      </c>
      <c r="AI15" s="9">
        <v>0.25800000000000001</v>
      </c>
      <c r="AJ15" s="9">
        <v>0.379</v>
      </c>
      <c r="AK15" s="9">
        <v>0</v>
      </c>
      <c r="AL15" s="9">
        <v>0.379</v>
      </c>
      <c r="AM15" s="9">
        <v>0.108</v>
      </c>
      <c r="AN15" s="9">
        <v>0</v>
      </c>
      <c r="AO15" s="9">
        <v>0.108</v>
      </c>
      <c r="AP15" s="9">
        <v>0.78700000000000003</v>
      </c>
      <c r="AQ15" s="9">
        <v>0.25600000000000001</v>
      </c>
      <c r="AR15" s="9">
        <v>0.53100000000000003</v>
      </c>
      <c r="AS15" s="9">
        <v>0.78700000000000003</v>
      </c>
      <c r="AT15" s="9">
        <v>0.25600000000000001</v>
      </c>
      <c r="AU15" s="9">
        <v>0.53100000000000003</v>
      </c>
      <c r="AV15" s="9">
        <v>0.23300000000000001</v>
      </c>
      <c r="AW15" s="9">
        <v>0.14000000000000001</v>
      </c>
      <c r="AX15" s="9">
        <v>9.2999999999999999E-2</v>
      </c>
      <c r="AY15" s="9">
        <v>0.55400000000000005</v>
      </c>
      <c r="AZ15" s="9">
        <v>0.11600000000000001</v>
      </c>
      <c r="BA15" s="9">
        <v>0.438</v>
      </c>
      <c r="BB15" s="9">
        <v>0</v>
      </c>
      <c r="BC15" s="9">
        <v>0</v>
      </c>
      <c r="BD15" s="9">
        <v>0</v>
      </c>
      <c r="BE15" s="9">
        <v>1.508</v>
      </c>
      <c r="BF15" s="9">
        <v>0.85199999999999998</v>
      </c>
      <c r="BG15" s="9">
        <v>0.65600000000000003</v>
      </c>
      <c r="BH15" s="9">
        <v>1.508</v>
      </c>
      <c r="BI15" s="9">
        <v>0.85199999999999998</v>
      </c>
      <c r="BJ15" s="9">
        <v>0.65600000000000003</v>
      </c>
      <c r="BK15" s="9">
        <v>0.79500000000000004</v>
      </c>
      <c r="BL15" s="9">
        <v>0.53600000000000003</v>
      </c>
      <c r="BM15" s="9">
        <v>0.25900000000000001</v>
      </c>
      <c r="BN15" s="9">
        <v>0.71299999999999997</v>
      </c>
      <c r="BO15" s="9">
        <v>0.316</v>
      </c>
      <c r="BP15" s="9">
        <v>0.39700000000000002</v>
      </c>
      <c r="BQ15" s="9">
        <v>0</v>
      </c>
      <c r="BR15" s="9">
        <v>0</v>
      </c>
      <c r="BS15" s="9">
        <v>0</v>
      </c>
      <c r="BT15" s="9">
        <v>1.9259999999999999</v>
      </c>
      <c r="BU15" s="9">
        <v>0.753</v>
      </c>
      <c r="BV15" s="9">
        <v>1.173</v>
      </c>
      <c r="BW15" s="9">
        <v>1.635</v>
      </c>
      <c r="BX15" s="9">
        <v>0.56100000000000005</v>
      </c>
      <c r="BY15" s="9">
        <v>1.0740000000000001</v>
      </c>
      <c r="BZ15" s="9">
        <v>0.82499999999999996</v>
      </c>
      <c r="CA15" s="9">
        <v>0.33100000000000002</v>
      </c>
      <c r="CB15" s="9">
        <v>0.49399999999999999</v>
      </c>
      <c r="CC15" s="9">
        <v>0.81</v>
      </c>
      <c r="CD15" s="9">
        <v>0.23</v>
      </c>
      <c r="CE15" s="9">
        <v>0.57999999999999996</v>
      </c>
      <c r="CF15" s="9">
        <v>0.29099999999999998</v>
      </c>
      <c r="CG15" s="9">
        <v>0.192</v>
      </c>
      <c r="CH15" s="9">
        <v>9.9000000000000005E-2</v>
      </c>
      <c r="CI15" s="9">
        <v>1.353</v>
      </c>
      <c r="CJ15" s="9">
        <v>0.61</v>
      </c>
      <c r="CK15" s="9">
        <v>0.74299999999999999</v>
      </c>
      <c r="CL15" s="9">
        <v>1.353</v>
      </c>
      <c r="CM15" s="9">
        <v>0.61</v>
      </c>
      <c r="CN15" s="9">
        <v>0.74299999999999999</v>
      </c>
      <c r="CO15" s="9">
        <v>0.57999999999999996</v>
      </c>
      <c r="CP15" s="9">
        <v>0.49399999999999999</v>
      </c>
      <c r="CQ15" s="9">
        <v>8.5999999999999993E-2</v>
      </c>
      <c r="CR15" s="9">
        <v>0.77300000000000002</v>
      </c>
      <c r="CS15" s="9">
        <v>0.11600000000000001</v>
      </c>
      <c r="CT15" s="9">
        <v>0.65700000000000003</v>
      </c>
      <c r="CU15" s="9">
        <v>0</v>
      </c>
      <c r="CV15" s="9">
        <v>0</v>
      </c>
      <c r="CW15" s="9">
        <v>0</v>
      </c>
      <c r="CX15" s="9">
        <v>1.9990000000000001</v>
      </c>
      <c r="CY15" s="9">
        <v>0.52700000000000002</v>
      </c>
      <c r="CZ15" s="9">
        <v>1.472</v>
      </c>
      <c r="DA15" s="9">
        <v>1.891</v>
      </c>
      <c r="DB15" s="9">
        <v>0.52700000000000002</v>
      </c>
      <c r="DC15" s="9">
        <v>1.3640000000000001</v>
      </c>
      <c r="DD15" s="9">
        <v>0.93300000000000005</v>
      </c>
      <c r="DE15" s="9">
        <v>0.432</v>
      </c>
      <c r="DF15" s="9">
        <v>0.501</v>
      </c>
      <c r="DG15" s="9">
        <v>0.95799999999999996</v>
      </c>
      <c r="DH15" s="9">
        <v>9.5000000000000001E-2</v>
      </c>
      <c r="DI15" s="9">
        <v>0.86199999999999999</v>
      </c>
      <c r="DJ15" s="9">
        <v>0.108</v>
      </c>
      <c r="DK15" s="9">
        <v>0</v>
      </c>
      <c r="DL15" s="9">
        <v>0.108</v>
      </c>
      <c r="DM15" s="9">
        <v>1.2250000000000001</v>
      </c>
      <c r="DN15" s="9">
        <v>0.51900000000000002</v>
      </c>
      <c r="DO15" s="9">
        <v>0.70699999999999996</v>
      </c>
      <c r="DP15" s="9">
        <v>1.034</v>
      </c>
      <c r="DQ15" s="9">
        <v>0.32700000000000001</v>
      </c>
      <c r="DR15" s="9">
        <v>0.70699999999999996</v>
      </c>
      <c r="DS15" s="9">
        <v>0.63400000000000001</v>
      </c>
      <c r="DT15" s="9">
        <v>0.20100000000000001</v>
      </c>
      <c r="DU15" s="9">
        <v>0.433</v>
      </c>
      <c r="DV15" s="9">
        <v>0.4</v>
      </c>
      <c r="DW15" s="9">
        <v>0.126</v>
      </c>
      <c r="DX15" s="9">
        <v>0.27400000000000002</v>
      </c>
      <c r="DY15" s="9">
        <v>0.192</v>
      </c>
      <c r="DZ15" s="9">
        <v>0.192</v>
      </c>
      <c r="EA15" s="9">
        <v>0</v>
      </c>
      <c r="EB15" s="9">
        <v>0.72399999999999998</v>
      </c>
      <c r="EC15" s="9">
        <v>0.54</v>
      </c>
      <c r="ED15" s="9">
        <v>0.184</v>
      </c>
      <c r="EE15" s="9">
        <v>0.625</v>
      </c>
      <c r="EF15" s="9">
        <v>0.54</v>
      </c>
      <c r="EG15" s="9">
        <v>8.5000000000000006E-2</v>
      </c>
      <c r="EH15" s="9">
        <v>0.3</v>
      </c>
      <c r="EI15" s="9">
        <v>0.215</v>
      </c>
      <c r="EJ15" s="9">
        <v>8.5000000000000006E-2</v>
      </c>
      <c r="EK15" s="9">
        <v>0.32500000000000001</v>
      </c>
      <c r="EL15" s="9">
        <v>0.32500000000000001</v>
      </c>
      <c r="EM15" s="9">
        <v>0</v>
      </c>
      <c r="EN15" s="9">
        <v>9.9000000000000005E-2</v>
      </c>
      <c r="EO15" s="9">
        <v>0</v>
      </c>
      <c r="EP15" s="9">
        <v>9.9000000000000005E-2</v>
      </c>
      <c r="EQ15" s="9">
        <v>14.214</v>
      </c>
      <c r="ER15" s="9">
        <v>5.2430000000000003</v>
      </c>
      <c r="ES15" s="9">
        <v>8.9710000000000001</v>
      </c>
      <c r="ET15" s="9">
        <v>13.254</v>
      </c>
      <c r="EU15" s="9">
        <v>5.2430000000000003</v>
      </c>
      <c r="EV15" s="9">
        <v>8.0109999999999992</v>
      </c>
      <c r="EW15" s="9">
        <v>7.28</v>
      </c>
      <c r="EX15" s="9">
        <v>2.4980000000000002</v>
      </c>
      <c r="EY15" s="9">
        <v>4.782</v>
      </c>
      <c r="EZ15" s="9">
        <v>5.9740000000000002</v>
      </c>
      <c r="FA15" s="9">
        <v>2.7450000000000001</v>
      </c>
      <c r="FB15" s="9">
        <v>3.2290000000000001</v>
      </c>
      <c r="FC15" s="9">
        <v>0.96099999999999997</v>
      </c>
      <c r="FD15" s="9">
        <v>0</v>
      </c>
      <c r="FE15" s="9">
        <v>0.96099999999999997</v>
      </c>
      <c r="FF15" s="9">
        <v>11.295</v>
      </c>
      <c r="FG15" s="9">
        <v>3.8660000000000001</v>
      </c>
      <c r="FH15" s="9">
        <v>7.4290000000000003</v>
      </c>
      <c r="FI15" s="9">
        <v>10.334</v>
      </c>
      <c r="FJ15" s="9">
        <v>3.8660000000000001</v>
      </c>
      <c r="FK15" s="9">
        <v>6.468</v>
      </c>
      <c r="FL15" s="9">
        <v>5.4340000000000002</v>
      </c>
      <c r="FM15" s="9">
        <v>2.028</v>
      </c>
      <c r="FN15" s="9">
        <v>3.4060000000000001</v>
      </c>
      <c r="FO15" s="9">
        <v>4.9000000000000004</v>
      </c>
      <c r="FP15" s="9">
        <v>1.8380000000000001</v>
      </c>
      <c r="FQ15" s="9">
        <v>3.0619999999999998</v>
      </c>
      <c r="FR15" s="9">
        <v>0.96099999999999997</v>
      </c>
      <c r="FS15" s="9">
        <v>0</v>
      </c>
      <c r="FT15" s="9">
        <v>0.96099999999999997</v>
      </c>
      <c r="FU15" s="9">
        <v>2.92</v>
      </c>
      <c r="FV15" s="9">
        <v>1.3779999999999999</v>
      </c>
      <c r="FW15" s="9">
        <v>1.542</v>
      </c>
      <c r="FX15" s="9">
        <v>2.92</v>
      </c>
      <c r="FY15" s="9">
        <v>1.3779999999999999</v>
      </c>
      <c r="FZ15" s="9">
        <v>1.542</v>
      </c>
      <c r="GA15" s="9">
        <v>1.8460000000000001</v>
      </c>
      <c r="GB15" s="9">
        <v>0.47</v>
      </c>
      <c r="GC15" s="9">
        <v>1.3759999999999999</v>
      </c>
      <c r="GD15" s="9">
        <v>1.0740000000000001</v>
      </c>
      <c r="GE15" s="9">
        <v>0.90700000000000003</v>
      </c>
      <c r="GF15" s="9">
        <v>0.16600000000000001</v>
      </c>
      <c r="GG15" s="9">
        <v>0</v>
      </c>
      <c r="GH15" s="9">
        <v>0</v>
      </c>
      <c r="GI15" s="9">
        <v>0</v>
      </c>
      <c r="GJ15" s="9">
        <v>5.9820000000000002</v>
      </c>
      <c r="GK15" s="9">
        <v>2.8479999999999999</v>
      </c>
      <c r="GL15" s="9">
        <v>3.1339999999999999</v>
      </c>
      <c r="GM15" s="9">
        <v>5.9820000000000002</v>
      </c>
      <c r="GN15" s="9">
        <v>2.8479999999999999</v>
      </c>
      <c r="GO15" s="9">
        <v>3.1339999999999999</v>
      </c>
      <c r="GP15" s="9">
        <v>3.2879999999999998</v>
      </c>
      <c r="GQ15" s="9">
        <v>1.1100000000000001</v>
      </c>
      <c r="GR15" s="9">
        <v>2.1779999999999999</v>
      </c>
      <c r="GS15" s="9">
        <v>2.694</v>
      </c>
      <c r="GT15" s="9">
        <v>1.7370000000000001</v>
      </c>
      <c r="GU15" s="9">
        <v>0.95599999999999996</v>
      </c>
      <c r="GV15" s="9">
        <v>0</v>
      </c>
      <c r="GW15" s="9">
        <v>0</v>
      </c>
      <c r="GX15" s="9">
        <v>0</v>
      </c>
      <c r="GY15" s="9">
        <v>1.5109999999999999</v>
      </c>
      <c r="GZ15" s="9">
        <v>0.434</v>
      </c>
      <c r="HA15" s="9">
        <v>1.077</v>
      </c>
      <c r="HB15" s="9">
        <v>1.2649999999999999</v>
      </c>
      <c r="HC15" s="9">
        <v>0.434</v>
      </c>
      <c r="HD15" s="9">
        <v>0.83099999999999996</v>
      </c>
      <c r="HE15" s="9">
        <v>0.38700000000000001</v>
      </c>
      <c r="HF15" s="9">
        <v>0.21</v>
      </c>
      <c r="HG15" s="9">
        <v>0.17599999999999999</v>
      </c>
      <c r="HH15" s="9">
        <v>0.878</v>
      </c>
      <c r="HI15" s="9">
        <v>0.224</v>
      </c>
      <c r="HJ15" s="9">
        <v>0.65400000000000003</v>
      </c>
      <c r="HK15" s="9">
        <v>0.246</v>
      </c>
      <c r="HL15" s="9">
        <v>0</v>
      </c>
      <c r="HM15" s="9">
        <v>0.246</v>
      </c>
      <c r="HN15" s="9">
        <v>3.9449999999999998</v>
      </c>
      <c r="HO15" s="9">
        <v>1.115</v>
      </c>
      <c r="HP15" s="9">
        <v>2.83</v>
      </c>
      <c r="HQ15" s="9">
        <v>3.5139999999999998</v>
      </c>
      <c r="HR15" s="9">
        <v>1.115</v>
      </c>
      <c r="HS15" s="9">
        <v>2.3980000000000001</v>
      </c>
      <c r="HT15" s="9">
        <v>1.633</v>
      </c>
      <c r="HU15" s="9">
        <v>0.33100000000000002</v>
      </c>
      <c r="HV15" s="9">
        <v>1.302</v>
      </c>
      <c r="HW15" s="9">
        <v>1.88</v>
      </c>
      <c r="HX15" s="9">
        <v>0.78400000000000003</v>
      </c>
      <c r="HY15" s="9">
        <v>1.097</v>
      </c>
      <c r="HZ15" s="9">
        <v>0.432</v>
      </c>
      <c r="IA15" s="9">
        <v>0</v>
      </c>
      <c r="IB15" s="9">
        <v>0.432</v>
      </c>
      <c r="IC15" s="9">
        <v>2.7759999999999998</v>
      </c>
      <c r="ID15" s="9">
        <v>0.84599999999999997</v>
      </c>
      <c r="IE15" s="9">
        <v>1.93</v>
      </c>
      <c r="IF15" s="9">
        <v>2.4940000000000002</v>
      </c>
      <c r="IG15" s="9">
        <v>0.84599999999999997</v>
      </c>
      <c r="IH15" s="9">
        <v>1.6479999999999999</v>
      </c>
      <c r="II15" s="9">
        <v>1.972</v>
      </c>
      <c r="IJ15" s="9">
        <v>0.84599999999999997</v>
      </c>
      <c r="IK15" s="9">
        <v>1.1259999999999999</v>
      </c>
      <c r="IL15" s="9">
        <v>0.52200000000000002</v>
      </c>
      <c r="IM15" s="9">
        <v>0</v>
      </c>
      <c r="IN15" s="9">
        <v>0.52200000000000002</v>
      </c>
      <c r="IO15" s="9">
        <v>0.28299999999999997</v>
      </c>
      <c r="IP15" s="9">
        <v>0</v>
      </c>
      <c r="IQ15" s="9">
        <v>0.28299999999999997</v>
      </c>
    </row>
    <row r="16" spans="1:251">
      <c r="A16" s="10">
        <v>43862</v>
      </c>
      <c r="B16" s="9">
        <v>3.851</v>
      </c>
      <c r="C16" s="9">
        <v>2.9449999999999998</v>
      </c>
      <c r="D16" s="9">
        <v>0.70699999999999996</v>
      </c>
      <c r="E16" s="9">
        <v>2.2370000000000001</v>
      </c>
      <c r="F16" s="9">
        <v>2.677</v>
      </c>
      <c r="G16" s="9">
        <v>1.0640000000000001</v>
      </c>
      <c r="H16" s="9">
        <v>1.613</v>
      </c>
      <c r="I16" s="9">
        <v>0.629</v>
      </c>
      <c r="J16" s="9">
        <v>0.23</v>
      </c>
      <c r="K16" s="9">
        <v>0.39900000000000002</v>
      </c>
      <c r="L16" s="9">
        <v>0.54200000000000004</v>
      </c>
      <c r="M16" s="9">
        <v>0.36699999999999999</v>
      </c>
      <c r="N16" s="9">
        <v>0.17599999999999999</v>
      </c>
      <c r="O16" s="9">
        <v>0.54200000000000004</v>
      </c>
      <c r="P16" s="9">
        <v>0.36699999999999999</v>
      </c>
      <c r="Q16" s="9">
        <v>0.17599999999999999</v>
      </c>
      <c r="R16" s="9">
        <v>0.17599999999999999</v>
      </c>
      <c r="S16" s="9">
        <v>0</v>
      </c>
      <c r="T16" s="9">
        <v>0.17599999999999999</v>
      </c>
      <c r="U16" s="9">
        <v>0.36699999999999999</v>
      </c>
      <c r="V16" s="9">
        <v>0.36699999999999999</v>
      </c>
      <c r="W16" s="9">
        <v>0</v>
      </c>
      <c r="X16" s="9">
        <v>0</v>
      </c>
      <c r="Y16" s="9">
        <v>0</v>
      </c>
      <c r="Z16" s="9">
        <v>0</v>
      </c>
      <c r="AA16" s="9">
        <v>0.877</v>
      </c>
      <c r="AB16" s="9">
        <v>0.25800000000000001</v>
      </c>
      <c r="AC16" s="9">
        <v>0.61799999999999999</v>
      </c>
      <c r="AD16" s="9">
        <v>0.877</v>
      </c>
      <c r="AE16" s="9">
        <v>0.25800000000000001</v>
      </c>
      <c r="AF16" s="9">
        <v>0.61799999999999999</v>
      </c>
      <c r="AG16" s="9">
        <v>0.30099999999999999</v>
      </c>
      <c r="AH16" s="9">
        <v>0.11600000000000001</v>
      </c>
      <c r="AI16" s="9">
        <v>0.185</v>
      </c>
      <c r="AJ16" s="9">
        <v>0.57599999999999996</v>
      </c>
      <c r="AK16" s="9">
        <v>0.14299999999999999</v>
      </c>
      <c r="AL16" s="9">
        <v>0.433</v>
      </c>
      <c r="AM16" s="9">
        <v>0</v>
      </c>
      <c r="AN16" s="9">
        <v>0</v>
      </c>
      <c r="AO16" s="9">
        <v>0</v>
      </c>
      <c r="AP16" s="9">
        <v>0.57599999999999996</v>
      </c>
      <c r="AQ16" s="9">
        <v>0.126</v>
      </c>
      <c r="AR16" s="9">
        <v>0.45</v>
      </c>
      <c r="AS16" s="9">
        <v>0.57599999999999996</v>
      </c>
      <c r="AT16" s="9">
        <v>0.126</v>
      </c>
      <c r="AU16" s="9">
        <v>0.45</v>
      </c>
      <c r="AV16" s="9">
        <v>0.27900000000000003</v>
      </c>
      <c r="AW16" s="9">
        <v>0.126</v>
      </c>
      <c r="AX16" s="9">
        <v>0.153</v>
      </c>
      <c r="AY16" s="9">
        <v>0.29699999999999999</v>
      </c>
      <c r="AZ16" s="9">
        <v>0</v>
      </c>
      <c r="BA16" s="9">
        <v>0.29699999999999999</v>
      </c>
      <c r="BB16" s="9">
        <v>0</v>
      </c>
      <c r="BC16" s="9">
        <v>0</v>
      </c>
      <c r="BD16" s="9">
        <v>0</v>
      </c>
      <c r="BE16" s="9">
        <v>2.5310000000000001</v>
      </c>
      <c r="BF16" s="9">
        <v>0.438</v>
      </c>
      <c r="BG16" s="9">
        <v>2.093</v>
      </c>
      <c r="BH16" s="9">
        <v>2.2269999999999999</v>
      </c>
      <c r="BI16" s="9">
        <v>0.438</v>
      </c>
      <c r="BJ16" s="9">
        <v>1.7889999999999999</v>
      </c>
      <c r="BK16" s="9">
        <v>1.514</v>
      </c>
      <c r="BL16" s="9">
        <v>0.223</v>
      </c>
      <c r="BM16" s="9">
        <v>1.2909999999999999</v>
      </c>
      <c r="BN16" s="9">
        <v>0.71299999999999997</v>
      </c>
      <c r="BO16" s="9">
        <v>0.214</v>
      </c>
      <c r="BP16" s="9">
        <v>0.498</v>
      </c>
      <c r="BQ16" s="9">
        <v>0.30399999999999999</v>
      </c>
      <c r="BR16" s="9">
        <v>0</v>
      </c>
      <c r="BS16" s="9">
        <v>0.30399999999999999</v>
      </c>
      <c r="BT16" s="9">
        <v>2.81</v>
      </c>
      <c r="BU16" s="9">
        <v>1.546</v>
      </c>
      <c r="BV16" s="9">
        <v>1.264</v>
      </c>
      <c r="BW16" s="9">
        <v>2.4849999999999999</v>
      </c>
      <c r="BX16" s="9">
        <v>1.3160000000000001</v>
      </c>
      <c r="BY16" s="9">
        <v>1.169</v>
      </c>
      <c r="BZ16" s="9">
        <v>1.0269999999999999</v>
      </c>
      <c r="CA16" s="9">
        <v>0.24299999999999999</v>
      </c>
      <c r="CB16" s="9">
        <v>0.78400000000000003</v>
      </c>
      <c r="CC16" s="9">
        <v>1.458</v>
      </c>
      <c r="CD16" s="9">
        <v>1.073</v>
      </c>
      <c r="CE16" s="9">
        <v>0.38500000000000001</v>
      </c>
      <c r="CF16" s="9">
        <v>0.32500000000000001</v>
      </c>
      <c r="CG16" s="9">
        <v>0.23</v>
      </c>
      <c r="CH16" s="9">
        <v>9.5000000000000001E-2</v>
      </c>
      <c r="CI16" s="9">
        <v>1.7270000000000001</v>
      </c>
      <c r="CJ16" s="9">
        <v>0.71</v>
      </c>
      <c r="CK16" s="9">
        <v>1.0169999999999999</v>
      </c>
      <c r="CL16" s="9">
        <v>1.6319999999999999</v>
      </c>
      <c r="CM16" s="9">
        <v>0.71</v>
      </c>
      <c r="CN16" s="9">
        <v>0.92200000000000004</v>
      </c>
      <c r="CO16" s="9">
        <v>0.748</v>
      </c>
      <c r="CP16" s="9">
        <v>0.35799999999999998</v>
      </c>
      <c r="CQ16" s="9">
        <v>0.39</v>
      </c>
      <c r="CR16" s="9">
        <v>0.88400000000000001</v>
      </c>
      <c r="CS16" s="9">
        <v>0.35199999999999998</v>
      </c>
      <c r="CT16" s="9">
        <v>0.53200000000000003</v>
      </c>
      <c r="CU16" s="9">
        <v>9.5000000000000001E-2</v>
      </c>
      <c r="CV16" s="9">
        <v>0</v>
      </c>
      <c r="CW16" s="9">
        <v>9.5000000000000001E-2</v>
      </c>
      <c r="CX16" s="9">
        <v>2.5449999999999999</v>
      </c>
      <c r="CY16" s="9">
        <v>0.96199999999999997</v>
      </c>
      <c r="CZ16" s="9">
        <v>1.583</v>
      </c>
      <c r="DA16" s="9">
        <v>2.3439999999999999</v>
      </c>
      <c r="DB16" s="9">
        <v>0.85599999999999998</v>
      </c>
      <c r="DC16" s="9">
        <v>1.488</v>
      </c>
      <c r="DD16" s="9">
        <v>0.73</v>
      </c>
      <c r="DE16" s="9">
        <v>0.23200000000000001</v>
      </c>
      <c r="DF16" s="9">
        <v>0.498</v>
      </c>
      <c r="DG16" s="9">
        <v>1.613</v>
      </c>
      <c r="DH16" s="9">
        <v>0.624</v>
      </c>
      <c r="DI16" s="9">
        <v>0.99</v>
      </c>
      <c r="DJ16" s="9">
        <v>0.20100000000000001</v>
      </c>
      <c r="DK16" s="9">
        <v>0.106</v>
      </c>
      <c r="DL16" s="9">
        <v>9.5000000000000001E-2</v>
      </c>
      <c r="DM16" s="9">
        <v>2.101</v>
      </c>
      <c r="DN16" s="9">
        <v>0.57899999999999996</v>
      </c>
      <c r="DO16" s="9">
        <v>1.522</v>
      </c>
      <c r="DP16" s="9">
        <v>1.7689999999999999</v>
      </c>
      <c r="DQ16" s="9">
        <v>0.45500000000000002</v>
      </c>
      <c r="DR16" s="9">
        <v>1.3129999999999999</v>
      </c>
      <c r="DS16" s="9">
        <v>1.43</v>
      </c>
      <c r="DT16" s="9">
        <v>0.11700000000000001</v>
      </c>
      <c r="DU16" s="9">
        <v>1.3129999999999999</v>
      </c>
      <c r="DV16" s="9">
        <v>0.33900000000000002</v>
      </c>
      <c r="DW16" s="9">
        <v>0.33900000000000002</v>
      </c>
      <c r="DX16" s="9">
        <v>0</v>
      </c>
      <c r="DY16" s="9">
        <v>0.33300000000000002</v>
      </c>
      <c r="DZ16" s="9">
        <v>0.124</v>
      </c>
      <c r="EA16" s="9">
        <v>0.20899999999999999</v>
      </c>
      <c r="EB16" s="9">
        <v>0.42</v>
      </c>
      <c r="EC16" s="9">
        <v>0.11700000000000001</v>
      </c>
      <c r="ED16" s="9">
        <v>0.30299999999999999</v>
      </c>
      <c r="EE16" s="9">
        <v>0.42</v>
      </c>
      <c r="EF16" s="9">
        <v>0.11700000000000001</v>
      </c>
      <c r="EG16" s="9">
        <v>0.30299999999999999</v>
      </c>
      <c r="EH16" s="9">
        <v>0.21199999999999999</v>
      </c>
      <c r="EI16" s="9">
        <v>0</v>
      </c>
      <c r="EJ16" s="9">
        <v>0.21199999999999999</v>
      </c>
      <c r="EK16" s="9">
        <v>0.20799999999999999</v>
      </c>
      <c r="EL16" s="9">
        <v>0.11700000000000001</v>
      </c>
      <c r="EM16" s="9">
        <v>9.0999999999999998E-2</v>
      </c>
      <c r="EN16" s="9">
        <v>0</v>
      </c>
      <c r="EO16" s="9">
        <v>0</v>
      </c>
      <c r="EP16" s="9">
        <v>0</v>
      </c>
      <c r="EQ16" s="9">
        <v>14.661</v>
      </c>
      <c r="ER16" s="9">
        <v>5.2249999999999996</v>
      </c>
      <c r="ES16" s="9">
        <v>9.4369999999999994</v>
      </c>
      <c r="ET16" s="9">
        <v>12.375999999999999</v>
      </c>
      <c r="EU16" s="9">
        <v>4.7210000000000001</v>
      </c>
      <c r="EV16" s="9">
        <v>7.6550000000000002</v>
      </c>
      <c r="EW16" s="9">
        <v>6.6589999999999998</v>
      </c>
      <c r="EX16" s="9">
        <v>2.64</v>
      </c>
      <c r="EY16" s="9">
        <v>4.0190000000000001</v>
      </c>
      <c r="EZ16" s="9">
        <v>5.7169999999999996</v>
      </c>
      <c r="FA16" s="9">
        <v>2.081</v>
      </c>
      <c r="FB16" s="9">
        <v>3.6360000000000001</v>
      </c>
      <c r="FC16" s="9">
        <v>2.286</v>
      </c>
      <c r="FD16" s="9">
        <v>0.504</v>
      </c>
      <c r="FE16" s="9">
        <v>1.782</v>
      </c>
      <c r="FF16" s="9">
        <v>11.968</v>
      </c>
      <c r="FG16" s="9">
        <v>4.3410000000000002</v>
      </c>
      <c r="FH16" s="9">
        <v>7.6280000000000001</v>
      </c>
      <c r="FI16" s="9">
        <v>10.103999999999999</v>
      </c>
      <c r="FJ16" s="9">
        <v>3.8370000000000002</v>
      </c>
      <c r="FK16" s="9">
        <v>6.2670000000000003</v>
      </c>
      <c r="FL16" s="9">
        <v>5.8650000000000002</v>
      </c>
      <c r="FM16" s="9">
        <v>2.1040000000000001</v>
      </c>
      <c r="FN16" s="9">
        <v>3.7610000000000001</v>
      </c>
      <c r="FO16" s="9">
        <v>4.2380000000000004</v>
      </c>
      <c r="FP16" s="9">
        <v>1.732</v>
      </c>
      <c r="FQ16" s="9">
        <v>2.5059999999999998</v>
      </c>
      <c r="FR16" s="9">
        <v>1.865</v>
      </c>
      <c r="FS16" s="9">
        <v>0.504</v>
      </c>
      <c r="FT16" s="9">
        <v>1.36</v>
      </c>
      <c r="FU16" s="9">
        <v>2.6930000000000001</v>
      </c>
      <c r="FV16" s="9">
        <v>0.88400000000000001</v>
      </c>
      <c r="FW16" s="9">
        <v>1.8089999999999999</v>
      </c>
      <c r="FX16" s="9">
        <v>2.2719999999999998</v>
      </c>
      <c r="FY16" s="9">
        <v>0.88400000000000001</v>
      </c>
      <c r="FZ16" s="9">
        <v>1.3879999999999999</v>
      </c>
      <c r="GA16" s="9">
        <v>0.79300000000000004</v>
      </c>
      <c r="GB16" s="9">
        <v>0.53600000000000003</v>
      </c>
      <c r="GC16" s="9">
        <v>0.25800000000000001</v>
      </c>
      <c r="GD16" s="9">
        <v>1.478</v>
      </c>
      <c r="GE16" s="9">
        <v>0.34799999999999998</v>
      </c>
      <c r="GF16" s="9">
        <v>1.1299999999999999</v>
      </c>
      <c r="GG16" s="9">
        <v>0.42099999999999999</v>
      </c>
      <c r="GH16" s="9">
        <v>0</v>
      </c>
      <c r="GI16" s="9">
        <v>0.42099999999999999</v>
      </c>
      <c r="GJ16" s="9">
        <v>6.3220000000000001</v>
      </c>
      <c r="GK16" s="9">
        <v>2.0259999999999998</v>
      </c>
      <c r="GL16" s="9">
        <v>4.2960000000000003</v>
      </c>
      <c r="GM16" s="9">
        <v>5.5979999999999999</v>
      </c>
      <c r="GN16" s="9">
        <v>2.0259999999999998</v>
      </c>
      <c r="GO16" s="9">
        <v>3.573</v>
      </c>
      <c r="GP16" s="9">
        <v>3.26</v>
      </c>
      <c r="GQ16" s="9">
        <v>1.262</v>
      </c>
      <c r="GR16" s="9">
        <v>1.998</v>
      </c>
      <c r="GS16" s="9">
        <v>2.339</v>
      </c>
      <c r="GT16" s="9">
        <v>0.76400000000000001</v>
      </c>
      <c r="GU16" s="9">
        <v>1.575</v>
      </c>
      <c r="GV16" s="9">
        <v>0.72299999999999998</v>
      </c>
      <c r="GW16" s="9">
        <v>0</v>
      </c>
      <c r="GX16" s="9">
        <v>0.72299999999999998</v>
      </c>
      <c r="GY16" s="9">
        <v>2.0139999999999998</v>
      </c>
      <c r="GZ16" s="9">
        <v>0.27300000000000002</v>
      </c>
      <c r="HA16" s="9">
        <v>1.7410000000000001</v>
      </c>
      <c r="HB16" s="9">
        <v>1.528</v>
      </c>
      <c r="HC16" s="9">
        <v>0</v>
      </c>
      <c r="HD16" s="9">
        <v>1.528</v>
      </c>
      <c r="HE16" s="9">
        <v>0.56699999999999995</v>
      </c>
      <c r="HF16" s="9">
        <v>0</v>
      </c>
      <c r="HG16" s="9">
        <v>0.56699999999999995</v>
      </c>
      <c r="HH16" s="9">
        <v>0.96099999999999997</v>
      </c>
      <c r="HI16" s="9">
        <v>0</v>
      </c>
      <c r="HJ16" s="9">
        <v>0.96099999999999997</v>
      </c>
      <c r="HK16" s="9">
        <v>0.48499999999999999</v>
      </c>
      <c r="HL16" s="9">
        <v>0.27300000000000002</v>
      </c>
      <c r="HM16" s="9">
        <v>0.21299999999999999</v>
      </c>
      <c r="HN16" s="9">
        <v>3.8109999999999999</v>
      </c>
      <c r="HO16" s="9">
        <v>1.276</v>
      </c>
      <c r="HP16" s="9">
        <v>2.5350000000000001</v>
      </c>
      <c r="HQ16" s="9">
        <v>2.734</v>
      </c>
      <c r="HR16" s="9">
        <v>1.0449999999999999</v>
      </c>
      <c r="HS16" s="9">
        <v>1.6890000000000001</v>
      </c>
      <c r="HT16" s="9">
        <v>1.54</v>
      </c>
      <c r="HU16" s="9">
        <v>0.374</v>
      </c>
      <c r="HV16" s="9">
        <v>1.1659999999999999</v>
      </c>
      <c r="HW16" s="9">
        <v>1.1950000000000001</v>
      </c>
      <c r="HX16" s="9">
        <v>0.67100000000000004</v>
      </c>
      <c r="HY16" s="9">
        <v>0.52400000000000002</v>
      </c>
      <c r="HZ16" s="9">
        <v>1.077</v>
      </c>
      <c r="IA16" s="9">
        <v>0.23100000000000001</v>
      </c>
      <c r="IB16" s="9">
        <v>0.84599999999999997</v>
      </c>
      <c r="IC16" s="9">
        <v>2.5150000000000001</v>
      </c>
      <c r="ID16" s="9">
        <v>1.65</v>
      </c>
      <c r="IE16" s="9">
        <v>0.86499999999999999</v>
      </c>
      <c r="IF16" s="9">
        <v>2.5150000000000001</v>
      </c>
      <c r="IG16" s="9">
        <v>1.65</v>
      </c>
      <c r="IH16" s="9">
        <v>0.86499999999999999</v>
      </c>
      <c r="II16" s="9">
        <v>1.2929999999999999</v>
      </c>
      <c r="IJ16" s="9">
        <v>1.004</v>
      </c>
      <c r="IK16" s="9">
        <v>0.28799999999999998</v>
      </c>
      <c r="IL16" s="9">
        <v>1.222</v>
      </c>
      <c r="IM16" s="9">
        <v>0.64600000000000002</v>
      </c>
      <c r="IN16" s="9">
        <v>0.57599999999999996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2.3159999999999998</v>
      </c>
      <c r="C17" s="9">
        <v>2.444</v>
      </c>
      <c r="D17" s="9">
        <v>0.80900000000000005</v>
      </c>
      <c r="E17" s="9">
        <v>1.6339999999999999</v>
      </c>
      <c r="F17" s="9">
        <v>1.788</v>
      </c>
      <c r="G17" s="9">
        <v>1.107</v>
      </c>
      <c r="H17" s="9">
        <v>0.68100000000000005</v>
      </c>
      <c r="I17" s="9">
        <v>0.38900000000000001</v>
      </c>
      <c r="J17" s="9">
        <v>7.4999999999999997E-2</v>
      </c>
      <c r="K17" s="9">
        <v>0.313</v>
      </c>
      <c r="L17" s="9">
        <v>1.1539999999999999</v>
      </c>
      <c r="M17" s="9">
        <v>0.78</v>
      </c>
      <c r="N17" s="9">
        <v>0.374</v>
      </c>
      <c r="O17" s="9">
        <v>1.0640000000000001</v>
      </c>
      <c r="P17" s="9">
        <v>0.69</v>
      </c>
      <c r="Q17" s="9">
        <v>0.374</v>
      </c>
      <c r="R17" s="9">
        <v>0.65200000000000002</v>
      </c>
      <c r="S17" s="9">
        <v>0.34399999999999997</v>
      </c>
      <c r="T17" s="9">
        <v>0.307</v>
      </c>
      <c r="U17" s="9">
        <v>0.41199999999999998</v>
      </c>
      <c r="V17" s="9">
        <v>0.34499999999999997</v>
      </c>
      <c r="W17" s="9">
        <v>6.7000000000000004E-2</v>
      </c>
      <c r="X17" s="9">
        <v>0.09</v>
      </c>
      <c r="Y17" s="9">
        <v>0.09</v>
      </c>
      <c r="Z17" s="9">
        <v>0</v>
      </c>
      <c r="AA17" s="9">
        <v>1.204</v>
      </c>
      <c r="AB17" s="9">
        <v>0.47099999999999997</v>
      </c>
      <c r="AC17" s="9">
        <v>0.73299999999999998</v>
      </c>
      <c r="AD17" s="9">
        <v>1.0389999999999999</v>
      </c>
      <c r="AE17" s="9">
        <v>0.47099999999999997</v>
      </c>
      <c r="AF17" s="9">
        <v>0.56799999999999995</v>
      </c>
      <c r="AG17" s="9">
        <v>0.71299999999999997</v>
      </c>
      <c r="AH17" s="9">
        <v>0.32500000000000001</v>
      </c>
      <c r="AI17" s="9">
        <v>0.38800000000000001</v>
      </c>
      <c r="AJ17" s="9">
        <v>0.32500000000000001</v>
      </c>
      <c r="AK17" s="9">
        <v>0.14599999999999999</v>
      </c>
      <c r="AL17" s="9">
        <v>0.18</v>
      </c>
      <c r="AM17" s="9">
        <v>0.16500000000000001</v>
      </c>
      <c r="AN17" s="9">
        <v>0</v>
      </c>
      <c r="AO17" s="9">
        <v>0.16500000000000001</v>
      </c>
      <c r="AP17" s="9">
        <v>0.52200000000000002</v>
      </c>
      <c r="AQ17" s="9">
        <v>0.19</v>
      </c>
      <c r="AR17" s="9">
        <v>0.33200000000000002</v>
      </c>
      <c r="AS17" s="9">
        <v>0.52200000000000002</v>
      </c>
      <c r="AT17" s="9">
        <v>0.19</v>
      </c>
      <c r="AU17" s="9">
        <v>0.33200000000000002</v>
      </c>
      <c r="AV17" s="9">
        <v>0.106</v>
      </c>
      <c r="AW17" s="9">
        <v>0</v>
      </c>
      <c r="AX17" s="9">
        <v>0.106</v>
      </c>
      <c r="AY17" s="9">
        <v>0.41599999999999998</v>
      </c>
      <c r="AZ17" s="9">
        <v>0.19</v>
      </c>
      <c r="BA17" s="9">
        <v>0.22600000000000001</v>
      </c>
      <c r="BB17" s="9">
        <v>0</v>
      </c>
      <c r="BC17" s="9">
        <v>0</v>
      </c>
      <c r="BD17" s="9">
        <v>0</v>
      </c>
      <c r="BE17" s="9">
        <v>1.054</v>
      </c>
      <c r="BF17" s="9">
        <v>0.496</v>
      </c>
      <c r="BG17" s="9">
        <v>0.55700000000000005</v>
      </c>
      <c r="BH17" s="9">
        <v>0.90500000000000003</v>
      </c>
      <c r="BI17" s="9">
        <v>0.42099999999999999</v>
      </c>
      <c r="BJ17" s="9">
        <v>0.48399999999999999</v>
      </c>
      <c r="BK17" s="9">
        <v>0.58899999999999997</v>
      </c>
      <c r="BL17" s="9">
        <v>0.191</v>
      </c>
      <c r="BM17" s="9">
        <v>0.39800000000000002</v>
      </c>
      <c r="BN17" s="9">
        <v>0.316</v>
      </c>
      <c r="BO17" s="9">
        <v>0.23</v>
      </c>
      <c r="BP17" s="9">
        <v>8.6999999999999994E-2</v>
      </c>
      <c r="BQ17" s="9">
        <v>0.14799999999999999</v>
      </c>
      <c r="BR17" s="9">
        <v>7.4999999999999997E-2</v>
      </c>
      <c r="BS17" s="9">
        <v>7.2999999999999995E-2</v>
      </c>
      <c r="BT17" s="9">
        <v>2.9940000000000002</v>
      </c>
      <c r="BU17" s="9">
        <v>1.613</v>
      </c>
      <c r="BV17" s="9">
        <v>1.381</v>
      </c>
      <c r="BW17" s="9">
        <v>2.8290000000000002</v>
      </c>
      <c r="BX17" s="9">
        <v>1.5229999999999999</v>
      </c>
      <c r="BY17" s="9">
        <v>1.306</v>
      </c>
      <c r="BZ17" s="9">
        <v>1.6870000000000001</v>
      </c>
      <c r="CA17" s="9">
        <v>0.63700000000000001</v>
      </c>
      <c r="CB17" s="9">
        <v>1.05</v>
      </c>
      <c r="CC17" s="9">
        <v>1.1419999999999999</v>
      </c>
      <c r="CD17" s="9">
        <v>0.88600000000000001</v>
      </c>
      <c r="CE17" s="9">
        <v>0.25600000000000001</v>
      </c>
      <c r="CF17" s="9">
        <v>0.16500000000000001</v>
      </c>
      <c r="CG17" s="9">
        <v>0.09</v>
      </c>
      <c r="CH17" s="9">
        <v>7.4999999999999997E-2</v>
      </c>
      <c r="CI17" s="9">
        <v>1.2370000000000001</v>
      </c>
      <c r="CJ17" s="9">
        <v>0.52100000000000002</v>
      </c>
      <c r="CK17" s="9">
        <v>0.71499999999999997</v>
      </c>
      <c r="CL17" s="9">
        <v>0.999</v>
      </c>
      <c r="CM17" s="9">
        <v>0.52100000000000002</v>
      </c>
      <c r="CN17" s="9">
        <v>0.47699999999999998</v>
      </c>
      <c r="CO17" s="9">
        <v>0.67700000000000005</v>
      </c>
      <c r="CP17" s="9">
        <v>0.26500000000000001</v>
      </c>
      <c r="CQ17" s="9">
        <v>0.41099999999999998</v>
      </c>
      <c r="CR17" s="9">
        <v>0.32200000000000001</v>
      </c>
      <c r="CS17" s="9">
        <v>0.25600000000000001</v>
      </c>
      <c r="CT17" s="9">
        <v>6.6000000000000003E-2</v>
      </c>
      <c r="CU17" s="9">
        <v>0.23799999999999999</v>
      </c>
      <c r="CV17" s="9">
        <v>0</v>
      </c>
      <c r="CW17" s="9">
        <v>0.23799999999999999</v>
      </c>
      <c r="CX17" s="9">
        <v>2.2850000000000001</v>
      </c>
      <c r="CY17" s="9">
        <v>0.96599999999999997</v>
      </c>
      <c r="CZ17" s="9">
        <v>1.319</v>
      </c>
      <c r="DA17" s="9">
        <v>2.2090000000000001</v>
      </c>
      <c r="DB17" s="9">
        <v>0.96599999999999997</v>
      </c>
      <c r="DC17" s="9">
        <v>1.2430000000000001</v>
      </c>
      <c r="DD17" s="9">
        <v>1.117</v>
      </c>
      <c r="DE17" s="9">
        <v>0.27100000000000002</v>
      </c>
      <c r="DF17" s="9">
        <v>0.84599999999999997</v>
      </c>
      <c r="DG17" s="9">
        <v>1.0920000000000001</v>
      </c>
      <c r="DH17" s="9">
        <v>0.69499999999999995</v>
      </c>
      <c r="DI17" s="9">
        <v>0.39800000000000002</v>
      </c>
      <c r="DJ17" s="9">
        <v>7.4999999999999997E-2</v>
      </c>
      <c r="DK17" s="9">
        <v>0</v>
      </c>
      <c r="DL17" s="9">
        <v>7.4999999999999997E-2</v>
      </c>
      <c r="DM17" s="9">
        <v>1.4390000000000001</v>
      </c>
      <c r="DN17" s="9">
        <v>0.85</v>
      </c>
      <c r="DO17" s="9">
        <v>0.58899999999999997</v>
      </c>
      <c r="DP17" s="9">
        <v>1.274</v>
      </c>
      <c r="DQ17" s="9">
        <v>0.68500000000000005</v>
      </c>
      <c r="DR17" s="9">
        <v>0.58899999999999997</v>
      </c>
      <c r="DS17" s="9">
        <v>0.73</v>
      </c>
      <c r="DT17" s="9">
        <v>0.35899999999999999</v>
      </c>
      <c r="DU17" s="9">
        <v>0.372</v>
      </c>
      <c r="DV17" s="9">
        <v>0.54400000000000004</v>
      </c>
      <c r="DW17" s="9">
        <v>0.32600000000000001</v>
      </c>
      <c r="DX17" s="9">
        <v>0.218</v>
      </c>
      <c r="DY17" s="9">
        <v>0.16500000000000001</v>
      </c>
      <c r="DZ17" s="9">
        <v>0.16500000000000001</v>
      </c>
      <c r="EA17" s="9">
        <v>0</v>
      </c>
      <c r="EB17" s="9">
        <v>0.81399999999999995</v>
      </c>
      <c r="EC17" s="9">
        <v>0.434</v>
      </c>
      <c r="ED17" s="9">
        <v>0.38</v>
      </c>
      <c r="EE17" s="9">
        <v>0.81399999999999995</v>
      </c>
      <c r="EF17" s="9">
        <v>0.434</v>
      </c>
      <c r="EG17" s="9">
        <v>0.38</v>
      </c>
      <c r="EH17" s="9">
        <v>0.57199999999999995</v>
      </c>
      <c r="EI17" s="9">
        <v>0.25900000000000001</v>
      </c>
      <c r="EJ17" s="9">
        <v>0.313</v>
      </c>
      <c r="EK17" s="9">
        <v>0.24199999999999999</v>
      </c>
      <c r="EL17" s="9">
        <v>0.17499999999999999</v>
      </c>
      <c r="EM17" s="9">
        <v>6.7000000000000004E-2</v>
      </c>
      <c r="EN17" s="9">
        <v>0</v>
      </c>
      <c r="EO17" s="9">
        <v>0</v>
      </c>
      <c r="EP17" s="9">
        <v>0</v>
      </c>
      <c r="EQ17" s="9">
        <v>14.39</v>
      </c>
      <c r="ER17" s="9">
        <v>7.2389999999999999</v>
      </c>
      <c r="ES17" s="9">
        <v>7.1509999999999998</v>
      </c>
      <c r="ET17" s="9">
        <v>12.776</v>
      </c>
      <c r="EU17" s="9">
        <v>6.3360000000000003</v>
      </c>
      <c r="EV17" s="9">
        <v>6.44</v>
      </c>
      <c r="EW17" s="9">
        <v>6.0090000000000003</v>
      </c>
      <c r="EX17" s="9">
        <v>3.2109999999999999</v>
      </c>
      <c r="EY17" s="9">
        <v>2.798</v>
      </c>
      <c r="EZ17" s="9">
        <v>6.766</v>
      </c>
      <c r="FA17" s="9">
        <v>3.1240000000000001</v>
      </c>
      <c r="FB17" s="9">
        <v>3.6419999999999999</v>
      </c>
      <c r="FC17" s="9">
        <v>1.6140000000000001</v>
      </c>
      <c r="FD17" s="9">
        <v>0.90300000000000002</v>
      </c>
      <c r="FE17" s="9">
        <v>0.71099999999999997</v>
      </c>
      <c r="FF17" s="9">
        <v>11.013</v>
      </c>
      <c r="FG17" s="9">
        <v>4.9850000000000003</v>
      </c>
      <c r="FH17" s="9">
        <v>6.0279999999999996</v>
      </c>
      <c r="FI17" s="9">
        <v>9.9309999999999992</v>
      </c>
      <c r="FJ17" s="9">
        <v>4.4550000000000001</v>
      </c>
      <c r="FK17" s="9">
        <v>5.4749999999999996</v>
      </c>
      <c r="FL17" s="9">
        <v>3.9</v>
      </c>
      <c r="FM17" s="9">
        <v>1.8169999999999999</v>
      </c>
      <c r="FN17" s="9">
        <v>2.0830000000000002</v>
      </c>
      <c r="FO17" s="9">
        <v>6.0309999999999997</v>
      </c>
      <c r="FP17" s="9">
        <v>2.6379999999999999</v>
      </c>
      <c r="FQ17" s="9">
        <v>3.3929999999999998</v>
      </c>
      <c r="FR17" s="9">
        <v>1.0820000000000001</v>
      </c>
      <c r="FS17" s="9">
        <v>0.53</v>
      </c>
      <c r="FT17" s="9">
        <v>0.55200000000000005</v>
      </c>
      <c r="FU17" s="9">
        <v>3.3769999999999998</v>
      </c>
      <c r="FV17" s="9">
        <v>2.254</v>
      </c>
      <c r="FW17" s="9">
        <v>1.123</v>
      </c>
      <c r="FX17" s="9">
        <v>2.8450000000000002</v>
      </c>
      <c r="FY17" s="9">
        <v>1.88</v>
      </c>
      <c r="FZ17" s="9">
        <v>0.96499999999999997</v>
      </c>
      <c r="GA17" s="9">
        <v>2.109</v>
      </c>
      <c r="GB17" s="9">
        <v>1.3939999999999999</v>
      </c>
      <c r="GC17" s="9">
        <v>0.71499999999999997</v>
      </c>
      <c r="GD17" s="9">
        <v>0.73599999999999999</v>
      </c>
      <c r="GE17" s="9">
        <v>0.48599999999999999</v>
      </c>
      <c r="GF17" s="9">
        <v>0.249</v>
      </c>
      <c r="GG17" s="9">
        <v>0.53200000000000003</v>
      </c>
      <c r="GH17" s="9">
        <v>0.373</v>
      </c>
      <c r="GI17" s="9">
        <v>0.159</v>
      </c>
      <c r="GJ17" s="9">
        <v>4.6710000000000003</v>
      </c>
      <c r="GK17" s="9">
        <v>1.6220000000000001</v>
      </c>
      <c r="GL17" s="9">
        <v>3.0489999999999999</v>
      </c>
      <c r="GM17" s="9">
        <v>3.9049999999999998</v>
      </c>
      <c r="GN17" s="9">
        <v>1.196</v>
      </c>
      <c r="GO17" s="9">
        <v>2.7080000000000002</v>
      </c>
      <c r="GP17" s="9">
        <v>1.9470000000000001</v>
      </c>
      <c r="GQ17" s="9">
        <v>0.65600000000000003</v>
      </c>
      <c r="GR17" s="9">
        <v>1.2909999999999999</v>
      </c>
      <c r="GS17" s="9">
        <v>1.9570000000000001</v>
      </c>
      <c r="GT17" s="9">
        <v>0.54</v>
      </c>
      <c r="GU17" s="9">
        <v>1.417</v>
      </c>
      <c r="GV17" s="9">
        <v>0.76600000000000001</v>
      </c>
      <c r="GW17" s="9">
        <v>0.42499999999999999</v>
      </c>
      <c r="GX17" s="9">
        <v>0.34100000000000003</v>
      </c>
      <c r="GY17" s="9">
        <v>1.581</v>
      </c>
      <c r="GZ17" s="9">
        <v>0.64</v>
      </c>
      <c r="HA17" s="9">
        <v>0.94</v>
      </c>
      <c r="HB17" s="9">
        <v>1.581</v>
      </c>
      <c r="HC17" s="9">
        <v>0.64</v>
      </c>
      <c r="HD17" s="9">
        <v>0.94</v>
      </c>
      <c r="HE17" s="9">
        <v>0.39300000000000002</v>
      </c>
      <c r="HF17" s="9">
        <v>0.39300000000000002</v>
      </c>
      <c r="HG17" s="9">
        <v>0</v>
      </c>
      <c r="HH17" s="9">
        <v>1.1879999999999999</v>
      </c>
      <c r="HI17" s="9">
        <v>0.247</v>
      </c>
      <c r="HJ17" s="9">
        <v>0.94</v>
      </c>
      <c r="HK17" s="9">
        <v>0</v>
      </c>
      <c r="HL17" s="9">
        <v>0</v>
      </c>
      <c r="HM17" s="9">
        <v>0</v>
      </c>
      <c r="HN17" s="9">
        <v>4.1189999999999998</v>
      </c>
      <c r="HO17" s="9">
        <v>1.859</v>
      </c>
      <c r="HP17" s="9">
        <v>2.2599999999999998</v>
      </c>
      <c r="HQ17" s="9">
        <v>4.1189999999999998</v>
      </c>
      <c r="HR17" s="9">
        <v>1.859</v>
      </c>
      <c r="HS17" s="9">
        <v>2.2599999999999998</v>
      </c>
      <c r="HT17" s="9">
        <v>1.6859999999999999</v>
      </c>
      <c r="HU17" s="9">
        <v>0.47199999999999998</v>
      </c>
      <c r="HV17" s="9">
        <v>1.2150000000000001</v>
      </c>
      <c r="HW17" s="9">
        <v>2.4319999999999999</v>
      </c>
      <c r="HX17" s="9">
        <v>1.387</v>
      </c>
      <c r="HY17" s="9">
        <v>1.0449999999999999</v>
      </c>
      <c r="HZ17" s="9">
        <v>0</v>
      </c>
      <c r="IA17" s="9">
        <v>0</v>
      </c>
      <c r="IB17" s="9">
        <v>0</v>
      </c>
      <c r="IC17" s="9">
        <v>4.0199999999999996</v>
      </c>
      <c r="ID17" s="9">
        <v>3.1179999999999999</v>
      </c>
      <c r="IE17" s="9">
        <v>0.90200000000000002</v>
      </c>
      <c r="IF17" s="9">
        <v>3.1709999999999998</v>
      </c>
      <c r="IG17" s="9">
        <v>2.64</v>
      </c>
      <c r="IH17" s="9">
        <v>0.53100000000000003</v>
      </c>
      <c r="II17" s="9">
        <v>1.982</v>
      </c>
      <c r="IJ17" s="9">
        <v>1.69</v>
      </c>
      <c r="IK17" s="9">
        <v>0.29199999999999998</v>
      </c>
      <c r="IL17" s="9">
        <v>1.1890000000000001</v>
      </c>
      <c r="IM17" s="9">
        <v>0.95</v>
      </c>
      <c r="IN17" s="9">
        <v>0.23899999999999999</v>
      </c>
      <c r="IO17" s="9">
        <v>0.84899999999999998</v>
      </c>
      <c r="IP17" s="9">
        <v>0.47799999999999998</v>
      </c>
      <c r="IQ17" s="9">
        <v>0.37</v>
      </c>
    </row>
    <row r="18" spans="1:251">
      <c r="A18" s="10">
        <v>44593</v>
      </c>
      <c r="B18" s="9">
        <v>2.7069999999999999</v>
      </c>
      <c r="C18" s="9">
        <v>2.6680000000000001</v>
      </c>
      <c r="D18" s="9">
        <v>1.0609999999999999</v>
      </c>
      <c r="E18" s="9">
        <v>1.607</v>
      </c>
      <c r="F18" s="9">
        <v>1.8380000000000001</v>
      </c>
      <c r="G18" s="9">
        <v>0.73799999999999999</v>
      </c>
      <c r="H18" s="9">
        <v>1.1000000000000001</v>
      </c>
      <c r="I18" s="9">
        <v>0.441</v>
      </c>
      <c r="J18" s="9">
        <v>0.441</v>
      </c>
      <c r="K18" s="9">
        <v>0</v>
      </c>
      <c r="L18" s="9">
        <v>1.3580000000000001</v>
      </c>
      <c r="M18" s="9">
        <v>0.74</v>
      </c>
      <c r="N18" s="9">
        <v>0.61799999999999999</v>
      </c>
      <c r="O18" s="9">
        <v>1.3580000000000001</v>
      </c>
      <c r="P18" s="9">
        <v>0.74</v>
      </c>
      <c r="Q18" s="9">
        <v>0.61799999999999999</v>
      </c>
      <c r="R18" s="9">
        <v>0.98599999999999999</v>
      </c>
      <c r="S18" s="9">
        <v>0.59299999999999997</v>
      </c>
      <c r="T18" s="9">
        <v>0.39300000000000002</v>
      </c>
      <c r="U18" s="9">
        <v>0.372</v>
      </c>
      <c r="V18" s="9">
        <v>0.14799999999999999</v>
      </c>
      <c r="W18" s="9">
        <v>0.22500000000000001</v>
      </c>
      <c r="X18" s="9">
        <v>0</v>
      </c>
      <c r="Y18" s="9">
        <v>0</v>
      </c>
      <c r="Z18" s="9">
        <v>0</v>
      </c>
      <c r="AA18" s="9">
        <v>1.145</v>
      </c>
      <c r="AB18" s="9">
        <v>0.378</v>
      </c>
      <c r="AC18" s="9">
        <v>0.76700000000000002</v>
      </c>
      <c r="AD18" s="9">
        <v>1.0529999999999999</v>
      </c>
      <c r="AE18" s="9">
        <v>0.28599999999999998</v>
      </c>
      <c r="AF18" s="9">
        <v>0.76700000000000002</v>
      </c>
      <c r="AG18" s="9">
        <v>0.313</v>
      </c>
      <c r="AH18" s="9">
        <v>0</v>
      </c>
      <c r="AI18" s="9">
        <v>0.313</v>
      </c>
      <c r="AJ18" s="9">
        <v>0.74</v>
      </c>
      <c r="AK18" s="9">
        <v>0.28599999999999998</v>
      </c>
      <c r="AL18" s="9">
        <v>0.45400000000000001</v>
      </c>
      <c r="AM18" s="9">
        <v>9.1999999999999998E-2</v>
      </c>
      <c r="AN18" s="9">
        <v>9.1999999999999998E-2</v>
      </c>
      <c r="AO18" s="9">
        <v>0</v>
      </c>
      <c r="AP18" s="9">
        <v>0.66700000000000004</v>
      </c>
      <c r="AQ18" s="9">
        <v>0.313</v>
      </c>
      <c r="AR18" s="9">
        <v>0.35399999999999998</v>
      </c>
      <c r="AS18" s="9">
        <v>0.53700000000000003</v>
      </c>
      <c r="AT18" s="9">
        <v>0.183</v>
      </c>
      <c r="AU18" s="9">
        <v>0.35399999999999998</v>
      </c>
      <c r="AV18" s="9">
        <v>0.34899999999999998</v>
      </c>
      <c r="AW18" s="9">
        <v>0.183</v>
      </c>
      <c r="AX18" s="9">
        <v>0.16600000000000001</v>
      </c>
      <c r="AY18" s="9">
        <v>0.188</v>
      </c>
      <c r="AZ18" s="9">
        <v>0</v>
      </c>
      <c r="BA18" s="9">
        <v>0.188</v>
      </c>
      <c r="BB18" s="9">
        <v>0.13</v>
      </c>
      <c r="BC18" s="9">
        <v>0.13</v>
      </c>
      <c r="BD18" s="9">
        <v>0</v>
      </c>
      <c r="BE18" s="9">
        <v>2.4710000000000001</v>
      </c>
      <c r="BF18" s="9">
        <v>1.143</v>
      </c>
      <c r="BG18" s="9">
        <v>1.3280000000000001</v>
      </c>
      <c r="BH18" s="9">
        <v>2.2519999999999998</v>
      </c>
      <c r="BI18" s="9">
        <v>0.92400000000000004</v>
      </c>
      <c r="BJ18" s="9">
        <v>1.3280000000000001</v>
      </c>
      <c r="BK18" s="9">
        <v>1.887</v>
      </c>
      <c r="BL18" s="9">
        <v>0.69499999999999995</v>
      </c>
      <c r="BM18" s="9">
        <v>1.1919999999999999</v>
      </c>
      <c r="BN18" s="9">
        <v>0.36399999999999999</v>
      </c>
      <c r="BO18" s="9">
        <v>0.22900000000000001</v>
      </c>
      <c r="BP18" s="9">
        <v>0.13500000000000001</v>
      </c>
      <c r="BQ18" s="9">
        <v>0.219</v>
      </c>
      <c r="BR18" s="9">
        <v>0.219</v>
      </c>
      <c r="BS18" s="9">
        <v>0</v>
      </c>
      <c r="BT18" s="9">
        <v>2.0219999999999998</v>
      </c>
      <c r="BU18" s="9">
        <v>1.1459999999999999</v>
      </c>
      <c r="BV18" s="9">
        <v>0.876</v>
      </c>
      <c r="BW18" s="9">
        <v>2.0219999999999998</v>
      </c>
      <c r="BX18" s="9">
        <v>1.1459999999999999</v>
      </c>
      <c r="BY18" s="9">
        <v>0.876</v>
      </c>
      <c r="BZ18" s="9">
        <v>1.105</v>
      </c>
      <c r="CA18" s="9">
        <v>0.77600000000000002</v>
      </c>
      <c r="CB18" s="9">
        <v>0.32900000000000001</v>
      </c>
      <c r="CC18" s="9">
        <v>0.91700000000000004</v>
      </c>
      <c r="CD18" s="9">
        <v>0.371</v>
      </c>
      <c r="CE18" s="9">
        <v>0.54700000000000004</v>
      </c>
      <c r="CF18" s="9">
        <v>0</v>
      </c>
      <c r="CG18" s="9">
        <v>0</v>
      </c>
      <c r="CH18" s="9">
        <v>0</v>
      </c>
      <c r="CI18" s="9">
        <v>1.839</v>
      </c>
      <c r="CJ18" s="9">
        <v>0.93899999999999995</v>
      </c>
      <c r="CK18" s="9">
        <v>0.9</v>
      </c>
      <c r="CL18" s="9">
        <v>1.617</v>
      </c>
      <c r="CM18" s="9">
        <v>0.71699999999999997</v>
      </c>
      <c r="CN18" s="9">
        <v>0.9</v>
      </c>
      <c r="CO18" s="9">
        <v>0.53300000000000003</v>
      </c>
      <c r="CP18" s="9">
        <v>0.153</v>
      </c>
      <c r="CQ18" s="9">
        <v>0.38</v>
      </c>
      <c r="CR18" s="9">
        <v>1.085</v>
      </c>
      <c r="CS18" s="9">
        <v>0.56399999999999995</v>
      </c>
      <c r="CT18" s="9">
        <v>0.52100000000000002</v>
      </c>
      <c r="CU18" s="9">
        <v>0.222</v>
      </c>
      <c r="CV18" s="9">
        <v>0.222</v>
      </c>
      <c r="CW18" s="9">
        <v>0</v>
      </c>
      <c r="CX18" s="9">
        <v>2.9849999999999999</v>
      </c>
      <c r="CY18" s="9">
        <v>1.1659999999999999</v>
      </c>
      <c r="CZ18" s="9">
        <v>1.819</v>
      </c>
      <c r="DA18" s="9">
        <v>2.8650000000000002</v>
      </c>
      <c r="DB18" s="9">
        <v>1.046</v>
      </c>
      <c r="DC18" s="9">
        <v>1.819</v>
      </c>
      <c r="DD18" s="9">
        <v>2.1389999999999998</v>
      </c>
      <c r="DE18" s="9">
        <v>0.94299999999999995</v>
      </c>
      <c r="DF18" s="9">
        <v>1.196</v>
      </c>
      <c r="DG18" s="9">
        <v>0.72599999999999998</v>
      </c>
      <c r="DH18" s="9">
        <v>0.10299999999999999</v>
      </c>
      <c r="DI18" s="9">
        <v>0.623</v>
      </c>
      <c r="DJ18" s="9">
        <v>0.12</v>
      </c>
      <c r="DK18" s="9">
        <v>0.12</v>
      </c>
      <c r="DL18" s="9">
        <v>0</v>
      </c>
      <c r="DM18" s="9">
        <v>1.0840000000000001</v>
      </c>
      <c r="DN18" s="9">
        <v>0.66</v>
      </c>
      <c r="DO18" s="9">
        <v>0.42499999999999999</v>
      </c>
      <c r="DP18" s="9">
        <v>0.98499999999999999</v>
      </c>
      <c r="DQ18" s="9">
        <v>0.56100000000000005</v>
      </c>
      <c r="DR18" s="9">
        <v>0.42499999999999999</v>
      </c>
      <c r="DS18" s="9">
        <v>0.76700000000000002</v>
      </c>
      <c r="DT18" s="9">
        <v>0.34200000000000003</v>
      </c>
      <c r="DU18" s="9">
        <v>0.42499999999999999</v>
      </c>
      <c r="DV18" s="9">
        <v>0.219</v>
      </c>
      <c r="DW18" s="9">
        <v>0.219</v>
      </c>
      <c r="DX18" s="9">
        <v>0</v>
      </c>
      <c r="DY18" s="9">
        <v>9.9000000000000005E-2</v>
      </c>
      <c r="DZ18" s="9">
        <v>9.9000000000000005E-2</v>
      </c>
      <c r="EA18" s="9">
        <v>0</v>
      </c>
      <c r="EB18" s="9">
        <v>0.39600000000000002</v>
      </c>
      <c r="EC18" s="9">
        <v>0.216</v>
      </c>
      <c r="ED18" s="9">
        <v>0.18099999999999999</v>
      </c>
      <c r="EE18" s="9">
        <v>0.39600000000000002</v>
      </c>
      <c r="EF18" s="9">
        <v>0.216</v>
      </c>
      <c r="EG18" s="9">
        <v>0.18099999999999999</v>
      </c>
      <c r="EH18" s="9">
        <v>0.216</v>
      </c>
      <c r="EI18" s="9">
        <v>0.216</v>
      </c>
      <c r="EJ18" s="9">
        <v>0</v>
      </c>
      <c r="EK18" s="9">
        <v>0.18099999999999999</v>
      </c>
      <c r="EL18" s="9">
        <v>0</v>
      </c>
      <c r="EM18" s="9">
        <v>0.18099999999999999</v>
      </c>
      <c r="EN18" s="9">
        <v>0</v>
      </c>
      <c r="EO18" s="9">
        <v>0</v>
      </c>
      <c r="EP18" s="9">
        <v>0</v>
      </c>
      <c r="EQ18" s="9">
        <v>13.356999999999999</v>
      </c>
      <c r="ER18" s="9">
        <v>6.9420000000000002</v>
      </c>
      <c r="ES18" s="9">
        <v>6.415</v>
      </c>
      <c r="ET18" s="9">
        <v>11.795999999999999</v>
      </c>
      <c r="EU18" s="9">
        <v>6.71</v>
      </c>
      <c r="EV18" s="9">
        <v>5.085</v>
      </c>
      <c r="EW18" s="9">
        <v>5.5449999999999999</v>
      </c>
      <c r="EX18" s="9">
        <v>3.8180000000000001</v>
      </c>
      <c r="EY18" s="9">
        <v>1.7270000000000001</v>
      </c>
      <c r="EZ18" s="9">
        <v>6.25</v>
      </c>
      <c r="FA18" s="9">
        <v>2.8919999999999999</v>
      </c>
      <c r="FB18" s="9">
        <v>3.3580000000000001</v>
      </c>
      <c r="FC18" s="9">
        <v>1.5620000000000001</v>
      </c>
      <c r="FD18" s="9">
        <v>0.23200000000000001</v>
      </c>
      <c r="FE18" s="9">
        <v>1.33</v>
      </c>
      <c r="FF18" s="9">
        <v>12.021000000000001</v>
      </c>
      <c r="FG18" s="9">
        <v>5.8369999999999997</v>
      </c>
      <c r="FH18" s="9">
        <v>6.1840000000000002</v>
      </c>
      <c r="FI18" s="9">
        <v>10.691000000000001</v>
      </c>
      <c r="FJ18" s="9">
        <v>5.8369999999999997</v>
      </c>
      <c r="FK18" s="9">
        <v>4.8540000000000001</v>
      </c>
      <c r="FL18" s="9">
        <v>5.1310000000000002</v>
      </c>
      <c r="FM18" s="9">
        <v>3.6349999999999998</v>
      </c>
      <c r="FN18" s="9">
        <v>1.496</v>
      </c>
      <c r="FO18" s="9">
        <v>5.56</v>
      </c>
      <c r="FP18" s="9">
        <v>2.202</v>
      </c>
      <c r="FQ18" s="9">
        <v>3.3580000000000001</v>
      </c>
      <c r="FR18" s="9">
        <v>1.33</v>
      </c>
      <c r="FS18" s="9">
        <v>0</v>
      </c>
      <c r="FT18" s="9">
        <v>1.33</v>
      </c>
      <c r="FU18" s="9">
        <v>1.3360000000000001</v>
      </c>
      <c r="FV18" s="9">
        <v>1.105</v>
      </c>
      <c r="FW18" s="9">
        <v>0.23100000000000001</v>
      </c>
      <c r="FX18" s="9">
        <v>1.105</v>
      </c>
      <c r="FY18" s="9">
        <v>0.873</v>
      </c>
      <c r="FZ18" s="9">
        <v>0.23100000000000001</v>
      </c>
      <c r="GA18" s="9">
        <v>0.41399999999999998</v>
      </c>
      <c r="GB18" s="9">
        <v>0.183</v>
      </c>
      <c r="GC18" s="9">
        <v>0.23100000000000001</v>
      </c>
      <c r="GD18" s="9">
        <v>0.69</v>
      </c>
      <c r="GE18" s="9">
        <v>0.69</v>
      </c>
      <c r="GF18" s="9">
        <v>0</v>
      </c>
      <c r="GG18" s="9">
        <v>0.23200000000000001</v>
      </c>
      <c r="GH18" s="9">
        <v>0.23200000000000001</v>
      </c>
      <c r="GI18" s="9">
        <v>0</v>
      </c>
      <c r="GJ18" s="9">
        <v>3.9710000000000001</v>
      </c>
      <c r="GK18" s="9">
        <v>1.871</v>
      </c>
      <c r="GL18" s="9">
        <v>2.1</v>
      </c>
      <c r="GM18" s="9">
        <v>3.73</v>
      </c>
      <c r="GN18" s="9">
        <v>1.871</v>
      </c>
      <c r="GO18" s="9">
        <v>1.8580000000000001</v>
      </c>
      <c r="GP18" s="9">
        <v>1.0589999999999999</v>
      </c>
      <c r="GQ18" s="9">
        <v>0.79600000000000004</v>
      </c>
      <c r="GR18" s="9">
        <v>0.26300000000000001</v>
      </c>
      <c r="GS18" s="9">
        <v>2.6709999999999998</v>
      </c>
      <c r="GT18" s="9">
        <v>1.0760000000000001</v>
      </c>
      <c r="GU18" s="9">
        <v>1.595</v>
      </c>
      <c r="GV18" s="9">
        <v>0.24099999999999999</v>
      </c>
      <c r="GW18" s="9">
        <v>0</v>
      </c>
      <c r="GX18" s="9">
        <v>0.24099999999999999</v>
      </c>
      <c r="GY18" s="9">
        <v>1.4550000000000001</v>
      </c>
      <c r="GZ18" s="9">
        <v>0.48199999999999998</v>
      </c>
      <c r="HA18" s="9">
        <v>0.97299999999999998</v>
      </c>
      <c r="HB18" s="9">
        <v>1.23</v>
      </c>
      <c r="HC18" s="9">
        <v>0.48199999999999998</v>
      </c>
      <c r="HD18" s="9">
        <v>0.749</v>
      </c>
      <c r="HE18" s="9">
        <v>0.156</v>
      </c>
      <c r="HF18" s="9">
        <v>0.156</v>
      </c>
      <c r="HG18" s="9">
        <v>0</v>
      </c>
      <c r="HH18" s="9">
        <v>1.0740000000000001</v>
      </c>
      <c r="HI18" s="9">
        <v>0.32500000000000001</v>
      </c>
      <c r="HJ18" s="9">
        <v>0.749</v>
      </c>
      <c r="HK18" s="9">
        <v>0.224</v>
      </c>
      <c r="HL18" s="9">
        <v>0</v>
      </c>
      <c r="HM18" s="9">
        <v>0.224</v>
      </c>
      <c r="HN18" s="9">
        <v>4.4729999999999999</v>
      </c>
      <c r="HO18" s="9">
        <v>2.161</v>
      </c>
      <c r="HP18" s="9">
        <v>2.3109999999999999</v>
      </c>
      <c r="HQ18" s="9">
        <v>3.6080000000000001</v>
      </c>
      <c r="HR18" s="9">
        <v>1.929</v>
      </c>
      <c r="HS18" s="9">
        <v>1.679</v>
      </c>
      <c r="HT18" s="9">
        <v>1.8879999999999999</v>
      </c>
      <c r="HU18" s="9">
        <v>1.224</v>
      </c>
      <c r="HV18" s="9">
        <v>0.66400000000000003</v>
      </c>
      <c r="HW18" s="9">
        <v>1.72</v>
      </c>
      <c r="HX18" s="9">
        <v>0.70599999999999996</v>
      </c>
      <c r="HY18" s="9">
        <v>1.014</v>
      </c>
      <c r="HZ18" s="9">
        <v>0.86399999999999999</v>
      </c>
      <c r="IA18" s="9">
        <v>0.23200000000000001</v>
      </c>
      <c r="IB18" s="9">
        <v>0.63300000000000001</v>
      </c>
      <c r="IC18" s="9">
        <v>3.4590000000000001</v>
      </c>
      <c r="ID18" s="9">
        <v>2.4279999999999999</v>
      </c>
      <c r="IE18" s="9">
        <v>1.0309999999999999</v>
      </c>
      <c r="IF18" s="9">
        <v>3.2280000000000002</v>
      </c>
      <c r="IG18" s="9">
        <v>2.4279999999999999</v>
      </c>
      <c r="IH18" s="9">
        <v>0.8</v>
      </c>
      <c r="II18" s="9">
        <v>2.4420000000000002</v>
      </c>
      <c r="IJ18" s="9">
        <v>1.643</v>
      </c>
      <c r="IK18" s="9">
        <v>0.8</v>
      </c>
      <c r="IL18" s="9">
        <v>0.78600000000000003</v>
      </c>
      <c r="IM18" s="9">
        <v>0.78600000000000003</v>
      </c>
      <c r="IN18" s="9">
        <v>0</v>
      </c>
      <c r="IO18" s="9">
        <v>0.23200000000000001</v>
      </c>
      <c r="IP18" s="9">
        <v>0</v>
      </c>
      <c r="IQ18" s="9">
        <v>0.23200000000000001</v>
      </c>
    </row>
    <row r="19" spans="1:251">
      <c r="A19" s="10">
        <v>44958</v>
      </c>
      <c r="B19" s="9">
        <v>2.5019999999999998</v>
      </c>
      <c r="C19" s="9">
        <v>2.218</v>
      </c>
      <c r="D19" s="9">
        <v>0.8</v>
      </c>
      <c r="E19" s="9">
        <v>1.417</v>
      </c>
      <c r="F19" s="9">
        <v>1.458</v>
      </c>
      <c r="G19" s="9">
        <v>0.373</v>
      </c>
      <c r="H19" s="9">
        <v>1.0840000000000001</v>
      </c>
      <c r="I19" s="9">
        <v>0.80700000000000005</v>
      </c>
      <c r="J19" s="9">
        <v>0.15</v>
      </c>
      <c r="K19" s="9">
        <v>0.65700000000000003</v>
      </c>
      <c r="L19" s="9">
        <v>0.26</v>
      </c>
      <c r="M19" s="9">
        <v>0.159</v>
      </c>
      <c r="N19" s="9">
        <v>0.1</v>
      </c>
      <c r="O19" s="9">
        <v>0.26</v>
      </c>
      <c r="P19" s="9">
        <v>0.159</v>
      </c>
      <c r="Q19" s="9">
        <v>0.1</v>
      </c>
      <c r="R19" s="9">
        <v>0.159</v>
      </c>
      <c r="S19" s="9">
        <v>0.159</v>
      </c>
      <c r="T19" s="9">
        <v>0</v>
      </c>
      <c r="U19" s="9">
        <v>0.1</v>
      </c>
      <c r="V19" s="9">
        <v>0</v>
      </c>
      <c r="W19" s="9">
        <v>0.1</v>
      </c>
      <c r="X19" s="9">
        <v>0</v>
      </c>
      <c r="Y19" s="9">
        <v>0</v>
      </c>
      <c r="Z19" s="9">
        <v>0</v>
      </c>
      <c r="AA19" s="9">
        <v>1.35</v>
      </c>
      <c r="AB19" s="9">
        <v>0.58199999999999996</v>
      </c>
      <c r="AC19" s="9">
        <v>0.76800000000000002</v>
      </c>
      <c r="AD19" s="9">
        <v>1.0609999999999999</v>
      </c>
      <c r="AE19" s="9">
        <v>0.43099999999999999</v>
      </c>
      <c r="AF19" s="9">
        <v>0.63</v>
      </c>
      <c r="AG19" s="9">
        <v>0.72699999999999998</v>
      </c>
      <c r="AH19" s="9">
        <v>0.159</v>
      </c>
      <c r="AI19" s="9">
        <v>0.56699999999999995</v>
      </c>
      <c r="AJ19" s="9">
        <v>0.33500000000000002</v>
      </c>
      <c r="AK19" s="9">
        <v>0.27200000000000002</v>
      </c>
      <c r="AL19" s="9">
        <v>6.3E-2</v>
      </c>
      <c r="AM19" s="9">
        <v>0.28899999999999998</v>
      </c>
      <c r="AN19" s="9">
        <v>0.15</v>
      </c>
      <c r="AO19" s="9">
        <v>0.13800000000000001</v>
      </c>
      <c r="AP19" s="9">
        <v>0.39</v>
      </c>
      <c r="AQ19" s="9">
        <v>0.28899999999999998</v>
      </c>
      <c r="AR19" s="9">
        <v>0.1</v>
      </c>
      <c r="AS19" s="9">
        <v>0.39</v>
      </c>
      <c r="AT19" s="9">
        <v>0.28899999999999998</v>
      </c>
      <c r="AU19" s="9">
        <v>0.1</v>
      </c>
      <c r="AV19" s="9">
        <v>0.28899999999999998</v>
      </c>
      <c r="AW19" s="9">
        <v>0.28899999999999998</v>
      </c>
      <c r="AX19" s="9">
        <v>0</v>
      </c>
      <c r="AY19" s="9">
        <v>0.1</v>
      </c>
      <c r="AZ19" s="9">
        <v>0</v>
      </c>
      <c r="BA19" s="9">
        <v>0.1</v>
      </c>
      <c r="BB19" s="9">
        <v>0</v>
      </c>
      <c r="BC19" s="9">
        <v>0</v>
      </c>
      <c r="BD19" s="9">
        <v>0</v>
      </c>
      <c r="BE19" s="9">
        <v>1.665</v>
      </c>
      <c r="BF19" s="9">
        <v>0.29599999999999999</v>
      </c>
      <c r="BG19" s="9">
        <v>1.369</v>
      </c>
      <c r="BH19" s="9">
        <v>1.3580000000000001</v>
      </c>
      <c r="BI19" s="9">
        <v>0.29599999999999999</v>
      </c>
      <c r="BJ19" s="9">
        <v>1.0620000000000001</v>
      </c>
      <c r="BK19" s="9">
        <v>0.66</v>
      </c>
      <c r="BL19" s="9">
        <v>0.29599999999999999</v>
      </c>
      <c r="BM19" s="9">
        <v>0.36399999999999999</v>
      </c>
      <c r="BN19" s="9">
        <v>0.69799999999999995</v>
      </c>
      <c r="BO19" s="9">
        <v>0</v>
      </c>
      <c r="BP19" s="9">
        <v>0.69799999999999995</v>
      </c>
      <c r="BQ19" s="9">
        <v>0.307</v>
      </c>
      <c r="BR19" s="9">
        <v>0</v>
      </c>
      <c r="BS19" s="9">
        <v>0.307</v>
      </c>
      <c r="BT19" s="9">
        <v>1.337</v>
      </c>
      <c r="BU19" s="9">
        <v>0.316</v>
      </c>
      <c r="BV19" s="9">
        <v>1.0209999999999999</v>
      </c>
      <c r="BW19" s="9">
        <v>1.1259999999999999</v>
      </c>
      <c r="BX19" s="9">
        <v>0.316</v>
      </c>
      <c r="BY19" s="9">
        <v>0.81</v>
      </c>
      <c r="BZ19" s="9">
        <v>0.70099999999999996</v>
      </c>
      <c r="CA19" s="9">
        <v>0.215</v>
      </c>
      <c r="CB19" s="9">
        <v>0.48599999999999999</v>
      </c>
      <c r="CC19" s="9">
        <v>0.42499999999999999</v>
      </c>
      <c r="CD19" s="9">
        <v>0.10100000000000001</v>
      </c>
      <c r="CE19" s="9">
        <v>0.32400000000000001</v>
      </c>
      <c r="CF19" s="9">
        <v>0.21099999999999999</v>
      </c>
      <c r="CG19" s="9">
        <v>0</v>
      </c>
      <c r="CH19" s="9">
        <v>0.21099999999999999</v>
      </c>
      <c r="CI19" s="9">
        <v>1.9590000000000001</v>
      </c>
      <c r="CJ19" s="9">
        <v>0.68600000000000005</v>
      </c>
      <c r="CK19" s="9">
        <v>1.2729999999999999</v>
      </c>
      <c r="CL19" s="9">
        <v>1.548</v>
      </c>
      <c r="CM19" s="9">
        <v>0.53600000000000003</v>
      </c>
      <c r="CN19" s="9">
        <v>1.012</v>
      </c>
      <c r="CO19" s="9">
        <v>1.0089999999999999</v>
      </c>
      <c r="CP19" s="9">
        <v>0.26400000000000001</v>
      </c>
      <c r="CQ19" s="9">
        <v>0.745</v>
      </c>
      <c r="CR19" s="9">
        <v>0.53900000000000003</v>
      </c>
      <c r="CS19" s="9">
        <v>0.27200000000000002</v>
      </c>
      <c r="CT19" s="9">
        <v>0.26700000000000002</v>
      </c>
      <c r="CU19" s="9">
        <v>0.41099999999999998</v>
      </c>
      <c r="CV19" s="9">
        <v>0.15</v>
      </c>
      <c r="CW19" s="9">
        <v>0.26100000000000001</v>
      </c>
      <c r="CX19" s="9">
        <v>1.8620000000000001</v>
      </c>
      <c r="CY19" s="9">
        <v>0.58199999999999996</v>
      </c>
      <c r="CZ19" s="9">
        <v>1.28</v>
      </c>
      <c r="DA19" s="9">
        <v>1.5680000000000001</v>
      </c>
      <c r="DB19" s="9">
        <v>0.58199999999999996</v>
      </c>
      <c r="DC19" s="9">
        <v>0.98599999999999999</v>
      </c>
      <c r="DD19" s="9">
        <v>0.85399999999999998</v>
      </c>
      <c r="DE19" s="9">
        <v>0.48099999999999998</v>
      </c>
      <c r="DF19" s="9">
        <v>0.373</v>
      </c>
      <c r="DG19" s="9">
        <v>0.71399999999999997</v>
      </c>
      <c r="DH19" s="9">
        <v>0.10100000000000001</v>
      </c>
      <c r="DI19" s="9">
        <v>0.61299999999999999</v>
      </c>
      <c r="DJ19" s="9">
        <v>0.29299999999999998</v>
      </c>
      <c r="DK19" s="9">
        <v>0</v>
      </c>
      <c r="DL19" s="9">
        <v>0.29299999999999998</v>
      </c>
      <c r="DM19" s="9">
        <v>0.81100000000000005</v>
      </c>
      <c r="DN19" s="9">
        <v>0.215</v>
      </c>
      <c r="DO19" s="9">
        <v>0.59699999999999998</v>
      </c>
      <c r="DP19" s="9">
        <v>0.70899999999999996</v>
      </c>
      <c r="DQ19" s="9">
        <v>0.215</v>
      </c>
      <c r="DR19" s="9">
        <v>0.49399999999999999</v>
      </c>
      <c r="DS19" s="9">
        <v>0.51300000000000001</v>
      </c>
      <c r="DT19" s="9">
        <v>0.215</v>
      </c>
      <c r="DU19" s="9">
        <v>0.29899999999999999</v>
      </c>
      <c r="DV19" s="9">
        <v>0.19500000000000001</v>
      </c>
      <c r="DW19" s="9">
        <v>0</v>
      </c>
      <c r="DX19" s="9">
        <v>0.19500000000000001</v>
      </c>
      <c r="DY19" s="9">
        <v>0.10299999999999999</v>
      </c>
      <c r="DZ19" s="9">
        <v>0</v>
      </c>
      <c r="EA19" s="9">
        <v>0.10299999999999999</v>
      </c>
      <c r="EB19" s="9">
        <v>0.11</v>
      </c>
      <c r="EC19" s="9">
        <v>0</v>
      </c>
      <c r="ED19" s="9">
        <v>0.11</v>
      </c>
      <c r="EE19" s="9">
        <v>0.11</v>
      </c>
      <c r="EF19" s="9">
        <v>0</v>
      </c>
      <c r="EG19" s="9">
        <v>0.11</v>
      </c>
      <c r="EH19" s="9">
        <v>0</v>
      </c>
      <c r="EI19" s="9">
        <v>0</v>
      </c>
      <c r="EJ19" s="9">
        <v>0</v>
      </c>
      <c r="EK19" s="9">
        <v>0.11</v>
      </c>
      <c r="EL19" s="9">
        <v>0</v>
      </c>
      <c r="EM19" s="9">
        <v>0.11</v>
      </c>
      <c r="EN19" s="9">
        <v>0</v>
      </c>
      <c r="EO19" s="9">
        <v>0</v>
      </c>
      <c r="EP19" s="9">
        <v>0</v>
      </c>
      <c r="EQ19" s="9">
        <v>13.734</v>
      </c>
      <c r="ER19" s="9">
        <v>7.4029999999999996</v>
      </c>
      <c r="ES19" s="9">
        <v>6.3310000000000004</v>
      </c>
      <c r="ET19" s="9">
        <v>12.355</v>
      </c>
      <c r="EU19" s="9">
        <v>6.9009999999999998</v>
      </c>
      <c r="EV19" s="9">
        <v>5.4530000000000003</v>
      </c>
      <c r="EW19" s="9">
        <v>6.891</v>
      </c>
      <c r="EX19" s="9">
        <v>3.806</v>
      </c>
      <c r="EY19" s="9">
        <v>3.0840000000000001</v>
      </c>
      <c r="EZ19" s="9">
        <v>5.4640000000000004</v>
      </c>
      <c r="FA19" s="9">
        <v>3.0950000000000002</v>
      </c>
      <c r="FB19" s="9">
        <v>2.3690000000000002</v>
      </c>
      <c r="FC19" s="9">
        <v>1.38</v>
      </c>
      <c r="FD19" s="9">
        <v>0.502</v>
      </c>
      <c r="FE19" s="9">
        <v>0.877</v>
      </c>
      <c r="FF19" s="9">
        <v>11.742000000000001</v>
      </c>
      <c r="FG19" s="9">
        <v>6.4059999999999997</v>
      </c>
      <c r="FH19" s="9">
        <v>5.3360000000000003</v>
      </c>
      <c r="FI19" s="9">
        <v>10.597</v>
      </c>
      <c r="FJ19" s="9">
        <v>5.9039999999999999</v>
      </c>
      <c r="FK19" s="9">
        <v>4.6920000000000002</v>
      </c>
      <c r="FL19" s="9">
        <v>5.7430000000000003</v>
      </c>
      <c r="FM19" s="9">
        <v>3.2389999999999999</v>
      </c>
      <c r="FN19" s="9">
        <v>2.504</v>
      </c>
      <c r="FO19" s="9">
        <v>4.8529999999999998</v>
      </c>
      <c r="FP19" s="9">
        <v>2.665</v>
      </c>
      <c r="FQ19" s="9">
        <v>2.1880000000000002</v>
      </c>
      <c r="FR19" s="9">
        <v>1.1459999999999999</v>
      </c>
      <c r="FS19" s="9">
        <v>0.502</v>
      </c>
      <c r="FT19" s="9">
        <v>0.64400000000000002</v>
      </c>
      <c r="FU19" s="9">
        <v>1.992</v>
      </c>
      <c r="FV19" s="9">
        <v>0.997</v>
      </c>
      <c r="FW19" s="9">
        <v>0.995</v>
      </c>
      <c r="FX19" s="9">
        <v>1.758</v>
      </c>
      <c r="FY19" s="9">
        <v>0.997</v>
      </c>
      <c r="FZ19" s="9">
        <v>0.76100000000000001</v>
      </c>
      <c r="GA19" s="9">
        <v>1.147</v>
      </c>
      <c r="GB19" s="9">
        <v>0.56699999999999995</v>
      </c>
      <c r="GC19" s="9">
        <v>0.57999999999999996</v>
      </c>
      <c r="GD19" s="9">
        <v>0.61099999999999999</v>
      </c>
      <c r="GE19" s="9">
        <v>0.43</v>
      </c>
      <c r="GF19" s="9">
        <v>0.18099999999999999</v>
      </c>
      <c r="GG19" s="9">
        <v>0.23400000000000001</v>
      </c>
      <c r="GH19" s="9">
        <v>0</v>
      </c>
      <c r="GI19" s="9">
        <v>0.23400000000000001</v>
      </c>
      <c r="GJ19" s="9">
        <v>4.8849999999999998</v>
      </c>
      <c r="GK19" s="9">
        <v>2.8820000000000001</v>
      </c>
      <c r="GL19" s="9">
        <v>2.004</v>
      </c>
      <c r="GM19" s="9">
        <v>4.8849999999999998</v>
      </c>
      <c r="GN19" s="9">
        <v>2.8820000000000001</v>
      </c>
      <c r="GO19" s="9">
        <v>2.004</v>
      </c>
      <c r="GP19" s="9">
        <v>2.0659999999999998</v>
      </c>
      <c r="GQ19" s="9">
        <v>1.4650000000000001</v>
      </c>
      <c r="GR19" s="9">
        <v>0.60099999999999998</v>
      </c>
      <c r="GS19" s="9">
        <v>2.819</v>
      </c>
      <c r="GT19" s="9">
        <v>1.417</v>
      </c>
      <c r="GU19" s="9">
        <v>1.4019999999999999</v>
      </c>
      <c r="GV19" s="9">
        <v>0</v>
      </c>
      <c r="GW19" s="9">
        <v>0</v>
      </c>
      <c r="GX19" s="9">
        <v>0</v>
      </c>
      <c r="GY19" s="9">
        <v>2.8559999999999999</v>
      </c>
      <c r="GZ19" s="9">
        <v>0.68600000000000005</v>
      </c>
      <c r="HA19" s="9">
        <v>2.169</v>
      </c>
      <c r="HB19" s="9">
        <v>2.4390000000000001</v>
      </c>
      <c r="HC19" s="9">
        <v>0.68600000000000005</v>
      </c>
      <c r="HD19" s="9">
        <v>1.7529999999999999</v>
      </c>
      <c r="HE19" s="9">
        <v>1.847</v>
      </c>
      <c r="HF19" s="9">
        <v>0.248</v>
      </c>
      <c r="HG19" s="9">
        <v>1.599</v>
      </c>
      <c r="HH19" s="9">
        <v>0.59199999999999997</v>
      </c>
      <c r="HI19" s="9">
        <v>0.438</v>
      </c>
      <c r="HJ19" s="9">
        <v>0.154</v>
      </c>
      <c r="HK19" s="9">
        <v>0.41699999999999998</v>
      </c>
      <c r="HL19" s="9">
        <v>0</v>
      </c>
      <c r="HM19" s="9">
        <v>0.41699999999999998</v>
      </c>
      <c r="HN19" s="9">
        <v>3.1</v>
      </c>
      <c r="HO19" s="9">
        <v>1.5389999999999999</v>
      </c>
      <c r="HP19" s="9">
        <v>1.5620000000000001</v>
      </c>
      <c r="HQ19" s="9">
        <v>2.601</v>
      </c>
      <c r="HR19" s="9">
        <v>1.2669999999999999</v>
      </c>
      <c r="HS19" s="9">
        <v>1.335</v>
      </c>
      <c r="HT19" s="9">
        <v>1.341</v>
      </c>
      <c r="HU19" s="9">
        <v>0.45700000000000002</v>
      </c>
      <c r="HV19" s="9">
        <v>0.88400000000000001</v>
      </c>
      <c r="HW19" s="9">
        <v>1.26</v>
      </c>
      <c r="HX19" s="9">
        <v>0.81</v>
      </c>
      <c r="HY19" s="9">
        <v>0.45100000000000001</v>
      </c>
      <c r="HZ19" s="9">
        <v>0.499</v>
      </c>
      <c r="IA19" s="9">
        <v>0.27200000000000002</v>
      </c>
      <c r="IB19" s="9">
        <v>0.22700000000000001</v>
      </c>
      <c r="IC19" s="9">
        <v>2.8929999999999998</v>
      </c>
      <c r="ID19" s="9">
        <v>2.2970000000000002</v>
      </c>
      <c r="IE19" s="9">
        <v>0.59599999999999997</v>
      </c>
      <c r="IF19" s="9">
        <v>2.4289999999999998</v>
      </c>
      <c r="IG19" s="9">
        <v>2.0670000000000002</v>
      </c>
      <c r="IH19" s="9">
        <v>0.36199999999999999</v>
      </c>
      <c r="II19" s="9">
        <v>1.637</v>
      </c>
      <c r="IJ19" s="9">
        <v>1.637</v>
      </c>
      <c r="IK19" s="9">
        <v>0</v>
      </c>
      <c r="IL19" s="9">
        <v>0.79200000000000004</v>
      </c>
      <c r="IM19" s="9">
        <v>0.43</v>
      </c>
      <c r="IN19" s="9">
        <v>0.36199999999999999</v>
      </c>
      <c r="IO19" s="9">
        <v>0.46400000000000002</v>
      </c>
      <c r="IP19" s="9">
        <v>0.23</v>
      </c>
      <c r="IQ19" s="9">
        <v>0.23400000000000001</v>
      </c>
    </row>
    <row r="20" spans="1:251">
      <c r="A20" s="10">
        <v>45323</v>
      </c>
      <c r="B20" s="9">
        <v>2.609</v>
      </c>
      <c r="C20" s="9">
        <v>2.319</v>
      </c>
      <c r="D20" s="9">
        <v>0.875</v>
      </c>
      <c r="E20" s="9">
        <v>1.444</v>
      </c>
      <c r="F20" s="9">
        <v>1.948</v>
      </c>
      <c r="G20" s="9">
        <v>0.78300000000000003</v>
      </c>
      <c r="H20" s="9">
        <v>1.165</v>
      </c>
      <c r="I20" s="9">
        <v>0.45900000000000002</v>
      </c>
      <c r="J20" s="9">
        <v>0.121</v>
      </c>
      <c r="K20" s="9">
        <v>0.33800000000000002</v>
      </c>
      <c r="L20" s="9">
        <v>0.438</v>
      </c>
      <c r="M20" s="9">
        <v>0.27200000000000002</v>
      </c>
      <c r="N20" s="9">
        <v>0.16600000000000001</v>
      </c>
      <c r="O20" s="9">
        <v>0.375</v>
      </c>
      <c r="P20" s="9">
        <v>0.20899999999999999</v>
      </c>
      <c r="Q20" s="9">
        <v>0.16600000000000001</v>
      </c>
      <c r="R20" s="9">
        <v>0.17299999999999999</v>
      </c>
      <c r="S20" s="9">
        <v>0.105</v>
      </c>
      <c r="T20" s="9">
        <v>6.8000000000000005E-2</v>
      </c>
      <c r="U20" s="9">
        <v>0.20200000000000001</v>
      </c>
      <c r="V20" s="9">
        <v>0.104</v>
      </c>
      <c r="W20" s="9">
        <v>9.8000000000000004E-2</v>
      </c>
      <c r="X20" s="9">
        <v>6.3E-2</v>
      </c>
      <c r="Y20" s="9">
        <v>6.3E-2</v>
      </c>
      <c r="Z20" s="9">
        <v>0</v>
      </c>
      <c r="AA20" s="9">
        <v>1.3160000000000001</v>
      </c>
      <c r="AB20" s="9">
        <v>0.57399999999999995</v>
      </c>
      <c r="AC20" s="9">
        <v>0.74199999999999999</v>
      </c>
      <c r="AD20" s="9">
        <v>0.97</v>
      </c>
      <c r="AE20" s="9">
        <v>0.39</v>
      </c>
      <c r="AF20" s="9">
        <v>0.57999999999999996</v>
      </c>
      <c r="AG20" s="9">
        <v>0.52800000000000002</v>
      </c>
      <c r="AH20" s="9">
        <v>0.26700000000000002</v>
      </c>
      <c r="AI20" s="9">
        <v>0.26100000000000001</v>
      </c>
      <c r="AJ20" s="9">
        <v>0.442</v>
      </c>
      <c r="AK20" s="9">
        <v>0.123</v>
      </c>
      <c r="AL20" s="9">
        <v>0.31900000000000001</v>
      </c>
      <c r="AM20" s="9">
        <v>0.34599999999999997</v>
      </c>
      <c r="AN20" s="9">
        <v>0.184</v>
      </c>
      <c r="AO20" s="9">
        <v>0.16200000000000001</v>
      </c>
      <c r="AP20" s="9">
        <v>0.97</v>
      </c>
      <c r="AQ20" s="9">
        <v>0.50900000000000001</v>
      </c>
      <c r="AR20" s="9">
        <v>0.46</v>
      </c>
      <c r="AS20" s="9">
        <v>0.97</v>
      </c>
      <c r="AT20" s="9">
        <v>0.50900000000000001</v>
      </c>
      <c r="AU20" s="9">
        <v>0.46</v>
      </c>
      <c r="AV20" s="9">
        <v>0.42599999999999999</v>
      </c>
      <c r="AW20" s="9">
        <v>0.20899999999999999</v>
      </c>
      <c r="AX20" s="9">
        <v>0.218</v>
      </c>
      <c r="AY20" s="9">
        <v>0.54300000000000004</v>
      </c>
      <c r="AZ20" s="9">
        <v>0.30099999999999999</v>
      </c>
      <c r="BA20" s="9">
        <v>0.24299999999999999</v>
      </c>
      <c r="BB20" s="9">
        <v>0</v>
      </c>
      <c r="BC20" s="9">
        <v>0</v>
      </c>
      <c r="BD20" s="9">
        <v>0</v>
      </c>
      <c r="BE20" s="9">
        <v>1.6639999999999999</v>
      </c>
      <c r="BF20" s="9">
        <v>0.55700000000000005</v>
      </c>
      <c r="BG20" s="9">
        <v>1.107</v>
      </c>
      <c r="BH20" s="9">
        <v>1.575</v>
      </c>
      <c r="BI20" s="9">
        <v>0.55700000000000005</v>
      </c>
      <c r="BJ20" s="9">
        <v>1.018</v>
      </c>
      <c r="BK20" s="9">
        <v>0.61099999999999999</v>
      </c>
      <c r="BL20" s="9">
        <v>0.19600000000000001</v>
      </c>
      <c r="BM20" s="9">
        <v>0.41499999999999998</v>
      </c>
      <c r="BN20" s="9">
        <v>0.96399999999999997</v>
      </c>
      <c r="BO20" s="9">
        <v>0.36099999999999999</v>
      </c>
      <c r="BP20" s="9">
        <v>0.60299999999999998</v>
      </c>
      <c r="BQ20" s="9">
        <v>8.8999999999999996E-2</v>
      </c>
      <c r="BR20" s="9">
        <v>0</v>
      </c>
      <c r="BS20" s="9">
        <v>8.8999999999999996E-2</v>
      </c>
      <c r="BT20" s="9">
        <v>1.214</v>
      </c>
      <c r="BU20" s="9">
        <v>0.41</v>
      </c>
      <c r="BV20" s="9">
        <v>0.80400000000000005</v>
      </c>
      <c r="BW20" s="9">
        <v>1.127</v>
      </c>
      <c r="BX20" s="9">
        <v>0.41</v>
      </c>
      <c r="BY20" s="9">
        <v>0.71699999999999997</v>
      </c>
      <c r="BZ20" s="9">
        <v>0.92600000000000005</v>
      </c>
      <c r="CA20" s="9">
        <v>0.308</v>
      </c>
      <c r="CB20" s="9">
        <v>0.61799999999999999</v>
      </c>
      <c r="CC20" s="9">
        <v>0.20100000000000001</v>
      </c>
      <c r="CD20" s="9">
        <v>0.10199999999999999</v>
      </c>
      <c r="CE20" s="9">
        <v>9.8000000000000004E-2</v>
      </c>
      <c r="CF20" s="9">
        <v>8.6999999999999994E-2</v>
      </c>
      <c r="CG20" s="9">
        <v>0</v>
      </c>
      <c r="CH20" s="9">
        <v>8.6999999999999994E-2</v>
      </c>
      <c r="CI20" s="9">
        <v>1.9990000000000001</v>
      </c>
      <c r="CJ20" s="9">
        <v>0.83599999999999997</v>
      </c>
      <c r="CK20" s="9">
        <v>1.163</v>
      </c>
      <c r="CL20" s="9">
        <v>1.8149999999999999</v>
      </c>
      <c r="CM20" s="9">
        <v>0.65200000000000002</v>
      </c>
      <c r="CN20" s="9">
        <v>1.163</v>
      </c>
      <c r="CO20" s="9">
        <v>0.97599999999999998</v>
      </c>
      <c r="CP20" s="9">
        <v>0.307</v>
      </c>
      <c r="CQ20" s="9">
        <v>0.66800000000000004</v>
      </c>
      <c r="CR20" s="9">
        <v>0.83899999999999997</v>
      </c>
      <c r="CS20" s="9">
        <v>0.34499999999999997</v>
      </c>
      <c r="CT20" s="9">
        <v>0.49399999999999999</v>
      </c>
      <c r="CU20" s="9">
        <v>0.184</v>
      </c>
      <c r="CV20" s="9">
        <v>0.184</v>
      </c>
      <c r="CW20" s="9">
        <v>0</v>
      </c>
      <c r="CX20" s="9">
        <v>1.843</v>
      </c>
      <c r="CY20" s="9">
        <v>0.70099999999999996</v>
      </c>
      <c r="CZ20" s="9">
        <v>1.1419999999999999</v>
      </c>
      <c r="DA20" s="9">
        <v>1.5940000000000001</v>
      </c>
      <c r="DB20" s="9">
        <v>0.70099999999999996</v>
      </c>
      <c r="DC20" s="9">
        <v>0.89300000000000002</v>
      </c>
      <c r="DD20" s="9">
        <v>0.72699999999999998</v>
      </c>
      <c r="DE20" s="9">
        <v>0.36499999999999999</v>
      </c>
      <c r="DF20" s="9">
        <v>0.36199999999999999</v>
      </c>
      <c r="DG20" s="9">
        <v>0.86699999999999999</v>
      </c>
      <c r="DH20" s="9">
        <v>0.33600000000000002</v>
      </c>
      <c r="DI20" s="9">
        <v>0.53100000000000003</v>
      </c>
      <c r="DJ20" s="9">
        <v>0.249</v>
      </c>
      <c r="DK20" s="9">
        <v>0</v>
      </c>
      <c r="DL20" s="9">
        <v>0.249</v>
      </c>
      <c r="DM20" s="9">
        <v>0.79900000000000004</v>
      </c>
      <c r="DN20" s="9">
        <v>0.51300000000000001</v>
      </c>
      <c r="DO20" s="9">
        <v>0.28599999999999998</v>
      </c>
      <c r="DP20" s="9">
        <v>0.79900000000000004</v>
      </c>
      <c r="DQ20" s="9">
        <v>0.51300000000000001</v>
      </c>
      <c r="DR20" s="9">
        <v>0.28599999999999998</v>
      </c>
      <c r="DS20" s="9">
        <v>0.59299999999999997</v>
      </c>
      <c r="DT20" s="9">
        <v>0.308</v>
      </c>
      <c r="DU20" s="9">
        <v>0.28599999999999998</v>
      </c>
      <c r="DV20" s="9">
        <v>0.20599999999999999</v>
      </c>
      <c r="DW20" s="9">
        <v>0.20599999999999999</v>
      </c>
      <c r="DX20" s="9">
        <v>0</v>
      </c>
      <c r="DY20" s="9">
        <v>0</v>
      </c>
      <c r="DZ20" s="9">
        <v>0</v>
      </c>
      <c r="EA20" s="9">
        <v>0</v>
      </c>
      <c r="EB20" s="9">
        <v>0.52300000000000002</v>
      </c>
      <c r="EC20" s="9">
        <v>0</v>
      </c>
      <c r="ED20" s="9">
        <v>0.52300000000000002</v>
      </c>
      <c r="EE20" s="9">
        <v>0.434</v>
      </c>
      <c r="EF20" s="9">
        <v>0</v>
      </c>
      <c r="EG20" s="9">
        <v>0.434</v>
      </c>
      <c r="EH20" s="9">
        <v>0.19600000000000001</v>
      </c>
      <c r="EI20" s="9">
        <v>0</v>
      </c>
      <c r="EJ20" s="9">
        <v>0.19600000000000001</v>
      </c>
      <c r="EK20" s="9">
        <v>0.23799999999999999</v>
      </c>
      <c r="EL20" s="9">
        <v>0</v>
      </c>
      <c r="EM20" s="9">
        <v>0.23799999999999999</v>
      </c>
      <c r="EN20" s="9">
        <v>8.8999999999999996E-2</v>
      </c>
      <c r="EO20" s="9">
        <v>0</v>
      </c>
      <c r="EP20" s="9">
        <v>8.8999999999999996E-2</v>
      </c>
      <c r="EQ20" s="9">
        <v>13.896000000000001</v>
      </c>
      <c r="ER20" s="9">
        <v>6.6180000000000003</v>
      </c>
      <c r="ES20" s="9">
        <v>7.2789999999999999</v>
      </c>
      <c r="ET20" s="9">
        <v>12.529</v>
      </c>
      <c r="EU20" s="9">
        <v>6.15</v>
      </c>
      <c r="EV20" s="9">
        <v>6.3789999999999996</v>
      </c>
      <c r="EW20" s="9">
        <v>6.8890000000000002</v>
      </c>
      <c r="EX20" s="9">
        <v>3.7040000000000002</v>
      </c>
      <c r="EY20" s="9">
        <v>3.1850000000000001</v>
      </c>
      <c r="EZ20" s="9">
        <v>5.64</v>
      </c>
      <c r="FA20" s="9">
        <v>2.4460000000000002</v>
      </c>
      <c r="FB20" s="9">
        <v>3.194</v>
      </c>
      <c r="FC20" s="9">
        <v>1.367</v>
      </c>
      <c r="FD20" s="9">
        <v>0.46700000000000003</v>
      </c>
      <c r="FE20" s="9">
        <v>0.9</v>
      </c>
      <c r="FF20" s="9">
        <v>11.884</v>
      </c>
      <c r="FG20" s="9">
        <v>5.1070000000000002</v>
      </c>
      <c r="FH20" s="9">
        <v>6.7759999999999998</v>
      </c>
      <c r="FI20" s="9">
        <v>10.516</v>
      </c>
      <c r="FJ20" s="9">
        <v>4.6399999999999997</v>
      </c>
      <c r="FK20" s="9">
        <v>5.8760000000000003</v>
      </c>
      <c r="FL20" s="9">
        <v>5.7489999999999997</v>
      </c>
      <c r="FM20" s="9">
        <v>2.8650000000000002</v>
      </c>
      <c r="FN20" s="9">
        <v>2.8839999999999999</v>
      </c>
      <c r="FO20" s="9">
        <v>4.7670000000000003</v>
      </c>
      <c r="FP20" s="9">
        <v>1.7749999999999999</v>
      </c>
      <c r="FQ20" s="9">
        <v>2.9929999999999999</v>
      </c>
      <c r="FR20" s="9">
        <v>1.367</v>
      </c>
      <c r="FS20" s="9">
        <v>0.46700000000000003</v>
      </c>
      <c r="FT20" s="9">
        <v>0.9</v>
      </c>
      <c r="FU20" s="9">
        <v>2.0129999999999999</v>
      </c>
      <c r="FV20" s="9">
        <v>1.51</v>
      </c>
      <c r="FW20" s="9">
        <v>0.502</v>
      </c>
      <c r="FX20" s="9">
        <v>2.0129999999999999</v>
      </c>
      <c r="FY20" s="9">
        <v>1.51</v>
      </c>
      <c r="FZ20" s="9">
        <v>0.502</v>
      </c>
      <c r="GA20" s="9">
        <v>1.1399999999999999</v>
      </c>
      <c r="GB20" s="9">
        <v>0.83899999999999997</v>
      </c>
      <c r="GC20" s="9">
        <v>0.30099999999999999</v>
      </c>
      <c r="GD20" s="9">
        <v>0.873</v>
      </c>
      <c r="GE20" s="9">
        <v>0.67200000000000004</v>
      </c>
      <c r="GF20" s="9">
        <v>0.20100000000000001</v>
      </c>
      <c r="GG20" s="9">
        <v>0</v>
      </c>
      <c r="GH20" s="9">
        <v>0</v>
      </c>
      <c r="GI20" s="9">
        <v>0</v>
      </c>
      <c r="GJ20" s="9">
        <v>4.8730000000000002</v>
      </c>
      <c r="GK20" s="9">
        <v>1.167</v>
      </c>
      <c r="GL20" s="9">
        <v>3.7069999999999999</v>
      </c>
      <c r="GM20" s="9">
        <v>4.3860000000000001</v>
      </c>
      <c r="GN20" s="9">
        <v>1.167</v>
      </c>
      <c r="GO20" s="9">
        <v>3.22</v>
      </c>
      <c r="GP20" s="9">
        <v>2.1419999999999999</v>
      </c>
      <c r="GQ20" s="9">
        <v>0.45200000000000001</v>
      </c>
      <c r="GR20" s="9">
        <v>1.69</v>
      </c>
      <c r="GS20" s="9">
        <v>2.2440000000000002</v>
      </c>
      <c r="GT20" s="9">
        <v>0.71399999999999997</v>
      </c>
      <c r="GU20" s="9">
        <v>1.53</v>
      </c>
      <c r="GV20" s="9">
        <v>0.48699999999999999</v>
      </c>
      <c r="GW20" s="9">
        <v>0</v>
      </c>
      <c r="GX20" s="9">
        <v>0.48699999999999999</v>
      </c>
      <c r="GY20" s="9">
        <v>1.9630000000000001</v>
      </c>
      <c r="GZ20" s="9">
        <v>1.319</v>
      </c>
      <c r="HA20" s="9">
        <v>0.64400000000000002</v>
      </c>
      <c r="HB20" s="9">
        <v>1.4530000000000001</v>
      </c>
      <c r="HC20" s="9">
        <v>1.028</v>
      </c>
      <c r="HD20" s="9">
        <v>0.42399999999999999</v>
      </c>
      <c r="HE20" s="9">
        <v>0.379</v>
      </c>
      <c r="HF20" s="9">
        <v>0.379</v>
      </c>
      <c r="HG20" s="9">
        <v>0</v>
      </c>
      <c r="HH20" s="9">
        <v>1.0740000000000001</v>
      </c>
      <c r="HI20" s="9">
        <v>0.64900000000000002</v>
      </c>
      <c r="HJ20" s="9">
        <v>0.42399999999999999</v>
      </c>
      <c r="HK20" s="9">
        <v>0.51</v>
      </c>
      <c r="HL20" s="9">
        <v>0.29099999999999998</v>
      </c>
      <c r="HM20" s="9">
        <v>0.219</v>
      </c>
      <c r="HN20" s="9">
        <v>4.8499999999999996</v>
      </c>
      <c r="HO20" s="9">
        <v>2.79</v>
      </c>
      <c r="HP20" s="9">
        <v>2.06</v>
      </c>
      <c r="HQ20" s="9">
        <v>4.4800000000000004</v>
      </c>
      <c r="HR20" s="9">
        <v>2.6139999999999999</v>
      </c>
      <c r="HS20" s="9">
        <v>1.8660000000000001</v>
      </c>
      <c r="HT20" s="9">
        <v>2.7229999999999999</v>
      </c>
      <c r="HU20" s="9">
        <v>1.734</v>
      </c>
      <c r="HV20" s="9">
        <v>0.98899999999999999</v>
      </c>
      <c r="HW20" s="9">
        <v>1.758</v>
      </c>
      <c r="HX20" s="9">
        <v>0.88</v>
      </c>
      <c r="HY20" s="9">
        <v>0.878</v>
      </c>
      <c r="HZ20" s="9">
        <v>0.37</v>
      </c>
      <c r="IA20" s="9">
        <v>0.17599999999999999</v>
      </c>
      <c r="IB20" s="9">
        <v>0.19400000000000001</v>
      </c>
      <c r="IC20" s="9">
        <v>2.21</v>
      </c>
      <c r="ID20" s="9">
        <v>1.341</v>
      </c>
      <c r="IE20" s="9">
        <v>0.86799999999999999</v>
      </c>
      <c r="IF20" s="9">
        <v>2.21</v>
      </c>
      <c r="IG20" s="9">
        <v>1.341</v>
      </c>
      <c r="IH20" s="9">
        <v>0.86799999999999999</v>
      </c>
      <c r="II20" s="9">
        <v>1.645</v>
      </c>
      <c r="IJ20" s="9">
        <v>1.139</v>
      </c>
      <c r="IK20" s="9">
        <v>0.50600000000000001</v>
      </c>
      <c r="IL20" s="9">
        <v>0.56499999999999995</v>
      </c>
      <c r="IM20" s="9">
        <v>0.20200000000000001</v>
      </c>
      <c r="IN20" s="9">
        <v>0.36199999999999999</v>
      </c>
      <c r="IO20" s="9">
        <v>0</v>
      </c>
      <c r="IP20" s="9">
        <v>0</v>
      </c>
      <c r="IQ20" s="9">
        <v>0</v>
      </c>
    </row>
    <row r="21" spans="1:251">
      <c r="A21" s="10">
        <v>45689</v>
      </c>
      <c r="B21" s="9">
        <v>2.2989999999999999</v>
      </c>
      <c r="C21" s="9">
        <v>1.9419999999999999</v>
      </c>
      <c r="D21" s="9">
        <v>0.59199999999999997</v>
      </c>
      <c r="E21" s="9">
        <v>1.351</v>
      </c>
      <c r="F21" s="9">
        <v>1.1100000000000001</v>
      </c>
      <c r="G21" s="9">
        <v>0.161</v>
      </c>
      <c r="H21" s="9">
        <v>0.94899999999999995</v>
      </c>
      <c r="I21" s="9">
        <v>0.99099999999999999</v>
      </c>
      <c r="J21" s="9">
        <v>8.3000000000000004E-2</v>
      </c>
      <c r="K21" s="9">
        <v>0.90800000000000003</v>
      </c>
      <c r="L21" s="9">
        <v>0.09</v>
      </c>
      <c r="M21" s="9">
        <v>0.09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0.09</v>
      </c>
      <c r="Y21" s="9">
        <v>0.09</v>
      </c>
      <c r="Z21" s="9">
        <v>0</v>
      </c>
      <c r="AA21" s="9">
        <v>1.4370000000000001</v>
      </c>
      <c r="AB21" s="9">
        <v>0.312</v>
      </c>
      <c r="AC21" s="9">
        <v>1.125</v>
      </c>
      <c r="AD21" s="9">
        <v>0.82099999999999995</v>
      </c>
      <c r="AE21" s="9">
        <v>0.312</v>
      </c>
      <c r="AF21" s="9">
        <v>0.50900000000000001</v>
      </c>
      <c r="AG21" s="9">
        <v>0.48299999999999998</v>
      </c>
      <c r="AH21" s="9">
        <v>0.312</v>
      </c>
      <c r="AI21" s="9">
        <v>0.17100000000000001</v>
      </c>
      <c r="AJ21" s="9">
        <v>0.33800000000000002</v>
      </c>
      <c r="AK21" s="9">
        <v>0</v>
      </c>
      <c r="AL21" s="9">
        <v>0.33800000000000002</v>
      </c>
      <c r="AM21" s="9">
        <v>0.61599999999999999</v>
      </c>
      <c r="AN21" s="9">
        <v>0</v>
      </c>
      <c r="AO21" s="9">
        <v>0.61599999999999999</v>
      </c>
      <c r="AP21" s="9">
        <v>0.31900000000000001</v>
      </c>
      <c r="AQ21" s="9">
        <v>0</v>
      </c>
      <c r="AR21" s="9">
        <v>0.31900000000000001</v>
      </c>
      <c r="AS21" s="9">
        <v>0.11899999999999999</v>
      </c>
      <c r="AT21" s="9">
        <v>0</v>
      </c>
      <c r="AU21" s="9">
        <v>0.11899999999999999</v>
      </c>
      <c r="AV21" s="9">
        <v>0</v>
      </c>
      <c r="AW21" s="9">
        <v>0</v>
      </c>
      <c r="AX21" s="9">
        <v>0</v>
      </c>
      <c r="AY21" s="9">
        <v>0.11899999999999999</v>
      </c>
      <c r="AZ21" s="9">
        <v>0</v>
      </c>
      <c r="BA21" s="9">
        <v>0.11899999999999999</v>
      </c>
      <c r="BB21" s="9">
        <v>0.2</v>
      </c>
      <c r="BC21" s="9">
        <v>0</v>
      </c>
      <c r="BD21" s="9">
        <v>0.2</v>
      </c>
      <c r="BE21" s="9">
        <v>1.18</v>
      </c>
      <c r="BF21" s="9">
        <v>0.27700000000000002</v>
      </c>
      <c r="BG21" s="9">
        <v>0.90300000000000002</v>
      </c>
      <c r="BH21" s="9">
        <v>1.0049999999999999</v>
      </c>
      <c r="BI21" s="9">
        <v>0.19400000000000001</v>
      </c>
      <c r="BJ21" s="9">
        <v>0.81100000000000005</v>
      </c>
      <c r="BK21" s="9">
        <v>0.77900000000000003</v>
      </c>
      <c r="BL21" s="9">
        <v>0.19400000000000001</v>
      </c>
      <c r="BM21" s="9">
        <v>0.58599999999999997</v>
      </c>
      <c r="BN21" s="9">
        <v>0.22600000000000001</v>
      </c>
      <c r="BO21" s="9">
        <v>0</v>
      </c>
      <c r="BP21" s="9">
        <v>0.22600000000000001</v>
      </c>
      <c r="BQ21" s="9">
        <v>0.17499999999999999</v>
      </c>
      <c r="BR21" s="9">
        <v>8.3000000000000004E-2</v>
      </c>
      <c r="BS21" s="9">
        <v>9.1999999999999998E-2</v>
      </c>
      <c r="BT21" s="9">
        <v>1.1970000000000001</v>
      </c>
      <c r="BU21" s="9">
        <v>0.33600000000000002</v>
      </c>
      <c r="BV21" s="9">
        <v>0.86</v>
      </c>
      <c r="BW21" s="9">
        <v>1.107</v>
      </c>
      <c r="BX21" s="9">
        <v>0.247</v>
      </c>
      <c r="BY21" s="9">
        <v>0.86</v>
      </c>
      <c r="BZ21" s="9">
        <v>0.68</v>
      </c>
      <c r="CA21" s="9">
        <v>8.5000000000000006E-2</v>
      </c>
      <c r="CB21" s="9">
        <v>0.59399999999999997</v>
      </c>
      <c r="CC21" s="9">
        <v>0.42699999999999999</v>
      </c>
      <c r="CD21" s="9">
        <v>0.161</v>
      </c>
      <c r="CE21" s="9">
        <v>0.26600000000000001</v>
      </c>
      <c r="CF21" s="9">
        <v>0.09</v>
      </c>
      <c r="CG21" s="9">
        <v>0.09</v>
      </c>
      <c r="CH21" s="9">
        <v>0</v>
      </c>
      <c r="CI21" s="9">
        <v>1.901</v>
      </c>
      <c r="CJ21" s="9">
        <v>0.47299999999999998</v>
      </c>
      <c r="CK21" s="9">
        <v>1.4279999999999999</v>
      </c>
      <c r="CL21" s="9">
        <v>1.3959999999999999</v>
      </c>
      <c r="CM21" s="9">
        <v>0.47299999999999998</v>
      </c>
      <c r="CN21" s="9">
        <v>0.92200000000000004</v>
      </c>
      <c r="CO21" s="9">
        <v>0.60699999999999998</v>
      </c>
      <c r="CP21" s="9">
        <v>0.312</v>
      </c>
      <c r="CQ21" s="9">
        <v>0.29499999999999998</v>
      </c>
      <c r="CR21" s="9">
        <v>0.78900000000000003</v>
      </c>
      <c r="CS21" s="9">
        <v>0.161</v>
      </c>
      <c r="CT21" s="9">
        <v>0.628</v>
      </c>
      <c r="CU21" s="9">
        <v>0.505</v>
      </c>
      <c r="CV21" s="9">
        <v>0</v>
      </c>
      <c r="CW21" s="9">
        <v>0.505</v>
      </c>
      <c r="CX21" s="9">
        <v>1.353</v>
      </c>
      <c r="CY21" s="9">
        <v>0.28399999999999997</v>
      </c>
      <c r="CZ21" s="9">
        <v>1.069</v>
      </c>
      <c r="DA21" s="9">
        <v>0.86</v>
      </c>
      <c r="DB21" s="9">
        <v>0.19400000000000001</v>
      </c>
      <c r="DC21" s="9">
        <v>0.66600000000000004</v>
      </c>
      <c r="DD21" s="9">
        <v>0.65800000000000003</v>
      </c>
      <c r="DE21" s="9">
        <v>0.19400000000000001</v>
      </c>
      <c r="DF21" s="9">
        <v>0.46400000000000002</v>
      </c>
      <c r="DG21" s="9">
        <v>0.20200000000000001</v>
      </c>
      <c r="DH21" s="9">
        <v>0</v>
      </c>
      <c r="DI21" s="9">
        <v>0.20200000000000001</v>
      </c>
      <c r="DJ21" s="9">
        <v>0.49299999999999999</v>
      </c>
      <c r="DK21" s="9">
        <v>0.09</v>
      </c>
      <c r="DL21" s="9">
        <v>0.40300000000000002</v>
      </c>
      <c r="DM21" s="9">
        <v>0.879</v>
      </c>
      <c r="DN21" s="9">
        <v>0.16800000000000001</v>
      </c>
      <c r="DO21" s="9">
        <v>0.71099999999999997</v>
      </c>
      <c r="DP21" s="9">
        <v>0.79600000000000004</v>
      </c>
      <c r="DQ21" s="9">
        <v>8.5000000000000006E-2</v>
      </c>
      <c r="DR21" s="9">
        <v>0.71099999999999997</v>
      </c>
      <c r="DS21" s="9">
        <v>0.67700000000000005</v>
      </c>
      <c r="DT21" s="9">
        <v>8.5000000000000006E-2</v>
      </c>
      <c r="DU21" s="9">
        <v>0.59199999999999997</v>
      </c>
      <c r="DV21" s="9">
        <v>0.11899999999999999</v>
      </c>
      <c r="DW21" s="9">
        <v>0</v>
      </c>
      <c r="DX21" s="9">
        <v>0.11899999999999999</v>
      </c>
      <c r="DY21" s="9">
        <v>8.3000000000000004E-2</v>
      </c>
      <c r="DZ21" s="9">
        <v>8.3000000000000004E-2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13.52</v>
      </c>
      <c r="ER21" s="9">
        <v>7.3879999999999999</v>
      </c>
      <c r="ES21" s="9">
        <v>6.1319999999999997</v>
      </c>
      <c r="ET21" s="9">
        <v>12.54</v>
      </c>
      <c r="EU21" s="9">
        <v>6.7190000000000003</v>
      </c>
      <c r="EV21" s="9">
        <v>5.8209999999999997</v>
      </c>
      <c r="EW21" s="9">
        <v>8</v>
      </c>
      <c r="EX21" s="9">
        <v>3.9950000000000001</v>
      </c>
      <c r="EY21" s="9">
        <v>4.0049999999999999</v>
      </c>
      <c r="EZ21" s="9">
        <v>4.54</v>
      </c>
      <c r="FA21" s="9">
        <v>2.7250000000000001</v>
      </c>
      <c r="FB21" s="9">
        <v>1.8160000000000001</v>
      </c>
      <c r="FC21" s="9">
        <v>0.97899999999999998</v>
      </c>
      <c r="FD21" s="9">
        <v>0.66800000000000004</v>
      </c>
      <c r="FE21" s="9">
        <v>0.311</v>
      </c>
      <c r="FF21" s="9">
        <v>10.39</v>
      </c>
      <c r="FG21" s="9">
        <v>5.2969999999999997</v>
      </c>
      <c r="FH21" s="9">
        <v>5.093</v>
      </c>
      <c r="FI21" s="9">
        <v>9.4109999999999996</v>
      </c>
      <c r="FJ21" s="9">
        <v>4.6280000000000001</v>
      </c>
      <c r="FK21" s="9">
        <v>4.782</v>
      </c>
      <c r="FL21" s="9">
        <v>5.8979999999999997</v>
      </c>
      <c r="FM21" s="9">
        <v>2.931</v>
      </c>
      <c r="FN21" s="9">
        <v>2.9670000000000001</v>
      </c>
      <c r="FO21" s="9">
        <v>3.5129999999999999</v>
      </c>
      <c r="FP21" s="9">
        <v>1.6970000000000001</v>
      </c>
      <c r="FQ21" s="9">
        <v>1.8160000000000001</v>
      </c>
      <c r="FR21" s="9">
        <v>0.97899999999999998</v>
      </c>
      <c r="FS21" s="9">
        <v>0.66800000000000004</v>
      </c>
      <c r="FT21" s="9">
        <v>0.311</v>
      </c>
      <c r="FU21" s="9">
        <v>3.13</v>
      </c>
      <c r="FV21" s="9">
        <v>2.0910000000000002</v>
      </c>
      <c r="FW21" s="9">
        <v>1.0389999999999999</v>
      </c>
      <c r="FX21" s="9">
        <v>3.13</v>
      </c>
      <c r="FY21" s="9">
        <v>2.0910000000000002</v>
      </c>
      <c r="FZ21" s="9">
        <v>1.0389999999999999</v>
      </c>
      <c r="GA21" s="9">
        <v>2.1019999999999999</v>
      </c>
      <c r="GB21" s="9">
        <v>1.0640000000000001</v>
      </c>
      <c r="GC21" s="9">
        <v>1.0389999999999999</v>
      </c>
      <c r="GD21" s="9">
        <v>1.0269999999999999</v>
      </c>
      <c r="GE21" s="9">
        <v>1.0269999999999999</v>
      </c>
      <c r="GF21" s="9">
        <v>0</v>
      </c>
      <c r="GG21" s="9">
        <v>0</v>
      </c>
      <c r="GH21" s="9">
        <v>0</v>
      </c>
      <c r="GI21" s="9">
        <v>0</v>
      </c>
      <c r="GJ21" s="9">
        <v>5.43</v>
      </c>
      <c r="GK21" s="9">
        <v>2.8929999999999998</v>
      </c>
      <c r="GL21" s="9">
        <v>2.5379999999999998</v>
      </c>
      <c r="GM21" s="9">
        <v>5.27</v>
      </c>
      <c r="GN21" s="9">
        <v>2.7320000000000002</v>
      </c>
      <c r="GO21" s="9">
        <v>2.5379999999999998</v>
      </c>
      <c r="GP21" s="9">
        <v>3.161</v>
      </c>
      <c r="GQ21" s="9">
        <v>1.496</v>
      </c>
      <c r="GR21" s="9">
        <v>1.665</v>
      </c>
      <c r="GS21" s="9">
        <v>2.109</v>
      </c>
      <c r="GT21" s="9">
        <v>1.236</v>
      </c>
      <c r="GU21" s="9">
        <v>0.873</v>
      </c>
      <c r="GV21" s="9">
        <v>0.161</v>
      </c>
      <c r="GW21" s="9">
        <v>0.161</v>
      </c>
      <c r="GX21" s="9">
        <v>0</v>
      </c>
      <c r="GY21" s="9">
        <v>1.7949999999999999</v>
      </c>
      <c r="GZ21" s="9">
        <v>1.075</v>
      </c>
      <c r="HA21" s="9">
        <v>0.72</v>
      </c>
      <c r="HB21" s="9">
        <v>1.7949999999999999</v>
      </c>
      <c r="HC21" s="9">
        <v>1.075</v>
      </c>
      <c r="HD21" s="9">
        <v>0.72</v>
      </c>
      <c r="HE21" s="9">
        <v>1.0429999999999999</v>
      </c>
      <c r="HF21" s="9">
        <v>0.32400000000000001</v>
      </c>
      <c r="HG21" s="9">
        <v>0.72</v>
      </c>
      <c r="HH21" s="9">
        <v>0.752</v>
      </c>
      <c r="HI21" s="9">
        <v>0.752</v>
      </c>
      <c r="HJ21" s="9">
        <v>0</v>
      </c>
      <c r="HK21" s="9">
        <v>0</v>
      </c>
      <c r="HL21" s="9">
        <v>0</v>
      </c>
      <c r="HM21" s="9">
        <v>0</v>
      </c>
      <c r="HN21" s="9">
        <v>3.762</v>
      </c>
      <c r="HO21" s="9">
        <v>1.958</v>
      </c>
      <c r="HP21" s="9">
        <v>1.804</v>
      </c>
      <c r="HQ21" s="9">
        <v>3.254</v>
      </c>
      <c r="HR21" s="9">
        <v>1.45</v>
      </c>
      <c r="HS21" s="9">
        <v>1.804</v>
      </c>
      <c r="HT21" s="9">
        <v>1.766</v>
      </c>
      <c r="HU21" s="9">
        <v>0.90500000000000003</v>
      </c>
      <c r="HV21" s="9">
        <v>0.86099999999999999</v>
      </c>
      <c r="HW21" s="9">
        <v>1.488</v>
      </c>
      <c r="HX21" s="9">
        <v>0.54500000000000004</v>
      </c>
      <c r="HY21" s="9">
        <v>0.94299999999999995</v>
      </c>
      <c r="HZ21" s="9">
        <v>0.50700000000000001</v>
      </c>
      <c r="IA21" s="9">
        <v>0.50700000000000001</v>
      </c>
      <c r="IB21" s="9">
        <v>0</v>
      </c>
      <c r="IC21" s="9">
        <v>2.532</v>
      </c>
      <c r="ID21" s="9">
        <v>1.462</v>
      </c>
      <c r="IE21" s="9">
        <v>1.07</v>
      </c>
      <c r="IF21" s="9">
        <v>2.222</v>
      </c>
      <c r="IG21" s="9">
        <v>1.462</v>
      </c>
      <c r="IH21" s="9">
        <v>0.76</v>
      </c>
      <c r="II21" s="9">
        <v>2.0289999999999999</v>
      </c>
      <c r="IJ21" s="9">
        <v>1.27</v>
      </c>
      <c r="IK21" s="9">
        <v>0.76</v>
      </c>
      <c r="IL21" s="9">
        <v>0.192</v>
      </c>
      <c r="IM21" s="9">
        <v>0.192</v>
      </c>
      <c r="IN21" s="9">
        <v>0</v>
      </c>
      <c r="IO21" s="9">
        <v>0.311</v>
      </c>
      <c r="IP21" s="9">
        <v>0</v>
      </c>
      <c r="IQ21" s="9">
        <v>0.311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I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defaultColWidth="14.7109375" defaultRowHeight="11.25"/>
  <cols>
    <col min="1" max="16384" width="14.7109375" style="1"/>
  </cols>
  <sheetData>
    <row r="1" spans="1:6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</row>
    <row r="2" spans="1:6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</row>
    <row r="3" spans="1:6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</row>
    <row r="4" spans="1:6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</row>
    <row r="5" spans="1:6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</row>
    <row r="6" spans="1:6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</row>
    <row r="7" spans="1:6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</row>
    <row r="8" spans="1:6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</row>
    <row r="9" spans="1:6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</row>
    <row r="10" spans="1:61">
      <c r="A10" s="4" t="s">
        <v>258</v>
      </c>
      <c r="B10" s="8" t="s">
        <v>4572</v>
      </c>
      <c r="C10" s="8" t="s">
        <v>4573</v>
      </c>
      <c r="D10" s="8" t="s">
        <v>4574</v>
      </c>
      <c r="E10" s="8" t="s">
        <v>4575</v>
      </c>
      <c r="F10" s="8" t="s">
        <v>4576</v>
      </c>
      <c r="G10" s="8" t="s">
        <v>4577</v>
      </c>
      <c r="H10" s="8" t="s">
        <v>4578</v>
      </c>
      <c r="I10" s="8" t="s">
        <v>4579</v>
      </c>
      <c r="J10" s="8" t="s">
        <v>4580</v>
      </c>
      <c r="K10" s="8" t="s">
        <v>4581</v>
      </c>
      <c r="L10" s="8" t="s">
        <v>4582</v>
      </c>
      <c r="M10" s="8" t="s">
        <v>4583</v>
      </c>
      <c r="N10" s="8" t="s">
        <v>4584</v>
      </c>
      <c r="O10" s="8" t="s">
        <v>4585</v>
      </c>
      <c r="P10" s="8" t="s">
        <v>4586</v>
      </c>
      <c r="Q10" s="8" t="s">
        <v>4587</v>
      </c>
      <c r="R10" s="8" t="s">
        <v>4588</v>
      </c>
      <c r="S10" s="8" t="s">
        <v>4589</v>
      </c>
      <c r="T10" s="8" t="s">
        <v>4590</v>
      </c>
      <c r="U10" s="8" t="s">
        <v>4591</v>
      </c>
      <c r="V10" s="8" t="s">
        <v>4592</v>
      </c>
      <c r="W10" s="8" t="s">
        <v>4593</v>
      </c>
      <c r="X10" s="8" t="s">
        <v>4594</v>
      </c>
      <c r="Y10" s="8" t="s">
        <v>4595</v>
      </c>
      <c r="Z10" s="8" t="s">
        <v>4596</v>
      </c>
      <c r="AA10" s="8" t="s">
        <v>4597</v>
      </c>
      <c r="AB10" s="8" t="s">
        <v>4598</v>
      </c>
      <c r="AC10" s="8" t="s">
        <v>4599</v>
      </c>
      <c r="AD10" s="8" t="s">
        <v>4600</v>
      </c>
      <c r="AE10" s="8" t="s">
        <v>4601</v>
      </c>
      <c r="AF10" s="8" t="s">
        <v>4602</v>
      </c>
      <c r="AG10" s="8" t="s">
        <v>4603</v>
      </c>
      <c r="AH10" s="8" t="s">
        <v>4604</v>
      </c>
      <c r="AI10" s="8" t="s">
        <v>4605</v>
      </c>
      <c r="AJ10" s="8" t="s">
        <v>4606</v>
      </c>
      <c r="AK10" s="8" t="s">
        <v>4607</v>
      </c>
      <c r="AL10" s="8" t="s">
        <v>4608</v>
      </c>
      <c r="AM10" s="8" t="s">
        <v>4609</v>
      </c>
      <c r="AN10" s="8" t="s">
        <v>4610</v>
      </c>
      <c r="AO10" s="8" t="s">
        <v>4611</v>
      </c>
      <c r="AP10" s="8" t="s">
        <v>4612</v>
      </c>
      <c r="AQ10" s="8" t="s">
        <v>4613</v>
      </c>
      <c r="AR10" s="8" t="s">
        <v>4614</v>
      </c>
      <c r="AS10" s="8" t="s">
        <v>4615</v>
      </c>
      <c r="AT10" s="8" t="s">
        <v>4616</v>
      </c>
      <c r="AU10" s="8" t="s">
        <v>4617</v>
      </c>
      <c r="AV10" s="8" t="s">
        <v>4618</v>
      </c>
      <c r="AW10" s="8" t="s">
        <v>4619</v>
      </c>
      <c r="AX10" s="8" t="s">
        <v>4620</v>
      </c>
      <c r="AY10" s="8" t="s">
        <v>4621</v>
      </c>
      <c r="AZ10" s="8" t="s">
        <v>4622</v>
      </c>
      <c r="BA10" s="8" t="s">
        <v>4623</v>
      </c>
      <c r="BB10" s="8" t="s">
        <v>4624</v>
      </c>
      <c r="BC10" s="8" t="s">
        <v>4625</v>
      </c>
      <c r="BD10" s="8" t="s">
        <v>4626</v>
      </c>
      <c r="BE10" s="8" t="s">
        <v>4627</v>
      </c>
      <c r="BF10" s="8" t="s">
        <v>4628</v>
      </c>
      <c r="BG10" s="8" t="s">
        <v>4629</v>
      </c>
      <c r="BH10" s="8" t="s">
        <v>4630</v>
      </c>
      <c r="BI10" s="8" t="s">
        <v>4631</v>
      </c>
    </row>
    <row r="11" spans="1:61">
      <c r="A11" s="10">
        <v>42036</v>
      </c>
      <c r="B11" s="9">
        <v>5.0579999999999998</v>
      </c>
      <c r="C11" s="9">
        <v>1.667</v>
      </c>
      <c r="D11" s="9">
        <v>3.39</v>
      </c>
      <c r="E11" s="9">
        <v>4.5780000000000003</v>
      </c>
      <c r="F11" s="9">
        <v>1.345</v>
      </c>
      <c r="G11" s="9">
        <v>3.2330000000000001</v>
      </c>
      <c r="H11" s="9">
        <v>1.7689999999999999</v>
      </c>
      <c r="I11" s="9">
        <v>0.52600000000000002</v>
      </c>
      <c r="J11" s="9">
        <v>1.2430000000000001</v>
      </c>
      <c r="K11" s="9">
        <v>2.8090000000000002</v>
      </c>
      <c r="L11" s="9">
        <v>0.81899999999999995</v>
      </c>
      <c r="M11" s="9">
        <v>1.99</v>
      </c>
      <c r="N11" s="9">
        <v>0.47899999999999998</v>
      </c>
      <c r="O11" s="9">
        <v>0.32200000000000001</v>
      </c>
      <c r="P11" s="9">
        <v>0.157</v>
      </c>
      <c r="Q11" s="9">
        <v>6.4829999999999997</v>
      </c>
      <c r="R11" s="9">
        <v>3.6230000000000002</v>
      </c>
      <c r="S11" s="9">
        <v>2.8610000000000002</v>
      </c>
      <c r="T11" s="9">
        <v>6.077</v>
      </c>
      <c r="U11" s="9">
        <v>3.4</v>
      </c>
      <c r="V11" s="9">
        <v>2.6760000000000002</v>
      </c>
      <c r="W11" s="9">
        <v>3.56</v>
      </c>
      <c r="X11" s="9">
        <v>1.569</v>
      </c>
      <c r="Y11" s="9">
        <v>1.9910000000000001</v>
      </c>
      <c r="Z11" s="9">
        <v>2.516</v>
      </c>
      <c r="AA11" s="9">
        <v>1.831</v>
      </c>
      <c r="AB11" s="9">
        <v>0.68500000000000005</v>
      </c>
      <c r="AC11" s="9">
        <v>0.40699999999999997</v>
      </c>
      <c r="AD11" s="9">
        <v>0.222</v>
      </c>
      <c r="AE11" s="9">
        <v>0.184</v>
      </c>
      <c r="AF11" s="9">
        <v>2.3849999999999998</v>
      </c>
      <c r="AG11" s="9">
        <v>1.155</v>
      </c>
      <c r="AH11" s="9">
        <v>1.23</v>
      </c>
      <c r="AI11" s="9">
        <v>2.3849999999999998</v>
      </c>
      <c r="AJ11" s="9">
        <v>1.155</v>
      </c>
      <c r="AK11" s="9">
        <v>1.23</v>
      </c>
      <c r="AL11" s="9">
        <v>1.962</v>
      </c>
      <c r="AM11" s="9">
        <v>1.155</v>
      </c>
      <c r="AN11" s="9">
        <v>0.80800000000000005</v>
      </c>
      <c r="AO11" s="9">
        <v>0.42199999999999999</v>
      </c>
      <c r="AP11" s="9">
        <v>0</v>
      </c>
      <c r="AQ11" s="9">
        <v>0.42199999999999999</v>
      </c>
      <c r="AR11" s="9">
        <v>0</v>
      </c>
      <c r="AS11" s="9">
        <v>0</v>
      </c>
      <c r="AT11" s="9">
        <v>0</v>
      </c>
      <c r="AU11" s="9">
        <v>0.64</v>
      </c>
      <c r="AV11" s="9">
        <v>0</v>
      </c>
      <c r="AW11" s="9">
        <v>0.64</v>
      </c>
      <c r="AX11" s="9">
        <v>0.64</v>
      </c>
      <c r="AY11" s="9">
        <v>0</v>
      </c>
      <c r="AZ11" s="9">
        <v>0.64</v>
      </c>
      <c r="BA11" s="9">
        <v>0.64</v>
      </c>
      <c r="BB11" s="9">
        <v>0</v>
      </c>
      <c r="BC11" s="9">
        <v>0.64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</row>
    <row r="12" spans="1:61">
      <c r="A12" s="10">
        <v>42401</v>
      </c>
      <c r="B12" s="9">
        <v>3.7759999999999998</v>
      </c>
      <c r="C12" s="9">
        <v>1.738</v>
      </c>
      <c r="D12" s="9">
        <v>2.0379999999999998</v>
      </c>
      <c r="E12" s="9">
        <v>3.6160000000000001</v>
      </c>
      <c r="F12" s="9">
        <v>1.738</v>
      </c>
      <c r="G12" s="9">
        <v>1.8779999999999999</v>
      </c>
      <c r="H12" s="9">
        <v>1.714</v>
      </c>
      <c r="I12" s="9">
        <v>1.228</v>
      </c>
      <c r="J12" s="9">
        <v>0.48699999999999999</v>
      </c>
      <c r="K12" s="9">
        <v>1.9019999999999999</v>
      </c>
      <c r="L12" s="9">
        <v>0.51</v>
      </c>
      <c r="M12" s="9">
        <v>1.3919999999999999</v>
      </c>
      <c r="N12" s="9">
        <v>0.16</v>
      </c>
      <c r="O12" s="9">
        <v>0</v>
      </c>
      <c r="P12" s="9">
        <v>0.16</v>
      </c>
      <c r="Q12" s="9">
        <v>6.3769999999999998</v>
      </c>
      <c r="R12" s="9">
        <v>1.5840000000000001</v>
      </c>
      <c r="S12" s="9">
        <v>4.7919999999999998</v>
      </c>
      <c r="T12" s="9">
        <v>5.5860000000000003</v>
      </c>
      <c r="U12" s="9">
        <v>1.5840000000000001</v>
      </c>
      <c r="V12" s="9">
        <v>4.0019999999999998</v>
      </c>
      <c r="W12" s="9">
        <v>3.3140000000000001</v>
      </c>
      <c r="X12" s="9">
        <v>0.73499999999999999</v>
      </c>
      <c r="Y12" s="9">
        <v>2.5790000000000002</v>
      </c>
      <c r="Z12" s="9">
        <v>2.2719999999999998</v>
      </c>
      <c r="AA12" s="9">
        <v>0.84899999999999998</v>
      </c>
      <c r="AB12" s="9">
        <v>1.423</v>
      </c>
      <c r="AC12" s="9">
        <v>0.79100000000000004</v>
      </c>
      <c r="AD12" s="9">
        <v>0</v>
      </c>
      <c r="AE12" s="9">
        <v>0.79100000000000004</v>
      </c>
      <c r="AF12" s="9">
        <v>4.266</v>
      </c>
      <c r="AG12" s="9">
        <v>1.2170000000000001</v>
      </c>
      <c r="AH12" s="9">
        <v>3.048</v>
      </c>
      <c r="AI12" s="9">
        <v>4.0720000000000001</v>
      </c>
      <c r="AJ12" s="9">
        <v>1.024</v>
      </c>
      <c r="AK12" s="9">
        <v>3.048</v>
      </c>
      <c r="AL12" s="9">
        <v>2.444</v>
      </c>
      <c r="AM12" s="9">
        <v>0.65900000000000003</v>
      </c>
      <c r="AN12" s="9">
        <v>1.786</v>
      </c>
      <c r="AO12" s="9">
        <v>1.6279999999999999</v>
      </c>
      <c r="AP12" s="9">
        <v>0.36499999999999999</v>
      </c>
      <c r="AQ12" s="9">
        <v>1.262</v>
      </c>
      <c r="AR12" s="9">
        <v>0.193</v>
      </c>
      <c r="AS12" s="9">
        <v>0.193</v>
      </c>
      <c r="AT12" s="9">
        <v>0</v>
      </c>
      <c r="AU12" s="9">
        <v>0.58699999999999997</v>
      </c>
      <c r="AV12" s="9">
        <v>0.58699999999999997</v>
      </c>
      <c r="AW12" s="9">
        <v>0</v>
      </c>
      <c r="AX12" s="9">
        <v>0.435</v>
      </c>
      <c r="AY12" s="9">
        <v>0.435</v>
      </c>
      <c r="AZ12" s="9">
        <v>0</v>
      </c>
      <c r="BA12" s="9">
        <v>0.435</v>
      </c>
      <c r="BB12" s="9">
        <v>0.435</v>
      </c>
      <c r="BC12" s="9">
        <v>0</v>
      </c>
      <c r="BD12" s="9">
        <v>0</v>
      </c>
      <c r="BE12" s="9">
        <v>0</v>
      </c>
      <c r="BF12" s="9">
        <v>0</v>
      </c>
      <c r="BG12" s="9">
        <v>0.152</v>
      </c>
      <c r="BH12" s="9">
        <v>0.152</v>
      </c>
      <c r="BI12" s="9">
        <v>0</v>
      </c>
    </row>
    <row r="13" spans="1:61">
      <c r="A13" s="10">
        <v>42767</v>
      </c>
      <c r="B13" s="9">
        <v>7.1689999999999996</v>
      </c>
      <c r="C13" s="9">
        <v>2.1219999999999999</v>
      </c>
      <c r="D13" s="9">
        <v>5.0469999999999997</v>
      </c>
      <c r="E13" s="9">
        <v>6.3929999999999998</v>
      </c>
      <c r="F13" s="9">
        <v>2.1219999999999999</v>
      </c>
      <c r="G13" s="9">
        <v>4.2699999999999996</v>
      </c>
      <c r="H13" s="9">
        <v>2.5840000000000001</v>
      </c>
      <c r="I13" s="9">
        <v>1.0389999999999999</v>
      </c>
      <c r="J13" s="9">
        <v>1.5449999999999999</v>
      </c>
      <c r="K13" s="9">
        <v>3.8090000000000002</v>
      </c>
      <c r="L13" s="9">
        <v>1.083</v>
      </c>
      <c r="M13" s="9">
        <v>2.726</v>
      </c>
      <c r="N13" s="9">
        <v>0.77600000000000002</v>
      </c>
      <c r="O13" s="9">
        <v>0</v>
      </c>
      <c r="P13" s="9">
        <v>0.77600000000000002</v>
      </c>
      <c r="Q13" s="9">
        <v>6.0220000000000002</v>
      </c>
      <c r="R13" s="9">
        <v>2.5859999999999999</v>
      </c>
      <c r="S13" s="9">
        <v>3.4350000000000001</v>
      </c>
      <c r="T13" s="9">
        <v>5.1559999999999997</v>
      </c>
      <c r="U13" s="9">
        <v>2.5859999999999999</v>
      </c>
      <c r="V13" s="9">
        <v>2.569</v>
      </c>
      <c r="W13" s="9">
        <v>3.0390000000000001</v>
      </c>
      <c r="X13" s="9">
        <v>1.3069999999999999</v>
      </c>
      <c r="Y13" s="9">
        <v>1.732</v>
      </c>
      <c r="Z13" s="9">
        <v>2.117</v>
      </c>
      <c r="AA13" s="9">
        <v>1.28</v>
      </c>
      <c r="AB13" s="9">
        <v>0.83699999999999997</v>
      </c>
      <c r="AC13" s="9">
        <v>0.86599999999999999</v>
      </c>
      <c r="AD13" s="9">
        <v>0</v>
      </c>
      <c r="AE13" s="9">
        <v>0.86599999999999999</v>
      </c>
      <c r="AF13" s="9">
        <v>1.8380000000000001</v>
      </c>
      <c r="AG13" s="9">
        <v>1.0189999999999999</v>
      </c>
      <c r="AH13" s="9">
        <v>0.81899999999999995</v>
      </c>
      <c r="AI13" s="9">
        <v>1.8380000000000001</v>
      </c>
      <c r="AJ13" s="9">
        <v>1.0189999999999999</v>
      </c>
      <c r="AK13" s="9">
        <v>0.81899999999999995</v>
      </c>
      <c r="AL13" s="9">
        <v>1.472</v>
      </c>
      <c r="AM13" s="9">
        <v>0.88500000000000001</v>
      </c>
      <c r="AN13" s="9">
        <v>0.58699999999999997</v>
      </c>
      <c r="AO13" s="9">
        <v>0.36599999999999999</v>
      </c>
      <c r="AP13" s="9">
        <v>0.13400000000000001</v>
      </c>
      <c r="AQ13" s="9">
        <v>0.23200000000000001</v>
      </c>
      <c r="AR13" s="9">
        <v>0</v>
      </c>
      <c r="AS13" s="9">
        <v>0</v>
      </c>
      <c r="AT13" s="9">
        <v>0</v>
      </c>
      <c r="AU13" s="9">
        <v>0.22800000000000001</v>
      </c>
      <c r="AV13" s="9">
        <v>0</v>
      </c>
      <c r="AW13" s="9">
        <v>0.22800000000000001</v>
      </c>
      <c r="AX13" s="9">
        <v>0.22800000000000001</v>
      </c>
      <c r="AY13" s="9">
        <v>0</v>
      </c>
      <c r="AZ13" s="9">
        <v>0.22800000000000001</v>
      </c>
      <c r="BA13" s="9">
        <v>0.22800000000000001</v>
      </c>
      <c r="BB13" s="9">
        <v>0</v>
      </c>
      <c r="BC13" s="9">
        <v>0.22800000000000001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</row>
    <row r="14" spans="1:61">
      <c r="A14" s="10">
        <v>43132</v>
      </c>
      <c r="B14" s="9">
        <v>5.7169999999999996</v>
      </c>
      <c r="C14" s="9">
        <v>1.54</v>
      </c>
      <c r="D14" s="9">
        <v>4.1769999999999996</v>
      </c>
      <c r="E14" s="9">
        <v>4.867</v>
      </c>
      <c r="F14" s="9">
        <v>1.407</v>
      </c>
      <c r="G14" s="9">
        <v>3.46</v>
      </c>
      <c r="H14" s="9">
        <v>2.65</v>
      </c>
      <c r="I14" s="9">
        <v>0.70699999999999996</v>
      </c>
      <c r="J14" s="9">
        <v>1.9430000000000001</v>
      </c>
      <c r="K14" s="9">
        <v>2.2170000000000001</v>
      </c>
      <c r="L14" s="9">
        <v>0.7</v>
      </c>
      <c r="M14" s="9">
        <v>1.5169999999999999</v>
      </c>
      <c r="N14" s="9">
        <v>0.85</v>
      </c>
      <c r="O14" s="9">
        <v>0.13300000000000001</v>
      </c>
      <c r="P14" s="9">
        <v>0.71699999999999997</v>
      </c>
      <c r="Q14" s="9">
        <v>4.1929999999999996</v>
      </c>
      <c r="R14" s="9">
        <v>1.222</v>
      </c>
      <c r="S14" s="9">
        <v>2.9710000000000001</v>
      </c>
      <c r="T14" s="9">
        <v>3.4609999999999999</v>
      </c>
      <c r="U14" s="9">
        <v>0.68300000000000005</v>
      </c>
      <c r="V14" s="9">
        <v>2.7789999999999999</v>
      </c>
      <c r="W14" s="9">
        <v>2.4550000000000001</v>
      </c>
      <c r="X14" s="9">
        <v>0.14299999999999999</v>
      </c>
      <c r="Y14" s="9">
        <v>2.3119999999999998</v>
      </c>
      <c r="Z14" s="9">
        <v>1.006</v>
      </c>
      <c r="AA14" s="9">
        <v>0.53900000000000003</v>
      </c>
      <c r="AB14" s="9">
        <v>0.46700000000000003</v>
      </c>
      <c r="AC14" s="9">
        <v>0.73199999999999998</v>
      </c>
      <c r="AD14" s="9">
        <v>0.54</v>
      </c>
      <c r="AE14" s="9">
        <v>0.192</v>
      </c>
      <c r="AF14" s="9">
        <v>3.9689999999999999</v>
      </c>
      <c r="AG14" s="9">
        <v>2.8980000000000001</v>
      </c>
      <c r="AH14" s="9">
        <v>1.071</v>
      </c>
      <c r="AI14" s="9">
        <v>3.109</v>
      </c>
      <c r="AJ14" s="9">
        <v>2.2370000000000001</v>
      </c>
      <c r="AK14" s="9">
        <v>0.872</v>
      </c>
      <c r="AL14" s="9">
        <v>2.444</v>
      </c>
      <c r="AM14" s="9">
        <v>1.7529999999999999</v>
      </c>
      <c r="AN14" s="9">
        <v>0.69099999999999995</v>
      </c>
      <c r="AO14" s="9">
        <v>0.66500000000000004</v>
      </c>
      <c r="AP14" s="9">
        <v>0.48399999999999999</v>
      </c>
      <c r="AQ14" s="9">
        <v>0.18099999999999999</v>
      </c>
      <c r="AR14" s="9">
        <v>0.86</v>
      </c>
      <c r="AS14" s="9">
        <v>0.66100000000000003</v>
      </c>
      <c r="AT14" s="9">
        <v>0.19900000000000001</v>
      </c>
      <c r="AU14" s="9">
        <v>0.46200000000000002</v>
      </c>
      <c r="AV14" s="9">
        <v>0.16</v>
      </c>
      <c r="AW14" s="9">
        <v>0.30299999999999999</v>
      </c>
      <c r="AX14" s="9">
        <v>0.46200000000000002</v>
      </c>
      <c r="AY14" s="9">
        <v>0.16</v>
      </c>
      <c r="AZ14" s="9">
        <v>0.30299999999999999</v>
      </c>
      <c r="BA14" s="9">
        <v>0.16600000000000001</v>
      </c>
      <c r="BB14" s="9">
        <v>0</v>
      </c>
      <c r="BC14" s="9">
        <v>0.16600000000000001</v>
      </c>
      <c r="BD14" s="9">
        <v>0.29699999999999999</v>
      </c>
      <c r="BE14" s="9">
        <v>0.16</v>
      </c>
      <c r="BF14" s="9">
        <v>0.13700000000000001</v>
      </c>
      <c r="BG14" s="9">
        <v>0</v>
      </c>
      <c r="BH14" s="9">
        <v>0</v>
      </c>
      <c r="BI14" s="9">
        <v>0</v>
      </c>
    </row>
    <row r="15" spans="1:61">
      <c r="A15" s="10">
        <v>43497</v>
      </c>
      <c r="B15" s="9">
        <v>7.0179999999999998</v>
      </c>
      <c r="C15" s="9">
        <v>2.1659999999999999</v>
      </c>
      <c r="D15" s="9">
        <v>4.8529999999999998</v>
      </c>
      <c r="E15" s="9">
        <v>6.34</v>
      </c>
      <c r="F15" s="9">
        <v>2.1659999999999999</v>
      </c>
      <c r="G15" s="9">
        <v>4.1749999999999998</v>
      </c>
      <c r="H15" s="9">
        <v>2.8220000000000001</v>
      </c>
      <c r="I15" s="9">
        <v>0.38400000000000001</v>
      </c>
      <c r="J15" s="9">
        <v>2.4380000000000002</v>
      </c>
      <c r="K15" s="9">
        <v>3.5179999999999998</v>
      </c>
      <c r="L15" s="9">
        <v>1.7809999999999999</v>
      </c>
      <c r="M15" s="9">
        <v>1.7370000000000001</v>
      </c>
      <c r="N15" s="9">
        <v>0.67800000000000005</v>
      </c>
      <c r="O15" s="9">
        <v>0</v>
      </c>
      <c r="P15" s="9">
        <v>0.67800000000000005</v>
      </c>
      <c r="Q15" s="9">
        <v>5.6779999999999999</v>
      </c>
      <c r="R15" s="9">
        <v>2.222</v>
      </c>
      <c r="S15" s="9">
        <v>3.456</v>
      </c>
      <c r="T15" s="9">
        <v>5.6779999999999999</v>
      </c>
      <c r="U15" s="9">
        <v>2.222</v>
      </c>
      <c r="V15" s="9">
        <v>3.456</v>
      </c>
      <c r="W15" s="9">
        <v>3.8340000000000001</v>
      </c>
      <c r="X15" s="9">
        <v>1.679</v>
      </c>
      <c r="Y15" s="9">
        <v>2.1549999999999998</v>
      </c>
      <c r="Z15" s="9">
        <v>1.8440000000000001</v>
      </c>
      <c r="AA15" s="9">
        <v>0.54300000000000004</v>
      </c>
      <c r="AB15" s="9">
        <v>1.3009999999999999</v>
      </c>
      <c r="AC15" s="9">
        <v>0</v>
      </c>
      <c r="AD15" s="9">
        <v>0</v>
      </c>
      <c r="AE15" s="9">
        <v>0</v>
      </c>
      <c r="AF15" s="9">
        <v>1.1299999999999999</v>
      </c>
      <c r="AG15" s="9">
        <v>0.65900000000000003</v>
      </c>
      <c r="AH15" s="9">
        <v>0.47099999999999997</v>
      </c>
      <c r="AI15" s="9">
        <v>0.84699999999999998</v>
      </c>
      <c r="AJ15" s="9">
        <v>0.65900000000000003</v>
      </c>
      <c r="AK15" s="9">
        <v>0.188</v>
      </c>
      <c r="AL15" s="9">
        <v>0.623</v>
      </c>
      <c r="AM15" s="9">
        <v>0.435</v>
      </c>
      <c r="AN15" s="9">
        <v>0.188</v>
      </c>
      <c r="AO15" s="9">
        <v>0.224</v>
      </c>
      <c r="AP15" s="9">
        <v>0.224</v>
      </c>
      <c r="AQ15" s="9">
        <v>0</v>
      </c>
      <c r="AR15" s="9">
        <v>0.28299999999999997</v>
      </c>
      <c r="AS15" s="9">
        <v>0</v>
      </c>
      <c r="AT15" s="9">
        <v>0.28299999999999997</v>
      </c>
      <c r="AU15" s="9">
        <v>0.38800000000000001</v>
      </c>
      <c r="AV15" s="9">
        <v>0.19700000000000001</v>
      </c>
      <c r="AW15" s="9">
        <v>0.191</v>
      </c>
      <c r="AX15" s="9">
        <v>0.38800000000000001</v>
      </c>
      <c r="AY15" s="9">
        <v>0.19700000000000001</v>
      </c>
      <c r="AZ15" s="9">
        <v>0.191</v>
      </c>
      <c r="BA15" s="9">
        <v>0</v>
      </c>
      <c r="BB15" s="9">
        <v>0</v>
      </c>
      <c r="BC15" s="9">
        <v>0</v>
      </c>
      <c r="BD15" s="9">
        <v>0.38800000000000001</v>
      </c>
      <c r="BE15" s="9">
        <v>0.19700000000000001</v>
      </c>
      <c r="BF15" s="9">
        <v>0.191</v>
      </c>
      <c r="BG15" s="9">
        <v>0</v>
      </c>
      <c r="BH15" s="9">
        <v>0</v>
      </c>
      <c r="BI15" s="9">
        <v>0</v>
      </c>
    </row>
    <row r="16" spans="1:61">
      <c r="A16" s="10">
        <v>43862</v>
      </c>
      <c r="B16" s="9">
        <v>5.931</v>
      </c>
      <c r="C16" s="9">
        <v>2.1520000000000001</v>
      </c>
      <c r="D16" s="9">
        <v>3.7789999999999999</v>
      </c>
      <c r="E16" s="9">
        <v>5.4340000000000002</v>
      </c>
      <c r="F16" s="9">
        <v>2.1520000000000001</v>
      </c>
      <c r="G16" s="9">
        <v>3.282</v>
      </c>
      <c r="H16" s="9">
        <v>2.9</v>
      </c>
      <c r="I16" s="9">
        <v>1.3879999999999999</v>
      </c>
      <c r="J16" s="9">
        <v>1.512</v>
      </c>
      <c r="K16" s="9">
        <v>2.5339999999999998</v>
      </c>
      <c r="L16" s="9">
        <v>0.76400000000000001</v>
      </c>
      <c r="M16" s="9">
        <v>1.77</v>
      </c>
      <c r="N16" s="9">
        <v>0.498</v>
      </c>
      <c r="O16" s="9">
        <v>0</v>
      </c>
      <c r="P16" s="9">
        <v>0.498</v>
      </c>
      <c r="Q16" s="9">
        <v>6.6849999999999996</v>
      </c>
      <c r="R16" s="9">
        <v>2.113</v>
      </c>
      <c r="S16" s="9">
        <v>4.5720000000000001</v>
      </c>
      <c r="T16" s="9">
        <v>4.8970000000000002</v>
      </c>
      <c r="U16" s="9">
        <v>1.609</v>
      </c>
      <c r="V16" s="9">
        <v>3.2879999999999998</v>
      </c>
      <c r="W16" s="9">
        <v>2.246</v>
      </c>
      <c r="X16" s="9">
        <v>0.59</v>
      </c>
      <c r="Y16" s="9">
        <v>1.657</v>
      </c>
      <c r="Z16" s="9">
        <v>2.6509999999999998</v>
      </c>
      <c r="AA16" s="9">
        <v>1.0189999999999999</v>
      </c>
      <c r="AB16" s="9">
        <v>1.631</v>
      </c>
      <c r="AC16" s="9">
        <v>1.788</v>
      </c>
      <c r="AD16" s="9">
        <v>0.504</v>
      </c>
      <c r="AE16" s="9">
        <v>1.284</v>
      </c>
      <c r="AF16" s="9">
        <v>2.0449999999999999</v>
      </c>
      <c r="AG16" s="9">
        <v>0.95899999999999996</v>
      </c>
      <c r="AH16" s="9">
        <v>1.0860000000000001</v>
      </c>
      <c r="AI16" s="9">
        <v>2.0449999999999999</v>
      </c>
      <c r="AJ16" s="9">
        <v>0.95899999999999996</v>
      </c>
      <c r="AK16" s="9">
        <v>1.0860000000000001</v>
      </c>
      <c r="AL16" s="9">
        <v>1.512</v>
      </c>
      <c r="AM16" s="9">
        <v>0.66200000000000003</v>
      </c>
      <c r="AN16" s="9">
        <v>0.85</v>
      </c>
      <c r="AO16" s="9">
        <v>0.53200000000000003</v>
      </c>
      <c r="AP16" s="9">
        <v>0.29699999999999999</v>
      </c>
      <c r="AQ16" s="9">
        <v>0.23499999999999999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</row>
    <row r="17" spans="1:61">
      <c r="A17" s="10">
        <v>44228</v>
      </c>
      <c r="B17" s="9">
        <v>6.5869999999999997</v>
      </c>
      <c r="C17" s="9">
        <v>2.6030000000000002</v>
      </c>
      <c r="D17" s="9">
        <v>3.984</v>
      </c>
      <c r="E17" s="9">
        <v>5.9950000000000001</v>
      </c>
      <c r="F17" s="9">
        <v>2.23</v>
      </c>
      <c r="G17" s="9">
        <v>3.7650000000000001</v>
      </c>
      <c r="H17" s="9">
        <v>2.6520000000000001</v>
      </c>
      <c r="I17" s="9">
        <v>0.874</v>
      </c>
      <c r="J17" s="9">
        <v>1.778</v>
      </c>
      <c r="K17" s="9">
        <v>3.343</v>
      </c>
      <c r="L17" s="9">
        <v>1.355</v>
      </c>
      <c r="M17" s="9">
        <v>1.9870000000000001</v>
      </c>
      <c r="N17" s="9">
        <v>0.59199999999999997</v>
      </c>
      <c r="O17" s="9">
        <v>0.373</v>
      </c>
      <c r="P17" s="9">
        <v>0.218</v>
      </c>
      <c r="Q17" s="9">
        <v>4.9139999999999997</v>
      </c>
      <c r="R17" s="9">
        <v>2.3889999999999998</v>
      </c>
      <c r="S17" s="9">
        <v>2.5249999999999999</v>
      </c>
      <c r="T17" s="9">
        <v>4.7919999999999998</v>
      </c>
      <c r="U17" s="9">
        <v>2.3889999999999998</v>
      </c>
      <c r="V17" s="9">
        <v>2.403</v>
      </c>
      <c r="W17" s="9">
        <v>1.9770000000000001</v>
      </c>
      <c r="X17" s="9">
        <v>1.2290000000000001</v>
      </c>
      <c r="Y17" s="9">
        <v>0.749</v>
      </c>
      <c r="Z17" s="9">
        <v>2.8149999999999999</v>
      </c>
      <c r="AA17" s="9">
        <v>1.1599999999999999</v>
      </c>
      <c r="AB17" s="9">
        <v>1.655</v>
      </c>
      <c r="AC17" s="9">
        <v>0.122</v>
      </c>
      <c r="AD17" s="9">
        <v>0</v>
      </c>
      <c r="AE17" s="9">
        <v>0.122</v>
      </c>
      <c r="AF17" s="9">
        <v>1.8740000000000001</v>
      </c>
      <c r="AG17" s="9">
        <v>1.391</v>
      </c>
      <c r="AH17" s="9">
        <v>0.48299999999999998</v>
      </c>
      <c r="AI17" s="9">
        <v>1.407</v>
      </c>
      <c r="AJ17" s="9">
        <v>1.135</v>
      </c>
      <c r="AK17" s="9">
        <v>0.27200000000000002</v>
      </c>
      <c r="AL17" s="9">
        <v>0.79700000000000004</v>
      </c>
      <c r="AM17" s="9">
        <v>0.52600000000000002</v>
      </c>
      <c r="AN17" s="9">
        <v>0.27200000000000002</v>
      </c>
      <c r="AO17" s="9">
        <v>0.60899999999999999</v>
      </c>
      <c r="AP17" s="9">
        <v>0.60899999999999999</v>
      </c>
      <c r="AQ17" s="9">
        <v>0</v>
      </c>
      <c r="AR17" s="9">
        <v>0.46800000000000003</v>
      </c>
      <c r="AS17" s="9">
        <v>0.25600000000000001</v>
      </c>
      <c r="AT17" s="9">
        <v>0.21199999999999999</v>
      </c>
      <c r="AU17" s="9">
        <v>1.0149999999999999</v>
      </c>
      <c r="AV17" s="9">
        <v>0.85599999999999998</v>
      </c>
      <c r="AW17" s="9">
        <v>0.159</v>
      </c>
      <c r="AX17" s="9">
        <v>0.58199999999999996</v>
      </c>
      <c r="AY17" s="9">
        <v>0.58199999999999996</v>
      </c>
      <c r="AZ17" s="9">
        <v>0</v>
      </c>
      <c r="BA17" s="9">
        <v>0.58199999999999996</v>
      </c>
      <c r="BB17" s="9">
        <v>0.58199999999999996</v>
      </c>
      <c r="BC17" s="9">
        <v>0</v>
      </c>
      <c r="BD17" s="9">
        <v>0</v>
      </c>
      <c r="BE17" s="9">
        <v>0</v>
      </c>
      <c r="BF17" s="9">
        <v>0</v>
      </c>
      <c r="BG17" s="9">
        <v>0.433</v>
      </c>
      <c r="BH17" s="9">
        <v>0.27400000000000002</v>
      </c>
      <c r="BI17" s="9">
        <v>0.159</v>
      </c>
    </row>
    <row r="18" spans="1:61">
      <c r="A18" s="10">
        <v>44593</v>
      </c>
      <c r="B18" s="9">
        <v>4.83</v>
      </c>
      <c r="C18" s="9">
        <v>2.1230000000000002</v>
      </c>
      <c r="D18" s="9">
        <v>2.7069999999999999</v>
      </c>
      <c r="E18" s="9">
        <v>4.4000000000000004</v>
      </c>
      <c r="F18" s="9">
        <v>2.1230000000000002</v>
      </c>
      <c r="G18" s="9">
        <v>2.2770000000000001</v>
      </c>
      <c r="H18" s="9">
        <v>0.89900000000000002</v>
      </c>
      <c r="I18" s="9">
        <v>0.63600000000000001</v>
      </c>
      <c r="J18" s="9">
        <v>0.26300000000000001</v>
      </c>
      <c r="K18" s="9">
        <v>3.5019999999999998</v>
      </c>
      <c r="L18" s="9">
        <v>1.4870000000000001</v>
      </c>
      <c r="M18" s="9">
        <v>2.0139999999999998</v>
      </c>
      <c r="N18" s="9">
        <v>0.43</v>
      </c>
      <c r="O18" s="9">
        <v>0</v>
      </c>
      <c r="P18" s="9">
        <v>0.43</v>
      </c>
      <c r="Q18" s="9">
        <v>6.5590000000000002</v>
      </c>
      <c r="R18" s="9">
        <v>3.165</v>
      </c>
      <c r="S18" s="9">
        <v>3.3940000000000001</v>
      </c>
      <c r="T18" s="9">
        <v>5.4269999999999996</v>
      </c>
      <c r="U18" s="9">
        <v>2.9329999999999998</v>
      </c>
      <c r="V18" s="9">
        <v>2.4940000000000002</v>
      </c>
      <c r="W18" s="9">
        <v>2.992</v>
      </c>
      <c r="X18" s="9">
        <v>1.528</v>
      </c>
      <c r="Y18" s="9">
        <v>1.464</v>
      </c>
      <c r="Z18" s="9">
        <v>2.4350000000000001</v>
      </c>
      <c r="AA18" s="9">
        <v>1.405</v>
      </c>
      <c r="AB18" s="9">
        <v>1.03</v>
      </c>
      <c r="AC18" s="9">
        <v>1.1319999999999999</v>
      </c>
      <c r="AD18" s="9">
        <v>0.23200000000000001</v>
      </c>
      <c r="AE18" s="9">
        <v>0.9</v>
      </c>
      <c r="AF18" s="9">
        <v>1.7050000000000001</v>
      </c>
      <c r="AG18" s="9">
        <v>1.3919999999999999</v>
      </c>
      <c r="AH18" s="9">
        <v>0.314</v>
      </c>
      <c r="AI18" s="9">
        <v>1.7050000000000001</v>
      </c>
      <c r="AJ18" s="9">
        <v>1.3919999999999999</v>
      </c>
      <c r="AK18" s="9">
        <v>0.314</v>
      </c>
      <c r="AL18" s="9">
        <v>1.3919999999999999</v>
      </c>
      <c r="AM18" s="9">
        <v>1.3919999999999999</v>
      </c>
      <c r="AN18" s="9">
        <v>0</v>
      </c>
      <c r="AO18" s="9">
        <v>0.314</v>
      </c>
      <c r="AP18" s="9">
        <v>0</v>
      </c>
      <c r="AQ18" s="9">
        <v>0.314</v>
      </c>
      <c r="AR18" s="9">
        <v>0</v>
      </c>
      <c r="AS18" s="9">
        <v>0</v>
      </c>
      <c r="AT18" s="9">
        <v>0</v>
      </c>
      <c r="AU18" s="9">
        <v>0.26300000000000001</v>
      </c>
      <c r="AV18" s="9">
        <v>0.26300000000000001</v>
      </c>
      <c r="AW18" s="9">
        <v>0</v>
      </c>
      <c r="AX18" s="9">
        <v>0.26300000000000001</v>
      </c>
      <c r="AY18" s="9">
        <v>0.26300000000000001</v>
      </c>
      <c r="AZ18" s="9">
        <v>0</v>
      </c>
      <c r="BA18" s="9">
        <v>0.26300000000000001</v>
      </c>
      <c r="BB18" s="9">
        <v>0.26300000000000001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</row>
    <row r="19" spans="1:61">
      <c r="A19" s="10">
        <v>44958</v>
      </c>
      <c r="B19" s="9">
        <v>5.6639999999999997</v>
      </c>
      <c r="C19" s="9">
        <v>2.9790000000000001</v>
      </c>
      <c r="D19" s="9">
        <v>2.6840000000000002</v>
      </c>
      <c r="E19" s="9">
        <v>5.4370000000000003</v>
      </c>
      <c r="F19" s="9">
        <v>2.9790000000000001</v>
      </c>
      <c r="G19" s="9">
        <v>2.4569999999999999</v>
      </c>
      <c r="H19" s="9">
        <v>2.7679999999999998</v>
      </c>
      <c r="I19" s="9">
        <v>1.569</v>
      </c>
      <c r="J19" s="9">
        <v>1.1990000000000001</v>
      </c>
      <c r="K19" s="9">
        <v>2.669</v>
      </c>
      <c r="L19" s="9">
        <v>1.41</v>
      </c>
      <c r="M19" s="9">
        <v>1.258</v>
      </c>
      <c r="N19" s="9">
        <v>0.22700000000000001</v>
      </c>
      <c r="O19" s="9">
        <v>0</v>
      </c>
      <c r="P19" s="9">
        <v>0.22700000000000001</v>
      </c>
      <c r="Q19" s="9">
        <v>5.4720000000000004</v>
      </c>
      <c r="R19" s="9">
        <v>2.8170000000000002</v>
      </c>
      <c r="S19" s="9">
        <v>2.6549999999999998</v>
      </c>
      <c r="T19" s="9">
        <v>4.9779999999999998</v>
      </c>
      <c r="U19" s="9">
        <v>2.5449999999999999</v>
      </c>
      <c r="V19" s="9">
        <v>2.4329999999999998</v>
      </c>
      <c r="W19" s="9">
        <v>2.7370000000000001</v>
      </c>
      <c r="X19" s="9">
        <v>1.276</v>
      </c>
      <c r="Y19" s="9">
        <v>1.4610000000000001</v>
      </c>
      <c r="Z19" s="9">
        <v>2.2410000000000001</v>
      </c>
      <c r="AA19" s="9">
        <v>1.2689999999999999</v>
      </c>
      <c r="AB19" s="9">
        <v>0.97199999999999998</v>
      </c>
      <c r="AC19" s="9">
        <v>0.49299999999999999</v>
      </c>
      <c r="AD19" s="9">
        <v>0.27200000000000002</v>
      </c>
      <c r="AE19" s="9">
        <v>0.221</v>
      </c>
      <c r="AF19" s="9">
        <v>2.5990000000000002</v>
      </c>
      <c r="AG19" s="9">
        <v>1.607</v>
      </c>
      <c r="AH19" s="9">
        <v>0.99199999999999999</v>
      </c>
      <c r="AI19" s="9">
        <v>1.94</v>
      </c>
      <c r="AJ19" s="9">
        <v>1.377</v>
      </c>
      <c r="AK19" s="9">
        <v>0.56299999999999994</v>
      </c>
      <c r="AL19" s="9">
        <v>1.3859999999999999</v>
      </c>
      <c r="AM19" s="9">
        <v>0.96099999999999997</v>
      </c>
      <c r="AN19" s="9">
        <v>0.42399999999999999</v>
      </c>
      <c r="AO19" s="9">
        <v>0.55400000000000005</v>
      </c>
      <c r="AP19" s="9">
        <v>0.41599999999999998</v>
      </c>
      <c r="AQ19" s="9">
        <v>0.13800000000000001</v>
      </c>
      <c r="AR19" s="9">
        <v>0.65900000000000003</v>
      </c>
      <c r="AS19" s="9">
        <v>0.23</v>
      </c>
      <c r="AT19" s="9">
        <v>0.42899999999999999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</row>
    <row r="20" spans="1:61">
      <c r="A20" s="10">
        <v>45323</v>
      </c>
      <c r="B20" s="9">
        <v>6.9219999999999997</v>
      </c>
      <c r="C20" s="9">
        <v>2.29</v>
      </c>
      <c r="D20" s="9">
        <v>4.6319999999999997</v>
      </c>
      <c r="E20" s="9">
        <v>5.7309999999999999</v>
      </c>
      <c r="F20" s="9">
        <v>1.9990000000000001</v>
      </c>
      <c r="G20" s="9">
        <v>3.7320000000000002</v>
      </c>
      <c r="H20" s="9">
        <v>2.456</v>
      </c>
      <c r="I20" s="9">
        <v>0.91300000000000003</v>
      </c>
      <c r="J20" s="9">
        <v>1.5429999999999999</v>
      </c>
      <c r="K20" s="9">
        <v>3.2749999999999999</v>
      </c>
      <c r="L20" s="9">
        <v>1.0860000000000001</v>
      </c>
      <c r="M20" s="9">
        <v>2.1890000000000001</v>
      </c>
      <c r="N20" s="9">
        <v>1.1910000000000001</v>
      </c>
      <c r="O20" s="9">
        <v>0.29099999999999998</v>
      </c>
      <c r="P20" s="9">
        <v>0.9</v>
      </c>
      <c r="Q20" s="9">
        <v>4.53</v>
      </c>
      <c r="R20" s="9">
        <v>2.7629999999999999</v>
      </c>
      <c r="S20" s="9">
        <v>1.7669999999999999</v>
      </c>
      <c r="T20" s="9">
        <v>4.3540000000000001</v>
      </c>
      <c r="U20" s="9">
        <v>2.5870000000000002</v>
      </c>
      <c r="V20" s="9">
        <v>1.7669999999999999</v>
      </c>
      <c r="W20" s="9">
        <v>3.0449999999999999</v>
      </c>
      <c r="X20" s="9">
        <v>1.7090000000000001</v>
      </c>
      <c r="Y20" s="9">
        <v>1.337</v>
      </c>
      <c r="Z20" s="9">
        <v>1.3080000000000001</v>
      </c>
      <c r="AA20" s="9">
        <v>0.878</v>
      </c>
      <c r="AB20" s="9">
        <v>0.43</v>
      </c>
      <c r="AC20" s="9">
        <v>0.17599999999999999</v>
      </c>
      <c r="AD20" s="9">
        <v>0.17599999999999999</v>
      </c>
      <c r="AE20" s="9">
        <v>0</v>
      </c>
      <c r="AF20" s="9">
        <v>2.2200000000000002</v>
      </c>
      <c r="AG20" s="9">
        <v>1.34</v>
      </c>
      <c r="AH20" s="9">
        <v>0.88</v>
      </c>
      <c r="AI20" s="9">
        <v>2.2200000000000002</v>
      </c>
      <c r="AJ20" s="9">
        <v>1.34</v>
      </c>
      <c r="AK20" s="9">
        <v>0.88</v>
      </c>
      <c r="AL20" s="9">
        <v>1.387</v>
      </c>
      <c r="AM20" s="9">
        <v>1.083</v>
      </c>
      <c r="AN20" s="9">
        <v>0.30499999999999999</v>
      </c>
      <c r="AO20" s="9">
        <v>0.83199999999999996</v>
      </c>
      <c r="AP20" s="9">
        <v>0.25800000000000001</v>
      </c>
      <c r="AQ20" s="9">
        <v>0.57499999999999996</v>
      </c>
      <c r="AR20" s="9">
        <v>0</v>
      </c>
      <c r="AS20" s="9">
        <v>0</v>
      </c>
      <c r="AT20" s="9">
        <v>0</v>
      </c>
      <c r="AU20" s="9">
        <v>0.224</v>
      </c>
      <c r="AV20" s="9">
        <v>0.224</v>
      </c>
      <c r="AW20" s="9">
        <v>0</v>
      </c>
      <c r="AX20" s="9">
        <v>0.224</v>
      </c>
      <c r="AY20" s="9">
        <v>0.224</v>
      </c>
      <c r="AZ20" s="9">
        <v>0</v>
      </c>
      <c r="BA20" s="9">
        <v>0</v>
      </c>
      <c r="BB20" s="9">
        <v>0</v>
      </c>
      <c r="BC20" s="9">
        <v>0</v>
      </c>
      <c r="BD20" s="9">
        <v>0.224</v>
      </c>
      <c r="BE20" s="9">
        <v>0.224</v>
      </c>
      <c r="BF20" s="9">
        <v>0</v>
      </c>
      <c r="BG20" s="9">
        <v>0</v>
      </c>
      <c r="BH20" s="9">
        <v>0</v>
      </c>
      <c r="BI20" s="9">
        <v>0</v>
      </c>
    </row>
    <row r="21" spans="1:61">
      <c r="A21" s="10">
        <v>45689</v>
      </c>
      <c r="B21" s="9">
        <v>5.2069999999999999</v>
      </c>
      <c r="C21" s="9">
        <v>2.48</v>
      </c>
      <c r="D21" s="9">
        <v>2.7269999999999999</v>
      </c>
      <c r="E21" s="9">
        <v>5.0460000000000003</v>
      </c>
      <c r="F21" s="9">
        <v>2.319</v>
      </c>
      <c r="G21" s="9">
        <v>2.7269999999999999</v>
      </c>
      <c r="H21" s="9">
        <v>2.7320000000000002</v>
      </c>
      <c r="I21" s="9">
        <v>1.04</v>
      </c>
      <c r="J21" s="9">
        <v>1.6930000000000001</v>
      </c>
      <c r="K21" s="9">
        <v>2.3140000000000001</v>
      </c>
      <c r="L21" s="9">
        <v>1.28</v>
      </c>
      <c r="M21" s="9">
        <v>1.034</v>
      </c>
      <c r="N21" s="9">
        <v>0.161</v>
      </c>
      <c r="O21" s="9">
        <v>0.161</v>
      </c>
      <c r="P21" s="9">
        <v>0</v>
      </c>
      <c r="Q21" s="9">
        <v>5.5810000000000004</v>
      </c>
      <c r="R21" s="9">
        <v>3.2559999999999998</v>
      </c>
      <c r="S21" s="9">
        <v>2.3250000000000002</v>
      </c>
      <c r="T21" s="9">
        <v>5.0739999999999998</v>
      </c>
      <c r="U21" s="9">
        <v>2.7480000000000002</v>
      </c>
      <c r="V21" s="9">
        <v>2.3250000000000002</v>
      </c>
      <c r="W21" s="9">
        <v>3.2410000000000001</v>
      </c>
      <c r="X21" s="9">
        <v>1.4950000000000001</v>
      </c>
      <c r="Y21" s="9">
        <v>1.7450000000000001</v>
      </c>
      <c r="Z21" s="9">
        <v>1.833</v>
      </c>
      <c r="AA21" s="9">
        <v>1.2529999999999999</v>
      </c>
      <c r="AB21" s="9">
        <v>0.57999999999999996</v>
      </c>
      <c r="AC21" s="9">
        <v>0.50700000000000001</v>
      </c>
      <c r="AD21" s="9">
        <v>0.50700000000000001</v>
      </c>
      <c r="AE21" s="9">
        <v>0</v>
      </c>
      <c r="AF21" s="9">
        <v>2.3879999999999999</v>
      </c>
      <c r="AG21" s="9">
        <v>1.3089999999999999</v>
      </c>
      <c r="AH21" s="9">
        <v>1.079</v>
      </c>
      <c r="AI21" s="9">
        <v>2.077</v>
      </c>
      <c r="AJ21" s="9">
        <v>1.3089999999999999</v>
      </c>
      <c r="AK21" s="9">
        <v>0.76900000000000002</v>
      </c>
      <c r="AL21" s="9">
        <v>1.6839999999999999</v>
      </c>
      <c r="AM21" s="9">
        <v>1.117</v>
      </c>
      <c r="AN21" s="9">
        <v>0.56699999999999995</v>
      </c>
      <c r="AO21" s="9">
        <v>0.39400000000000002</v>
      </c>
      <c r="AP21" s="9">
        <v>0.192</v>
      </c>
      <c r="AQ21" s="9">
        <v>0.20200000000000001</v>
      </c>
      <c r="AR21" s="9">
        <v>0.311</v>
      </c>
      <c r="AS21" s="9">
        <v>0</v>
      </c>
      <c r="AT21" s="9">
        <v>0.311</v>
      </c>
      <c r="AU21" s="9">
        <v>0.34300000000000003</v>
      </c>
      <c r="AV21" s="9">
        <v>0.34300000000000003</v>
      </c>
      <c r="AW21" s="9">
        <v>0</v>
      </c>
      <c r="AX21" s="9">
        <v>0.34300000000000003</v>
      </c>
      <c r="AY21" s="9">
        <v>0.34300000000000003</v>
      </c>
      <c r="AZ21" s="9">
        <v>0</v>
      </c>
      <c r="BA21" s="9">
        <v>0.34300000000000003</v>
      </c>
      <c r="BB21" s="9">
        <v>0.34300000000000003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E2170-A95A-45C4-861E-26290B9D8B51}">
  <sheetPr>
    <pageSetUpPr fitToPage="1"/>
  </sheetPr>
  <dimension ref="A1:AG200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2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2" ht="15.95" customHeight="1">
      <c r="A2" s="11"/>
      <c r="B2" s="31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2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2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ht="15.95" customHeight="1">
      <c r="A5" s="30"/>
      <c r="B5" s="82" t="str">
        <f>Contents!B5</f>
        <v>6229.0 Underemployed workers</v>
      </c>
      <c r="C5" s="82"/>
      <c r="D5" s="82"/>
      <c r="E5" s="82"/>
      <c r="F5" s="82"/>
      <c r="G5" s="82"/>
      <c r="H5" s="82"/>
      <c r="I5" s="82"/>
      <c r="J5" s="82"/>
      <c r="K5" s="82"/>
      <c r="L5" s="32"/>
      <c r="M5" s="30"/>
      <c r="N5" s="30"/>
      <c r="O5" s="30"/>
      <c r="P5" s="30"/>
      <c r="Q5" s="30"/>
      <c r="R5" s="30"/>
      <c r="S5" s="30"/>
      <c r="T5" s="30"/>
    </row>
    <row r="6" spans="1:22" ht="15.95" customHeight="1">
      <c r="A6" s="30"/>
      <c r="B6" s="82" t="str">
        <f>Contents!B6</f>
        <v>Table 5. Characteristics of part-time workers who prefer more hours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</row>
    <row r="7" spans="1:22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2" ht="15.75" customHeight="1">
      <c r="A8" s="83" t="str">
        <f>Contents!C11</f>
        <v>Table 5.1 - Characteristics of part-time workers who prefer more hours by age, February 2025</v>
      </c>
      <c r="B8" s="83"/>
      <c r="C8" s="83"/>
      <c r="D8" s="83"/>
      <c r="E8" s="83"/>
      <c r="F8" s="83"/>
      <c r="G8" s="83"/>
      <c r="H8" s="83"/>
      <c r="I8" s="34"/>
      <c r="J8" s="35"/>
      <c r="K8" s="35"/>
      <c r="L8" s="83"/>
      <c r="M8" s="83"/>
      <c r="N8" s="83"/>
      <c r="O8" s="83"/>
      <c r="P8" s="83"/>
      <c r="Q8" s="83"/>
      <c r="R8" s="83"/>
      <c r="S8" s="34"/>
      <c r="T8" s="35"/>
    </row>
    <row r="9" spans="1:22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ht="15" customHeight="1">
      <c r="A10" s="36"/>
      <c r="B10" s="38" t="s">
        <v>4655</v>
      </c>
      <c r="C10" s="76" t="s">
        <v>4656</v>
      </c>
      <c r="D10" s="77"/>
      <c r="E10" s="78"/>
      <c r="F10" s="39"/>
      <c r="G10" s="39"/>
      <c r="H10" s="40"/>
      <c r="I10" s="79" t="s">
        <v>4657</v>
      </c>
      <c r="J10" s="80"/>
      <c r="K10" s="81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 ht="15" customHeight="1">
      <c r="A11" s="41"/>
      <c r="B11" s="41"/>
      <c r="C11" s="85" t="s">
        <v>4658</v>
      </c>
      <c r="D11" s="85"/>
      <c r="E11" s="85"/>
      <c r="F11" s="86" t="s">
        <v>4659</v>
      </c>
      <c r="G11" s="86" t="s">
        <v>4660</v>
      </c>
      <c r="H11" s="40"/>
      <c r="I11" s="85" t="s">
        <v>4658</v>
      </c>
      <c r="J11" s="85"/>
      <c r="K11" s="85"/>
      <c r="L11" s="86" t="s">
        <v>4659</v>
      </c>
      <c r="M11" s="86" t="s">
        <v>4660</v>
      </c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45">
      <c r="A12" s="43"/>
      <c r="B12" s="43"/>
      <c r="C12" s="44" t="s">
        <v>4661</v>
      </c>
      <c r="D12" s="44" t="s">
        <v>4662</v>
      </c>
      <c r="E12" s="42" t="s">
        <v>4660</v>
      </c>
      <c r="F12" s="86"/>
      <c r="G12" s="86"/>
      <c r="H12" s="37"/>
      <c r="I12" s="44" t="s">
        <v>4661</v>
      </c>
      <c r="J12" s="44" t="s">
        <v>4662</v>
      </c>
      <c r="K12" s="42" t="s">
        <v>4660</v>
      </c>
      <c r="L12" s="86"/>
      <c r="M12" s="86"/>
      <c r="N12" s="37"/>
      <c r="O12" s="37"/>
      <c r="P12" s="37"/>
      <c r="Q12" s="37"/>
      <c r="R12" s="37"/>
      <c r="S12" s="37"/>
      <c r="T12" s="37"/>
      <c r="U12" s="37"/>
      <c r="V12" s="37"/>
    </row>
    <row r="13" spans="1:22">
      <c r="A13" s="43"/>
      <c r="B13" s="43"/>
      <c r="C13" s="45" t="s">
        <v>4663</v>
      </c>
      <c r="D13" s="45" t="s">
        <v>4663</v>
      </c>
      <c r="E13" s="45" t="s">
        <v>4663</v>
      </c>
      <c r="F13" s="45" t="s">
        <v>4663</v>
      </c>
      <c r="G13" s="45" t="s">
        <v>4663</v>
      </c>
      <c r="H13" s="45"/>
      <c r="I13" s="45" t="s">
        <v>4663</v>
      </c>
      <c r="J13" s="45" t="s">
        <v>4663</v>
      </c>
      <c r="K13" s="45" t="s">
        <v>4663</v>
      </c>
      <c r="L13" s="45" t="s">
        <v>4663</v>
      </c>
      <c r="M13" s="45" t="s">
        <v>4663</v>
      </c>
      <c r="N13" s="45"/>
      <c r="O13" s="45"/>
      <c r="P13" s="45"/>
      <c r="Q13" s="45"/>
      <c r="R13" s="45"/>
      <c r="S13" s="45"/>
      <c r="T13" s="45"/>
      <c r="U13" s="45"/>
      <c r="V13" s="45"/>
    </row>
    <row r="14" spans="1:22">
      <c r="A14" s="46" t="s">
        <v>4664</v>
      </c>
      <c r="B14" s="46"/>
      <c r="C14" s="47"/>
      <c r="D14" s="47"/>
      <c r="E14" s="47"/>
      <c r="F14" s="47"/>
      <c r="G14" s="47"/>
      <c r="H14" s="48"/>
      <c r="I14" s="47"/>
      <c r="J14" s="47"/>
      <c r="K14" s="47"/>
      <c r="L14" s="47"/>
      <c r="M14" s="47"/>
    </row>
    <row r="15" spans="1:22">
      <c r="A15" s="49" t="s">
        <v>4665</v>
      </c>
      <c r="B15" s="50"/>
      <c r="C15" s="51"/>
      <c r="D15" s="51"/>
      <c r="E15" s="51"/>
      <c r="F15" s="51"/>
      <c r="G15" s="51"/>
      <c r="H15" s="52"/>
      <c r="I15" s="51"/>
      <c r="J15" s="51"/>
      <c r="K15" s="51"/>
      <c r="L15" s="51"/>
      <c r="M15" s="51"/>
    </row>
    <row r="16" spans="1:22">
      <c r="A16" s="53"/>
      <c r="B16" s="54" t="s">
        <v>4666</v>
      </c>
      <c r="C16" s="55" cm="1">
        <f t="array" ref="C16">INDEX($D$86:$AG$128,$C86,C$70)</f>
        <v>466.48700000000002</v>
      </c>
      <c r="D16" s="55" cm="1">
        <f t="array" ref="D16">INDEX($D$86:$AG$128,$C86,D$70)</f>
        <v>239.67500000000001</v>
      </c>
      <c r="E16" s="55" cm="1">
        <f t="array" ref="E16">INDEX($D$86:$AG$128,$C86,E$70)</f>
        <v>706.16200000000003</v>
      </c>
      <c r="F16" s="55" cm="1">
        <f t="array" ref="F16">INDEX($D$86:$AG$128,$C86,F$70)</f>
        <v>67.981999999999999</v>
      </c>
      <c r="G16" s="55" cm="1">
        <f t="array" ref="G16">INDEX($D$86:$AG$128,$C86,G$70)</f>
        <v>774.14499999999998</v>
      </c>
      <c r="H16" s="52"/>
      <c r="I16" s="56" t="str" cm="1">
        <f t="array" ref="I16">HYPERLINK(TEXT("#"&amp;INDEX($D$138:$AG$180,$C138,C$70),),INDEX($D$138:$AG$180,$C138,C$70))</f>
        <v>A125232494V</v>
      </c>
      <c r="J16" s="56" t="str" cm="1">
        <f t="array" ref="J16">HYPERLINK(TEXT("#"&amp;INDEX($D$138:$AG$180,$C138,D$70),),INDEX($D$138:$AG$180,$C138,D$70))</f>
        <v>A125227742X</v>
      </c>
      <c r="K16" s="56" t="str" cm="1">
        <f t="array" ref="K16">HYPERLINK(TEXT("#"&amp;INDEX($D$138:$AG$180,$C138,E$70),),INDEX($D$138:$AG$180,$C138,E$70))</f>
        <v>A125234870X</v>
      </c>
      <c r="L16" s="56" t="str" cm="1">
        <f t="array" ref="L16">HYPERLINK(TEXT("#"&amp;INDEX($D$138:$AG$180,$C138,F$70),),INDEX($D$138:$AG$180,$C138,F$70))</f>
        <v>A125237246X</v>
      </c>
      <c r="M16" s="56" t="str" cm="1">
        <f t="array" ref="M16">HYPERLINK(TEXT("#"&amp;INDEX($D$138:$AG$180,$C138,G$70),),INDEX($D$138:$AG$180,$C138,G$70))</f>
        <v>A125230118C</v>
      </c>
    </row>
    <row r="17" spans="1:22">
      <c r="A17" s="53"/>
      <c r="B17" s="54" t="s">
        <v>4667</v>
      </c>
      <c r="C17" s="55" cm="1">
        <f t="array" ref="C17">INDEX($D$86:$AG$128,$C87,C$70)</f>
        <v>71.769000000000005</v>
      </c>
      <c r="D17" s="55" cm="1">
        <f t="array" ref="D17">INDEX($D$86:$AG$128,$C87,D$70)</f>
        <v>40.963999999999999</v>
      </c>
      <c r="E17" s="55" cm="1">
        <f t="array" ref="E17">INDEX($D$86:$AG$128,$C87,E$70)</f>
        <v>112.73399999999999</v>
      </c>
      <c r="F17" s="55" cm="1">
        <f t="array" ref="F17">INDEX($D$86:$AG$128,$C87,F$70)</f>
        <v>18.622</v>
      </c>
      <c r="G17" s="55" cm="1">
        <f t="array" ref="G17">INDEX($D$86:$AG$128,$C87,G$70)</f>
        <v>131.35599999999999</v>
      </c>
      <c r="H17" s="52"/>
      <c r="I17" s="56" t="str" cm="1">
        <f t="array" ref="I17">HYPERLINK(TEXT("#"&amp;INDEX($D$138:$AG$180,$C139,C$70),),INDEX($D$138:$AG$180,$C139,C$70))</f>
        <v>A125232474K</v>
      </c>
      <c r="J17" s="56" t="str" cm="1">
        <f t="array" ref="J17">HYPERLINK(TEXT("#"&amp;INDEX($D$138:$AG$180,$C139,D$70),),INDEX($D$138:$AG$180,$C139,D$70))</f>
        <v>A125227722R</v>
      </c>
      <c r="K17" s="56" t="str" cm="1">
        <f t="array" ref="K17">HYPERLINK(TEXT("#"&amp;INDEX($D$138:$AG$180,$C139,E$70),),INDEX($D$138:$AG$180,$C139,E$70))</f>
        <v>A125234850R</v>
      </c>
      <c r="L17" s="56" t="str" cm="1">
        <f t="array" ref="L17">HYPERLINK(TEXT("#"&amp;INDEX($D$138:$AG$180,$C139,F$70),),INDEX($D$138:$AG$180,$C139,F$70))</f>
        <v>A125237226R</v>
      </c>
      <c r="M17" s="56" t="str" cm="1">
        <f t="array" ref="M17">HYPERLINK(TEXT("#"&amp;INDEX($D$138:$AG$180,$C139,G$70),),INDEX($D$138:$AG$180,$C139,G$70))</f>
        <v>A125230098F</v>
      </c>
    </row>
    <row r="18" spans="1:22">
      <c r="A18" s="49" t="s">
        <v>4668</v>
      </c>
      <c r="B18" s="50"/>
      <c r="C18" s="55"/>
      <c r="D18" s="55"/>
      <c r="E18" s="55"/>
      <c r="F18" s="55"/>
      <c r="G18" s="55"/>
      <c r="H18" s="52"/>
      <c r="I18" s="56"/>
      <c r="J18" s="56"/>
      <c r="K18" s="56"/>
      <c r="L18" s="56"/>
      <c r="M18" s="56"/>
    </row>
    <row r="19" spans="1:22">
      <c r="A19" s="53"/>
      <c r="B19" s="54" t="s">
        <v>4669</v>
      </c>
      <c r="C19" s="55" cm="1">
        <f t="array" ref="C19">INDEX($D$86:$AG$128,$C89,C$70)</f>
        <v>182.8</v>
      </c>
      <c r="D19" s="55" cm="1">
        <f t="array" ref="D19">INDEX($D$86:$AG$128,$C89,D$70)</f>
        <v>113.002</v>
      </c>
      <c r="E19" s="55" cm="1">
        <f t="array" ref="E19">INDEX($D$86:$AG$128,$C89,E$70)</f>
        <v>295.803</v>
      </c>
      <c r="F19" s="55" cm="1">
        <f t="array" ref="F19">INDEX($D$86:$AG$128,$C89,F$70)</f>
        <v>23.527999999999999</v>
      </c>
      <c r="G19" s="55" cm="1">
        <f t="array" ref="G19">INDEX($D$86:$AG$128,$C89,G$70)</f>
        <v>319.33100000000002</v>
      </c>
      <c r="H19" s="52"/>
      <c r="I19" s="56" t="str" cm="1">
        <f t="array" ref="I19">HYPERLINK(TEXT("#"&amp;INDEX($D$138:$AG$180,$C141,C$70),),INDEX($D$138:$AG$180,$C141,C$70))</f>
        <v>A125232498C</v>
      </c>
      <c r="J19" s="56" t="str" cm="1">
        <f t="array" ref="J19">HYPERLINK(TEXT("#"&amp;INDEX($D$138:$AG$180,$C141,D$70),),INDEX($D$138:$AG$180,$C141,D$70))</f>
        <v>A125227746J</v>
      </c>
      <c r="K19" s="56" t="str" cm="1">
        <f t="array" ref="K19">HYPERLINK(TEXT("#"&amp;INDEX($D$138:$AG$180,$C141,E$70),),INDEX($D$138:$AG$180,$C141,E$70))</f>
        <v>A125234874J</v>
      </c>
      <c r="L19" s="56" t="str" cm="1">
        <f t="array" ref="L19">HYPERLINK(TEXT("#"&amp;INDEX($D$138:$AG$180,$C141,F$70),),INDEX($D$138:$AG$180,$C141,F$70))</f>
        <v>A125237250R</v>
      </c>
      <c r="M19" s="56" t="str" cm="1">
        <f t="array" ref="M19">HYPERLINK(TEXT("#"&amp;INDEX($D$138:$AG$180,$C141,G$70),),INDEX($D$138:$AG$180,$C141,G$70))</f>
        <v>A125230122V</v>
      </c>
    </row>
    <row r="20" spans="1:22">
      <c r="A20" s="53"/>
      <c r="B20" s="54" t="s">
        <v>4670</v>
      </c>
      <c r="C20" s="55" cm="1">
        <f t="array" ref="C20">INDEX($D$86:$AG$128,$C90,C$70)</f>
        <v>90.873000000000005</v>
      </c>
      <c r="D20" s="55" cm="1">
        <f t="array" ref="D20">INDEX($D$86:$AG$128,$C90,D$70)</f>
        <v>55.1</v>
      </c>
      <c r="E20" s="55" cm="1">
        <f t="array" ref="E20">INDEX($D$86:$AG$128,$C90,E$70)</f>
        <v>145.97300000000001</v>
      </c>
      <c r="F20" s="55" cm="1">
        <f t="array" ref="F20">INDEX($D$86:$AG$128,$C90,F$70)</f>
        <v>15.51</v>
      </c>
      <c r="G20" s="55" cm="1">
        <f t="array" ref="G20">INDEX($D$86:$AG$128,$C90,G$70)</f>
        <v>161.483</v>
      </c>
      <c r="H20" s="52"/>
      <c r="I20" s="56" t="str" cm="1">
        <f t="array" ref="I20">HYPERLINK(TEXT("#"&amp;INDEX($D$138:$AG$180,$C142,C$70),),INDEX($D$138:$AG$180,$C142,C$70))</f>
        <v>A125232502J</v>
      </c>
      <c r="J20" s="56" t="str" cm="1">
        <f t="array" ref="J20">HYPERLINK(TEXT("#"&amp;INDEX($D$138:$AG$180,$C142,D$70),),INDEX($D$138:$AG$180,$C142,D$70))</f>
        <v>A125227750X</v>
      </c>
      <c r="K20" s="56" t="str" cm="1">
        <f t="array" ref="K20">HYPERLINK(TEXT("#"&amp;INDEX($D$138:$AG$180,$C142,E$70),),INDEX($D$138:$AG$180,$C142,E$70))</f>
        <v>A125234878T</v>
      </c>
      <c r="L20" s="56" t="str" cm="1">
        <f t="array" ref="L20">HYPERLINK(TEXT("#"&amp;INDEX($D$138:$AG$180,$C142,F$70),),INDEX($D$138:$AG$180,$C142,F$70))</f>
        <v>A125237254X</v>
      </c>
      <c r="M20" s="56" t="str" cm="1">
        <f t="array" ref="M20">HYPERLINK(TEXT("#"&amp;INDEX($D$138:$AG$180,$C142,G$70),),INDEX($D$138:$AG$180,$C142,G$70))</f>
        <v>A125230126C</v>
      </c>
    </row>
    <row r="21" spans="1:22">
      <c r="A21" s="53"/>
      <c r="B21" s="54" t="s">
        <v>4671</v>
      </c>
      <c r="C21" s="55" cm="1">
        <f t="array" ref="C21">INDEX($D$86:$AG$128,$C91,C$70)</f>
        <v>152.434</v>
      </c>
      <c r="D21" s="55" cm="1">
        <f t="array" ref="D21">INDEX($D$86:$AG$128,$C91,D$70)</f>
        <v>60.073999999999998</v>
      </c>
      <c r="E21" s="55" cm="1">
        <f t="array" ref="E21">INDEX($D$86:$AG$128,$C91,E$70)</f>
        <v>212.50800000000001</v>
      </c>
      <c r="F21" s="55" cm="1">
        <f t="array" ref="F21">INDEX($D$86:$AG$128,$C91,F$70)</f>
        <v>28.347999999999999</v>
      </c>
      <c r="G21" s="55" cm="1">
        <f t="array" ref="G21">INDEX($D$86:$AG$128,$C91,G$70)</f>
        <v>240.85599999999999</v>
      </c>
      <c r="H21" s="52"/>
      <c r="I21" s="56" t="str" cm="1">
        <f t="array" ref="I21">HYPERLINK(TEXT("#"&amp;INDEX($D$138:$AG$180,$C143,C$70),),INDEX($D$138:$AG$180,$C143,C$70))</f>
        <v>A125232478V</v>
      </c>
      <c r="J21" s="56" t="str" cm="1">
        <f t="array" ref="J21">HYPERLINK(TEXT("#"&amp;INDEX($D$138:$AG$180,$C143,D$70),),INDEX($D$138:$AG$180,$C143,D$70))</f>
        <v>A125227726X</v>
      </c>
      <c r="K21" s="56" t="str" cm="1">
        <f t="array" ref="K21">HYPERLINK(TEXT("#"&amp;INDEX($D$138:$AG$180,$C143,E$70),),INDEX($D$138:$AG$180,$C143,E$70))</f>
        <v>A125234854X</v>
      </c>
      <c r="L21" s="56" t="str" cm="1">
        <f t="array" ref="L21">HYPERLINK(TEXT("#"&amp;INDEX($D$138:$AG$180,$C143,F$70),),INDEX($D$138:$AG$180,$C143,F$70))</f>
        <v>A125237230F</v>
      </c>
      <c r="M21" s="56" t="str" cm="1">
        <f t="array" ref="M21">HYPERLINK(TEXT("#"&amp;INDEX($D$138:$AG$180,$C143,G$70),),INDEX($D$138:$AG$180,$C143,G$70))</f>
        <v>A125230102K</v>
      </c>
    </row>
    <row r="22" spans="1:22">
      <c r="A22" s="53"/>
      <c r="B22" s="54" t="s">
        <v>4672</v>
      </c>
      <c r="C22" s="55" cm="1">
        <f t="array" ref="C22">INDEX($D$86:$AG$128,$C92,C$70)</f>
        <v>112.149</v>
      </c>
      <c r="D22" s="55" cm="1">
        <f t="array" ref="D22">INDEX($D$86:$AG$128,$C92,D$70)</f>
        <v>52.463000000000001</v>
      </c>
      <c r="E22" s="55" cm="1">
        <f t="array" ref="E22">INDEX($D$86:$AG$128,$C92,E$70)</f>
        <v>164.613</v>
      </c>
      <c r="F22" s="55" cm="1">
        <f t="array" ref="F22">INDEX($D$86:$AG$128,$C92,F$70)</f>
        <v>19.218</v>
      </c>
      <c r="G22" s="55" cm="1">
        <f t="array" ref="G22">INDEX($D$86:$AG$128,$C92,G$70)</f>
        <v>183.83099999999999</v>
      </c>
      <c r="H22" s="52"/>
      <c r="I22" s="56" t="str" cm="1">
        <f t="array" ref="I22">HYPERLINK(TEXT("#"&amp;INDEX($D$138:$AG$180,$C144,C$70),),INDEX($D$138:$AG$180,$C144,C$70))</f>
        <v>A125232482K</v>
      </c>
      <c r="J22" s="56" t="str" cm="1">
        <f t="array" ref="J22">HYPERLINK(TEXT("#"&amp;INDEX($D$138:$AG$180,$C144,D$70),),INDEX($D$138:$AG$180,$C144,D$70))</f>
        <v>A125227730R</v>
      </c>
      <c r="K22" s="56" t="str" cm="1">
        <f t="array" ref="K22">HYPERLINK(TEXT("#"&amp;INDEX($D$138:$AG$180,$C144,E$70),),INDEX($D$138:$AG$180,$C144,E$70))</f>
        <v>A125234858J</v>
      </c>
      <c r="L22" s="56" t="str" cm="1">
        <f t="array" ref="L22">HYPERLINK(TEXT("#"&amp;INDEX($D$138:$AG$180,$C144,F$70),),INDEX($D$138:$AG$180,$C144,F$70))</f>
        <v>A125237234R</v>
      </c>
      <c r="M22" s="56" t="str" cm="1">
        <f t="array" ref="M22">HYPERLINK(TEXT("#"&amp;INDEX($D$138:$AG$180,$C144,G$70),),INDEX($D$138:$AG$180,$C144,G$70))</f>
        <v>A125230106V</v>
      </c>
    </row>
    <row r="23" spans="1:22">
      <c r="A23" s="49" t="s">
        <v>4673</v>
      </c>
      <c r="B23" s="50"/>
      <c r="C23" s="55"/>
      <c r="D23" s="55"/>
      <c r="E23" s="55"/>
      <c r="F23" s="55"/>
      <c r="G23" s="55"/>
      <c r="H23" s="52"/>
      <c r="I23" s="56"/>
      <c r="J23" s="56"/>
      <c r="K23" s="56"/>
      <c r="L23" s="56"/>
      <c r="M23" s="56"/>
    </row>
    <row r="24" spans="1:22">
      <c r="A24" s="53"/>
      <c r="B24" s="54" t="s">
        <v>4674</v>
      </c>
      <c r="C24" s="55" cm="1">
        <f t="array" ref="C24">INDEX($D$86:$AG$128,$C94,C$70)</f>
        <v>197.7</v>
      </c>
      <c r="D24" s="55" cm="1">
        <f t="array" ref="D24">INDEX($D$86:$AG$128,$C94,D$70)</f>
        <v>142.863</v>
      </c>
      <c r="E24" s="55" cm="1">
        <f t="array" ref="E24">INDEX($D$86:$AG$128,$C94,E$70)</f>
        <v>340.56299999999999</v>
      </c>
      <c r="F24" s="55" cm="1">
        <f t="array" ref="F24">INDEX($D$86:$AG$128,$C94,F$70)</f>
        <v>30.574999999999999</v>
      </c>
      <c r="G24" s="55" cm="1">
        <f t="array" ref="G24">INDEX($D$86:$AG$128,$C94,G$70)</f>
        <v>371.13799999999998</v>
      </c>
      <c r="H24" s="52"/>
      <c r="I24" s="56" t="str" cm="1">
        <f t="array" ref="I24">HYPERLINK(TEXT("#"&amp;INDEX($D$138:$AG$180,$C146,C$70),),INDEX($D$138:$AG$180,$C146,C$70))</f>
        <v>A125232486V</v>
      </c>
      <c r="J24" s="56" t="str" cm="1">
        <f t="array" ref="J24">HYPERLINK(TEXT("#"&amp;INDEX($D$138:$AG$180,$C146,D$70),),INDEX($D$138:$AG$180,$C146,D$70))</f>
        <v>A125227734X</v>
      </c>
      <c r="K24" s="56" t="str" cm="1">
        <f t="array" ref="K24">HYPERLINK(TEXT("#"&amp;INDEX($D$138:$AG$180,$C146,E$70),),INDEX($D$138:$AG$180,$C146,E$70))</f>
        <v>A125234862X</v>
      </c>
      <c r="L24" s="56" t="str" cm="1">
        <f t="array" ref="L24">HYPERLINK(TEXT("#"&amp;INDEX($D$138:$AG$180,$C146,F$70),),INDEX($D$138:$AG$180,$C146,F$70))</f>
        <v>A125237238X</v>
      </c>
      <c r="M24" s="56" t="str" cm="1">
        <f t="array" ref="M24">HYPERLINK(TEXT("#"&amp;INDEX($D$138:$AG$180,$C146,G$70),),INDEX($D$138:$AG$180,$C146,G$70))</f>
        <v>A125230110K</v>
      </c>
    </row>
    <row r="25" spans="1:22">
      <c r="A25" s="53"/>
      <c r="B25" s="54" t="s">
        <v>4675</v>
      </c>
      <c r="C25" s="55" cm="1">
        <f t="array" ref="C25">INDEX($D$86:$AG$128,$C95,C$70)</f>
        <v>230.244</v>
      </c>
      <c r="D25" s="55" cm="1">
        <f t="array" ref="D25">INDEX($D$86:$AG$128,$C95,D$70)</f>
        <v>106.797</v>
      </c>
      <c r="E25" s="55" cm="1">
        <f t="array" ref="E25">INDEX($D$86:$AG$128,$C95,E$70)</f>
        <v>337.041</v>
      </c>
      <c r="F25" s="55" cm="1">
        <f t="array" ref="F25">INDEX($D$86:$AG$128,$C95,F$70)</f>
        <v>38.938000000000002</v>
      </c>
      <c r="G25" s="55" cm="1">
        <f t="array" ref="G25">INDEX($D$86:$AG$128,$C95,G$70)</f>
        <v>375.97899999999998</v>
      </c>
      <c r="H25" s="52"/>
      <c r="I25" s="56" t="str" cm="1">
        <f t="array" ref="I25">HYPERLINK(TEXT("#"&amp;INDEX($D$138:$AG$180,$C147,C$70),),INDEX($D$138:$AG$180,$C147,C$70))</f>
        <v>A125232470A</v>
      </c>
      <c r="J25" s="56" t="str" cm="1">
        <f t="array" ref="J25">HYPERLINK(TEXT("#"&amp;INDEX($D$138:$AG$180,$C147,D$70),),INDEX($D$138:$AG$180,$C147,D$70))</f>
        <v>A125227718X</v>
      </c>
      <c r="K25" s="56" t="str" cm="1">
        <f t="array" ref="K25">HYPERLINK(TEXT("#"&amp;INDEX($D$138:$AG$180,$C147,E$70),),INDEX($D$138:$AG$180,$C147,E$70))</f>
        <v>A125234846X</v>
      </c>
      <c r="L25" s="56" t="str" cm="1">
        <f t="array" ref="L25">HYPERLINK(TEXT("#"&amp;INDEX($D$138:$AG$180,$C147,F$70),),INDEX($D$138:$AG$180,$C147,F$70))</f>
        <v>A125237222F</v>
      </c>
      <c r="M25" s="56" t="str" cm="1">
        <f t="array" ref="M25">HYPERLINK(TEXT("#"&amp;INDEX($D$138:$AG$180,$C147,G$70),),INDEX($D$138:$AG$180,$C147,G$70))</f>
        <v>A125230094W</v>
      </c>
    </row>
    <row r="26" spans="1:22">
      <c r="A26" s="53"/>
      <c r="B26" s="54" t="s">
        <v>4676</v>
      </c>
      <c r="C26" s="55" cm="1">
        <f t="array" ref="C26">INDEX($D$86:$AG$128,$C96,C$70)</f>
        <v>85.066000000000003</v>
      </c>
      <c r="D26" s="55" cm="1">
        <f t="array" ref="D26">INDEX($D$86:$AG$128,$C96,D$70)</f>
        <v>25.904</v>
      </c>
      <c r="E26" s="55" cm="1">
        <f t="array" ref="E26">INDEX($D$86:$AG$128,$C96,E$70)</f>
        <v>110.96899999999999</v>
      </c>
      <c r="F26" s="55" cm="1">
        <f t="array" ref="F26">INDEX($D$86:$AG$128,$C96,F$70)</f>
        <v>13.882</v>
      </c>
      <c r="G26" s="55" cm="1">
        <f t="array" ref="G26">INDEX($D$86:$AG$128,$C96,G$70)</f>
        <v>124.851</v>
      </c>
      <c r="H26" s="52"/>
      <c r="I26" s="56" t="str" cm="1">
        <f t="array" ref="I26">HYPERLINK(TEXT("#"&amp;INDEX($D$138:$AG$180,$C148,C$70),),INDEX($D$138:$AG$180,$C148,C$70))</f>
        <v>A125232506T</v>
      </c>
      <c r="J26" s="56" t="str" cm="1">
        <f t="array" ref="J26">HYPERLINK(TEXT("#"&amp;INDEX($D$138:$AG$180,$C148,D$70),),INDEX($D$138:$AG$180,$C148,D$70))</f>
        <v>A125227754J</v>
      </c>
      <c r="K26" s="56" t="str" cm="1">
        <f t="array" ref="K26">HYPERLINK(TEXT("#"&amp;INDEX($D$138:$AG$180,$C148,E$70),),INDEX($D$138:$AG$180,$C148,E$70))</f>
        <v>A125234882J</v>
      </c>
      <c r="L26" s="56" t="str" cm="1">
        <f t="array" ref="L26">HYPERLINK(TEXT("#"&amp;INDEX($D$138:$AG$180,$C148,F$70),),INDEX($D$138:$AG$180,$C148,F$70))</f>
        <v>A125237258J</v>
      </c>
      <c r="M26" s="56" t="str" cm="1">
        <f t="array" ref="M26">HYPERLINK(TEXT("#"&amp;INDEX($D$138:$AG$180,$C148,G$70),),INDEX($D$138:$AG$180,$C148,G$70))</f>
        <v>A125230130V</v>
      </c>
      <c r="N26" s="52"/>
      <c r="O26" s="52"/>
      <c r="P26" s="52"/>
      <c r="Q26" s="52"/>
      <c r="R26" s="52"/>
      <c r="S26" s="52"/>
      <c r="T26" s="52"/>
      <c r="U26" s="52"/>
      <c r="V26" s="52"/>
    </row>
    <row r="27" spans="1:22">
      <c r="A27" s="53"/>
      <c r="B27" s="54" t="s">
        <v>4677</v>
      </c>
      <c r="C27" s="55" cm="1">
        <f t="array" ref="C27">INDEX($D$86:$AG$128,$C97,C$70)</f>
        <v>25.247</v>
      </c>
      <c r="D27" s="55" cm="1">
        <f t="array" ref="D27">INDEX($D$86:$AG$128,$C97,D$70)</f>
        <v>5.0759999999999996</v>
      </c>
      <c r="E27" s="55" cm="1">
        <f t="array" ref="E27">INDEX($D$86:$AG$128,$C97,E$70)</f>
        <v>30.323</v>
      </c>
      <c r="F27" s="55" cm="1">
        <f t="array" ref="F27">INDEX($D$86:$AG$128,$C97,F$70)</f>
        <v>3.21</v>
      </c>
      <c r="G27" s="55" cm="1">
        <f t="array" ref="G27">INDEX($D$86:$AG$128,$C97,G$70)</f>
        <v>33.533000000000001</v>
      </c>
      <c r="H27" s="52"/>
      <c r="I27" s="56" t="str" cm="1">
        <f t="array" ref="I27">HYPERLINK(TEXT("#"&amp;INDEX($D$138:$AG$180,$C149,C$70),),INDEX($D$138:$AG$180,$C149,C$70))</f>
        <v>A125232490K</v>
      </c>
      <c r="J27" s="56" t="str" cm="1">
        <f t="array" ref="J27">HYPERLINK(TEXT("#"&amp;INDEX($D$138:$AG$180,$C149,D$70),),INDEX($D$138:$AG$180,$C149,D$70))</f>
        <v>A125227738J</v>
      </c>
      <c r="K27" s="56" t="str" cm="1">
        <f t="array" ref="K27">HYPERLINK(TEXT("#"&amp;INDEX($D$138:$AG$180,$C149,E$70),),INDEX($D$138:$AG$180,$C149,E$70))</f>
        <v>A125234866J</v>
      </c>
      <c r="L27" s="56" t="str" cm="1">
        <f t="array" ref="L27">HYPERLINK(TEXT("#"&amp;INDEX($D$138:$AG$180,$C149,F$70),),INDEX($D$138:$AG$180,$C149,F$70))</f>
        <v>A125237242R</v>
      </c>
      <c r="M27" s="56" t="str" cm="1">
        <f t="array" ref="M27">HYPERLINK(TEXT("#"&amp;INDEX($D$138:$AG$180,$C149,G$70),),INDEX($D$138:$AG$180,$C149,G$70))</f>
        <v>A125230114V</v>
      </c>
      <c r="N27" s="52"/>
      <c r="O27" s="52"/>
      <c r="P27" s="52"/>
      <c r="Q27" s="52"/>
      <c r="R27" s="52"/>
      <c r="S27" s="52"/>
      <c r="T27" s="52"/>
      <c r="U27" s="52"/>
      <c r="V27" s="52"/>
    </row>
    <row r="28" spans="1:22">
      <c r="A28" s="49" t="s">
        <v>4660</v>
      </c>
      <c r="B28" s="57"/>
      <c r="C28" s="58" cm="1">
        <f t="array" ref="C28">INDEX($D$86:$AG$128,$C98,C$70)</f>
        <v>538.25699999999995</v>
      </c>
      <c r="D28" s="58" cm="1">
        <f t="array" ref="D28">INDEX($D$86:$AG$128,$C98,D$70)</f>
        <v>280.63900000000001</v>
      </c>
      <c r="E28" s="58" cm="1">
        <f t="array" ref="E28">INDEX($D$86:$AG$128,$C98,E$70)</f>
        <v>818.89599999999996</v>
      </c>
      <c r="F28" s="58" cm="1">
        <f t="array" ref="F28">INDEX($D$86:$AG$128,$C98,F$70)</f>
        <v>86.605000000000004</v>
      </c>
      <c r="G28" s="58" cm="1">
        <f t="array" ref="G28">INDEX($D$86:$AG$128,$C98,G$70)</f>
        <v>905.50099999999998</v>
      </c>
      <c r="H28" s="52"/>
      <c r="I28" s="56" t="str" cm="1">
        <f t="array" ref="I28">HYPERLINK(TEXT("#"&amp;INDEX($D$138:$AG$180,$C150,C$70),),INDEX($D$138:$AG$180,$C150,C$70))</f>
        <v>A125232510J</v>
      </c>
      <c r="J28" s="56" t="str" cm="1">
        <f t="array" ref="J28">HYPERLINK(TEXT("#"&amp;INDEX($D$138:$AG$180,$C150,D$70),),INDEX($D$138:$AG$180,$C150,D$70))</f>
        <v>A125227758T</v>
      </c>
      <c r="K28" s="56" t="str" cm="1">
        <f t="array" ref="K28">HYPERLINK(TEXT("#"&amp;INDEX($D$138:$AG$180,$C150,E$70),),INDEX($D$138:$AG$180,$C150,E$70))</f>
        <v>A125234886T</v>
      </c>
      <c r="L28" s="56" t="str" cm="1">
        <f t="array" ref="L28">HYPERLINK(TEXT("#"&amp;INDEX($D$138:$AG$180,$C150,F$70),),INDEX($D$138:$AG$180,$C150,F$70))</f>
        <v>A125237262X</v>
      </c>
      <c r="M28" s="56" t="str" cm="1">
        <f t="array" ref="M28">HYPERLINK(TEXT("#"&amp;INDEX($D$138:$AG$180,$C150,G$70),),INDEX($D$138:$AG$180,$C150,G$70))</f>
        <v>A125230134C</v>
      </c>
      <c r="N28" s="52"/>
      <c r="O28" s="52"/>
      <c r="P28" s="52"/>
      <c r="Q28" s="52"/>
      <c r="R28" s="52"/>
      <c r="S28" s="52"/>
      <c r="T28" s="52"/>
      <c r="U28" s="52"/>
      <c r="V28" s="52"/>
    </row>
    <row r="29" spans="1:22">
      <c r="A29" s="46" t="s">
        <v>4678</v>
      </c>
      <c r="B29" s="47"/>
      <c r="C29" s="47"/>
      <c r="D29" s="47"/>
      <c r="E29" s="47"/>
      <c r="F29" s="47"/>
      <c r="G29" s="47"/>
      <c r="H29" s="52"/>
      <c r="I29" s="47"/>
      <c r="J29" s="47"/>
      <c r="K29" s="47"/>
      <c r="L29" s="47"/>
      <c r="M29" s="47"/>
      <c r="N29" s="52"/>
      <c r="O29" s="52"/>
      <c r="P29" s="52"/>
      <c r="Q29" s="52"/>
      <c r="R29" s="52"/>
      <c r="S29" s="52"/>
      <c r="T29" s="52"/>
      <c r="U29" s="52"/>
      <c r="V29" s="52"/>
    </row>
    <row r="30" spans="1:22">
      <c r="A30" s="49" t="s">
        <v>4665</v>
      </c>
      <c r="B30" s="50"/>
      <c r="C30" s="55"/>
      <c r="D30" s="55"/>
      <c r="E30" s="55"/>
      <c r="F30" s="55"/>
      <c r="G30" s="55"/>
      <c r="H30" s="52"/>
      <c r="I30" s="56"/>
      <c r="J30" s="56"/>
      <c r="K30" s="56"/>
      <c r="L30" s="56"/>
      <c r="M30" s="56"/>
      <c r="N30" s="52"/>
      <c r="O30" s="52"/>
      <c r="P30" s="52"/>
      <c r="Q30" s="52"/>
      <c r="R30" s="52"/>
      <c r="S30" s="52"/>
      <c r="T30" s="52"/>
      <c r="U30" s="52"/>
      <c r="V30" s="52"/>
    </row>
    <row r="31" spans="1:22">
      <c r="A31" s="53"/>
      <c r="B31" s="54" t="s">
        <v>4666</v>
      </c>
      <c r="C31" s="55" cm="1">
        <f t="array" ref="C31">INDEX($D$86:$AG$128,$C101,C$70)</f>
        <v>182.80199999999999</v>
      </c>
      <c r="D31" s="55" cm="1">
        <f t="array" ref="D31">INDEX($D$86:$AG$128,$C101,D$70)</f>
        <v>90.305000000000007</v>
      </c>
      <c r="E31" s="55" cm="1">
        <f t="array" ref="E31">INDEX($D$86:$AG$128,$C101,E$70)</f>
        <v>273.10700000000003</v>
      </c>
      <c r="F31" s="55" cm="1">
        <f t="array" ref="F31">INDEX($D$86:$AG$128,$C101,F$70)</f>
        <v>26.199000000000002</v>
      </c>
      <c r="G31" s="55" cm="1">
        <f t="array" ref="G31">INDEX($D$86:$AG$128,$C101,G$70)</f>
        <v>299.30599999999998</v>
      </c>
      <c r="H31" s="52"/>
      <c r="I31" s="56" t="str" cm="1">
        <f t="array" ref="I31">HYPERLINK(TEXT("#"&amp;INDEX($D$138:$AG$180,$C153,C$70),),INDEX($D$138:$AG$180,$C153,C$70))</f>
        <v>A125256254C</v>
      </c>
      <c r="J31" s="56" t="str" cm="1">
        <f t="array" ref="J31">HYPERLINK(TEXT("#"&amp;INDEX($D$138:$AG$180,$C153,D$70),),INDEX($D$138:$AG$180,$C153,D$70))</f>
        <v>A125251502L</v>
      </c>
      <c r="K31" s="56" t="str" cm="1">
        <f t="array" ref="K31">HYPERLINK(TEXT("#"&amp;INDEX($D$138:$AG$180,$C153,E$70),),INDEX($D$138:$AG$180,$C153,E$70))</f>
        <v>A125258630J</v>
      </c>
      <c r="L31" s="56" t="str" cm="1">
        <f t="array" ref="L31">HYPERLINK(TEXT("#"&amp;INDEX($D$138:$AG$180,$C153,F$70),),INDEX($D$138:$AG$180,$C153,F$70))</f>
        <v>A125261006L</v>
      </c>
      <c r="M31" s="56" t="str" cm="1">
        <f t="array" ref="M31">HYPERLINK(TEXT("#"&amp;INDEX($D$138:$AG$180,$C153,G$70),),INDEX($D$138:$AG$180,$C153,G$70))</f>
        <v>A125253878W</v>
      </c>
      <c r="N31" s="52"/>
      <c r="O31" s="52"/>
      <c r="P31" s="52"/>
      <c r="Q31" s="52"/>
      <c r="R31" s="52"/>
      <c r="S31" s="52"/>
      <c r="T31" s="52"/>
      <c r="U31" s="52"/>
      <c r="V31" s="52"/>
    </row>
    <row r="32" spans="1:22">
      <c r="A32" s="53"/>
      <c r="B32" s="54" t="s">
        <v>4667</v>
      </c>
      <c r="C32" s="55" cm="1">
        <f t="array" ref="C32">INDEX($D$86:$AG$128,$C102,C$70)</f>
        <v>31.277000000000001</v>
      </c>
      <c r="D32" s="55" cm="1">
        <f t="array" ref="D32">INDEX($D$86:$AG$128,$C102,D$70)</f>
        <v>26.759</v>
      </c>
      <c r="E32" s="55" cm="1">
        <f t="array" ref="E32">INDEX($D$86:$AG$128,$C102,E$70)</f>
        <v>58.036000000000001</v>
      </c>
      <c r="F32" s="55" cm="1">
        <f t="array" ref="F32">INDEX($D$86:$AG$128,$C102,F$70)</f>
        <v>9.2080000000000002</v>
      </c>
      <c r="G32" s="55" cm="1">
        <f t="array" ref="G32">INDEX($D$86:$AG$128,$C102,G$70)</f>
        <v>67.244</v>
      </c>
      <c r="H32" s="52"/>
      <c r="I32" s="56" t="str" cm="1">
        <f t="array" ref="I32">HYPERLINK(TEXT("#"&amp;INDEX($D$138:$AG$180,$C154,C$70),),INDEX($D$138:$AG$180,$C154,C$70))</f>
        <v>A125256234V</v>
      </c>
      <c r="J32" s="56" t="str" cm="1">
        <f t="array" ref="J32">HYPERLINK(TEXT("#"&amp;INDEX($D$138:$AG$180,$C154,D$70),),INDEX($D$138:$AG$180,$C154,D$70))</f>
        <v>A125251482R</v>
      </c>
      <c r="K32" s="56" t="str" cm="1">
        <f t="array" ref="K32">HYPERLINK(TEXT("#"&amp;INDEX($D$138:$AG$180,$C154,E$70),),INDEX($D$138:$AG$180,$C154,E$70))</f>
        <v>A125258610X</v>
      </c>
      <c r="L32" s="56" t="str" cm="1">
        <f t="array" ref="L32">HYPERLINK(TEXT("#"&amp;INDEX($D$138:$AG$180,$C154,F$70),),INDEX($D$138:$AG$180,$C154,F$70))</f>
        <v>A125260986L</v>
      </c>
      <c r="M32" s="56" t="str" cm="1">
        <f t="array" ref="M32">HYPERLINK(TEXT("#"&amp;INDEX($D$138:$AG$180,$C154,G$70),),INDEX($D$138:$AG$180,$C154,G$70))</f>
        <v>A125253858L</v>
      </c>
      <c r="N32" s="52"/>
      <c r="O32" s="52"/>
      <c r="P32" s="52"/>
      <c r="Q32" s="52"/>
      <c r="R32" s="52"/>
      <c r="S32" s="52"/>
      <c r="T32" s="52"/>
      <c r="U32" s="52"/>
      <c r="V32" s="52"/>
    </row>
    <row r="33" spans="1:22">
      <c r="A33" s="49" t="s">
        <v>4668</v>
      </c>
      <c r="B33" s="50"/>
      <c r="C33" s="55"/>
      <c r="D33" s="55"/>
      <c r="E33" s="55"/>
      <c r="F33" s="55"/>
      <c r="G33" s="55"/>
      <c r="H33" s="52"/>
      <c r="I33" s="56"/>
      <c r="J33" s="56"/>
      <c r="K33" s="56"/>
      <c r="L33" s="56"/>
      <c r="M33" s="56"/>
      <c r="N33" s="52"/>
      <c r="O33" s="52"/>
      <c r="P33" s="52"/>
      <c r="Q33" s="52"/>
      <c r="R33" s="52"/>
      <c r="S33" s="52"/>
      <c r="T33" s="52"/>
      <c r="U33" s="52"/>
      <c r="V33" s="52"/>
    </row>
    <row r="34" spans="1:22">
      <c r="A34" s="53"/>
      <c r="B34" s="54" t="s">
        <v>4669</v>
      </c>
      <c r="C34" s="55" cm="1">
        <f t="array" ref="C34">INDEX($D$86:$AG$128,$C104,C$70)</f>
        <v>67.186000000000007</v>
      </c>
      <c r="D34" s="55" cm="1">
        <f t="array" ref="D34">INDEX($D$86:$AG$128,$C104,D$70)</f>
        <v>42.982999999999997</v>
      </c>
      <c r="E34" s="55" cm="1">
        <f t="array" ref="E34">INDEX($D$86:$AG$128,$C104,E$70)</f>
        <v>110.17</v>
      </c>
      <c r="F34" s="55" cm="1">
        <f t="array" ref="F34">INDEX($D$86:$AG$128,$C104,F$70)</f>
        <v>9.33</v>
      </c>
      <c r="G34" s="55" cm="1">
        <f t="array" ref="G34">INDEX($D$86:$AG$128,$C104,G$70)</f>
        <v>119.5</v>
      </c>
      <c r="H34" s="52"/>
      <c r="I34" s="56" t="str" cm="1">
        <f t="array" ref="I34">HYPERLINK(TEXT("#"&amp;INDEX($D$138:$AG$180,$C156,C$70),),INDEX($D$138:$AG$180,$C156,C$70))</f>
        <v>A125256258L</v>
      </c>
      <c r="J34" s="56" t="str" cm="1">
        <f t="array" ref="J34">HYPERLINK(TEXT("#"&amp;INDEX($D$138:$AG$180,$C156,D$70),),INDEX($D$138:$AG$180,$C156,D$70))</f>
        <v>A125251506W</v>
      </c>
      <c r="K34" s="56" t="str" cm="1">
        <f t="array" ref="K34">HYPERLINK(TEXT("#"&amp;INDEX($D$138:$AG$180,$C156,E$70),),INDEX($D$138:$AG$180,$C156,E$70))</f>
        <v>A125258634T</v>
      </c>
      <c r="L34" s="56" t="str" cm="1">
        <f t="array" ref="L34">HYPERLINK(TEXT("#"&amp;INDEX($D$138:$AG$180,$C156,F$70),),INDEX($D$138:$AG$180,$C156,F$70))</f>
        <v>A125261010C</v>
      </c>
      <c r="M34" s="56" t="str" cm="1">
        <f t="array" ref="M34">HYPERLINK(TEXT("#"&amp;INDEX($D$138:$AG$180,$C156,G$70),),INDEX($D$138:$AG$180,$C156,G$70))</f>
        <v>A125253882L</v>
      </c>
      <c r="N34" s="52"/>
      <c r="O34" s="52"/>
      <c r="P34" s="52"/>
      <c r="Q34" s="52"/>
      <c r="R34" s="52"/>
      <c r="S34" s="52"/>
      <c r="T34" s="52"/>
      <c r="U34" s="52"/>
      <c r="V34" s="52"/>
    </row>
    <row r="35" spans="1:22">
      <c r="A35" s="53"/>
      <c r="B35" s="54" t="s">
        <v>4670</v>
      </c>
      <c r="C35" s="55" cm="1">
        <f t="array" ref="C35">INDEX($D$86:$AG$128,$C105,C$70)</f>
        <v>30.332999999999998</v>
      </c>
      <c r="D35" s="55" cm="1">
        <f t="array" ref="D35">INDEX($D$86:$AG$128,$C105,D$70)</f>
        <v>21.428999999999998</v>
      </c>
      <c r="E35" s="55" cm="1">
        <f t="array" ref="E35">INDEX($D$86:$AG$128,$C105,E$70)</f>
        <v>51.762</v>
      </c>
      <c r="F35" s="55" cm="1">
        <f t="array" ref="F35">INDEX($D$86:$AG$128,$C105,F$70)</f>
        <v>7.1550000000000002</v>
      </c>
      <c r="G35" s="55" cm="1">
        <f t="array" ref="G35">INDEX($D$86:$AG$128,$C105,G$70)</f>
        <v>58.917000000000002</v>
      </c>
      <c r="H35" s="52"/>
      <c r="I35" s="56" t="str" cm="1">
        <f t="array" ref="I35">HYPERLINK(TEXT("#"&amp;INDEX($D$138:$AG$180,$C157,C$70),),INDEX($D$138:$AG$180,$C157,C$70))</f>
        <v>A125256262C</v>
      </c>
      <c r="J35" s="56" t="str" cm="1">
        <f t="array" ref="J35">HYPERLINK(TEXT("#"&amp;INDEX($D$138:$AG$180,$C157,D$70),),INDEX($D$138:$AG$180,$C157,D$70))</f>
        <v>A125251510L</v>
      </c>
      <c r="K35" s="56" t="str" cm="1">
        <f t="array" ref="K35">HYPERLINK(TEXT("#"&amp;INDEX($D$138:$AG$180,$C157,E$70),),INDEX($D$138:$AG$180,$C157,E$70))</f>
        <v>A125258638A</v>
      </c>
      <c r="L35" s="56" t="str" cm="1">
        <f t="array" ref="L35">HYPERLINK(TEXT("#"&amp;INDEX($D$138:$AG$180,$C157,F$70),),INDEX($D$138:$AG$180,$C157,F$70))</f>
        <v>A125261014L</v>
      </c>
      <c r="M35" s="56" t="str" cm="1">
        <f t="array" ref="M35">HYPERLINK(TEXT("#"&amp;INDEX($D$138:$AG$180,$C157,G$70),),INDEX($D$138:$AG$180,$C157,G$70))</f>
        <v>A125253886W</v>
      </c>
      <c r="N35" s="52"/>
      <c r="O35" s="52"/>
      <c r="P35" s="52"/>
      <c r="Q35" s="52"/>
      <c r="R35" s="52"/>
      <c r="S35" s="52"/>
      <c r="T35" s="52"/>
      <c r="U35" s="52"/>
      <c r="V35" s="52"/>
    </row>
    <row r="36" spans="1:22">
      <c r="A36" s="53"/>
      <c r="B36" s="54" t="s">
        <v>4671</v>
      </c>
      <c r="C36" s="55" cm="1">
        <f t="array" ref="C36">INDEX($D$86:$AG$128,$C106,C$70)</f>
        <v>61.441000000000003</v>
      </c>
      <c r="D36" s="55" cm="1">
        <f t="array" ref="D36">INDEX($D$86:$AG$128,$C106,D$70)</f>
        <v>25.395</v>
      </c>
      <c r="E36" s="55" cm="1">
        <f t="array" ref="E36">INDEX($D$86:$AG$128,$C106,E$70)</f>
        <v>86.835999999999999</v>
      </c>
      <c r="F36" s="55" cm="1">
        <f t="array" ref="F36">INDEX($D$86:$AG$128,$C106,F$70)</f>
        <v>9.6359999999999992</v>
      </c>
      <c r="G36" s="55" cm="1">
        <f t="array" ref="G36">INDEX($D$86:$AG$128,$C106,G$70)</f>
        <v>96.471999999999994</v>
      </c>
      <c r="H36" s="52"/>
      <c r="I36" s="56" t="str" cm="1">
        <f t="array" ref="I36">HYPERLINK(TEXT("#"&amp;INDEX($D$138:$AG$180,$C158,C$70),),INDEX($D$138:$AG$180,$C158,C$70))</f>
        <v>A125256238C</v>
      </c>
      <c r="J36" s="56" t="str" cm="1">
        <f t="array" ref="J36">HYPERLINK(TEXT("#"&amp;INDEX($D$138:$AG$180,$C158,D$70),),INDEX($D$138:$AG$180,$C158,D$70))</f>
        <v>A125251486X</v>
      </c>
      <c r="K36" s="56" t="str" cm="1">
        <f t="array" ref="K36">HYPERLINK(TEXT("#"&amp;INDEX($D$138:$AG$180,$C158,E$70),),INDEX($D$138:$AG$180,$C158,E$70))</f>
        <v>A125258614J</v>
      </c>
      <c r="L36" s="56" t="str" cm="1">
        <f t="array" ref="L36">HYPERLINK(TEXT("#"&amp;INDEX($D$138:$AG$180,$C158,F$70),),INDEX($D$138:$AG$180,$C158,F$70))</f>
        <v>A125260990C</v>
      </c>
      <c r="M36" s="56" t="str" cm="1">
        <f t="array" ref="M36">HYPERLINK(TEXT("#"&amp;INDEX($D$138:$AG$180,$C158,G$70),),INDEX($D$138:$AG$180,$C158,G$70))</f>
        <v>A125253862C</v>
      </c>
      <c r="N36" s="52"/>
      <c r="O36" s="52"/>
      <c r="P36" s="52"/>
      <c r="Q36" s="52"/>
      <c r="R36" s="52"/>
      <c r="S36" s="52"/>
      <c r="T36" s="52"/>
      <c r="U36" s="52"/>
      <c r="V36" s="52"/>
    </row>
    <row r="37" spans="1:22">
      <c r="A37" s="53"/>
      <c r="B37" s="54" t="s">
        <v>4672</v>
      </c>
      <c r="C37" s="55" cm="1">
        <f t="array" ref="C37">INDEX($D$86:$AG$128,$C107,C$70)</f>
        <v>55.119</v>
      </c>
      <c r="D37" s="55" cm="1">
        <f t="array" ref="D37">INDEX($D$86:$AG$128,$C107,D$70)</f>
        <v>27.257000000000001</v>
      </c>
      <c r="E37" s="55" cm="1">
        <f t="array" ref="E37">INDEX($D$86:$AG$128,$C107,E$70)</f>
        <v>82.376000000000005</v>
      </c>
      <c r="F37" s="55" cm="1">
        <f t="array" ref="F37">INDEX($D$86:$AG$128,$C107,F$70)</f>
        <v>9.2859999999999996</v>
      </c>
      <c r="G37" s="55" cm="1">
        <f t="array" ref="G37">INDEX($D$86:$AG$128,$C107,G$70)</f>
        <v>91.662000000000006</v>
      </c>
      <c r="H37" s="52"/>
      <c r="I37" s="56" t="str" cm="1">
        <f t="array" ref="I37">HYPERLINK(TEXT("#"&amp;INDEX($D$138:$AG$180,$C159,C$70),),INDEX($D$138:$AG$180,$C159,C$70))</f>
        <v>A125256242V</v>
      </c>
      <c r="J37" s="56" t="str" cm="1">
        <f t="array" ref="J37">HYPERLINK(TEXT("#"&amp;INDEX($D$138:$AG$180,$C159,D$70),),INDEX($D$138:$AG$180,$C159,D$70))</f>
        <v>A125251490R</v>
      </c>
      <c r="K37" s="56" t="str" cm="1">
        <f t="array" ref="K37">HYPERLINK(TEXT("#"&amp;INDEX($D$138:$AG$180,$C159,E$70),),INDEX($D$138:$AG$180,$C159,E$70))</f>
        <v>A125258618T</v>
      </c>
      <c r="L37" s="56" t="str" cm="1">
        <f t="array" ref="L37">HYPERLINK(TEXT("#"&amp;INDEX($D$138:$AG$180,$C159,F$70),),INDEX($D$138:$AG$180,$C159,F$70))</f>
        <v>A125260994L</v>
      </c>
      <c r="M37" s="56" t="str" cm="1">
        <f t="array" ref="M37">HYPERLINK(TEXT("#"&amp;INDEX($D$138:$AG$180,$C159,G$70),),INDEX($D$138:$AG$180,$C159,G$70))</f>
        <v>A125253866L</v>
      </c>
      <c r="N37" s="52"/>
      <c r="O37" s="52"/>
      <c r="P37" s="52"/>
      <c r="Q37" s="52"/>
      <c r="R37" s="52"/>
      <c r="S37" s="52"/>
      <c r="T37" s="52"/>
      <c r="U37" s="52"/>
      <c r="V37" s="52"/>
    </row>
    <row r="38" spans="1:22">
      <c r="A38" s="49" t="s">
        <v>4673</v>
      </c>
      <c r="B38" s="50"/>
      <c r="C38" s="55"/>
      <c r="D38" s="55"/>
      <c r="E38" s="55"/>
      <c r="F38" s="55"/>
      <c r="G38" s="55"/>
      <c r="H38" s="52"/>
      <c r="I38" s="56"/>
      <c r="J38" s="56"/>
      <c r="K38" s="56"/>
      <c r="L38" s="56"/>
      <c r="M38" s="56"/>
      <c r="N38" s="52"/>
      <c r="O38" s="52"/>
      <c r="P38" s="52"/>
      <c r="Q38" s="52"/>
      <c r="R38" s="52"/>
      <c r="S38" s="52"/>
      <c r="T38" s="52"/>
      <c r="U38" s="52"/>
      <c r="V38" s="52"/>
    </row>
    <row r="39" spans="1:22">
      <c r="A39" s="53"/>
      <c r="B39" s="54" t="s">
        <v>4674</v>
      </c>
      <c r="C39" s="55" cm="1">
        <f t="array" ref="C39">INDEX($D$86:$AG$128,$C109,C$70)</f>
        <v>69.766000000000005</v>
      </c>
      <c r="D39" s="55" cm="1">
        <f t="array" ref="D39">INDEX($D$86:$AG$128,$C109,D$70)</f>
        <v>56.073999999999998</v>
      </c>
      <c r="E39" s="55" cm="1">
        <f t="array" ref="E39">INDEX($D$86:$AG$128,$C109,E$70)</f>
        <v>125.839</v>
      </c>
      <c r="F39" s="55" cm="1">
        <f t="array" ref="F39">INDEX($D$86:$AG$128,$C109,F$70)</f>
        <v>13.648</v>
      </c>
      <c r="G39" s="55" cm="1">
        <f t="array" ref="G39">INDEX($D$86:$AG$128,$C109,G$70)</f>
        <v>139.488</v>
      </c>
      <c r="H39" s="52"/>
      <c r="I39" s="56" t="str" cm="1">
        <f t="array" ref="I39">HYPERLINK(TEXT("#"&amp;INDEX($D$138:$AG$180,$C161,C$70),),INDEX($D$138:$AG$180,$C161,C$70))</f>
        <v>A125256246C</v>
      </c>
      <c r="J39" s="56" t="str" cm="1">
        <f t="array" ref="J39">HYPERLINK(TEXT("#"&amp;INDEX($D$138:$AG$180,$C161,D$70),),INDEX($D$138:$AG$180,$C161,D$70))</f>
        <v>A125251494X</v>
      </c>
      <c r="K39" s="56" t="str" cm="1">
        <f t="array" ref="K39">HYPERLINK(TEXT("#"&amp;INDEX($D$138:$AG$180,$C161,E$70),),INDEX($D$138:$AG$180,$C161,E$70))</f>
        <v>A125258622J</v>
      </c>
      <c r="L39" s="56" t="str" cm="1">
        <f t="array" ref="L39">HYPERLINK(TEXT("#"&amp;INDEX($D$138:$AG$180,$C161,F$70),),INDEX($D$138:$AG$180,$C161,F$70))</f>
        <v>A125260998W</v>
      </c>
      <c r="M39" s="56" t="str" cm="1">
        <f t="array" ref="M39">HYPERLINK(TEXT("#"&amp;INDEX($D$138:$AG$180,$C161,G$70),),INDEX($D$138:$AG$180,$C161,G$70))</f>
        <v>A125253870C</v>
      </c>
      <c r="N39" s="52"/>
      <c r="O39" s="52"/>
      <c r="P39" s="52"/>
      <c r="Q39" s="52"/>
      <c r="R39" s="52"/>
      <c r="S39" s="52"/>
      <c r="T39" s="52"/>
      <c r="U39" s="52"/>
      <c r="V39" s="52"/>
    </row>
    <row r="40" spans="1:22">
      <c r="A40" s="53"/>
      <c r="B40" s="54" t="s">
        <v>4675</v>
      </c>
      <c r="C40" s="55" cm="1">
        <f t="array" ref="C40">INDEX($D$86:$AG$128,$C110,C$70)</f>
        <v>94.108999999999995</v>
      </c>
      <c r="D40" s="55" cm="1">
        <f t="array" ref="D40">INDEX($D$86:$AG$128,$C110,D$70)</f>
        <v>43.201000000000001</v>
      </c>
      <c r="E40" s="55" cm="1">
        <f t="array" ref="E40">INDEX($D$86:$AG$128,$C110,E$70)</f>
        <v>137.31</v>
      </c>
      <c r="F40" s="55" cm="1">
        <f t="array" ref="F40">INDEX($D$86:$AG$128,$C110,F$70)</f>
        <v>13.897</v>
      </c>
      <c r="G40" s="55" cm="1">
        <f t="array" ref="G40">INDEX($D$86:$AG$128,$C110,G$70)</f>
        <v>151.20699999999999</v>
      </c>
      <c r="H40" s="52"/>
      <c r="I40" s="56" t="str" cm="1">
        <f t="array" ref="I40">HYPERLINK(TEXT("#"&amp;INDEX($D$138:$AG$180,$C162,C$70),),INDEX($D$138:$AG$180,$C162,C$70))</f>
        <v>A125256230K</v>
      </c>
      <c r="J40" s="56" t="str" cm="1">
        <f t="array" ref="J40">HYPERLINK(TEXT("#"&amp;INDEX($D$138:$AG$180,$C162,D$70),),INDEX($D$138:$AG$180,$C162,D$70))</f>
        <v>A125251478X</v>
      </c>
      <c r="K40" s="56" t="str" cm="1">
        <f t="array" ref="K40">HYPERLINK(TEXT("#"&amp;INDEX($D$138:$AG$180,$C162,E$70),),INDEX($D$138:$AG$180,$C162,E$70))</f>
        <v>A125258606J</v>
      </c>
      <c r="L40" s="56" t="str" cm="1">
        <f t="array" ref="L40">HYPERLINK(TEXT("#"&amp;INDEX($D$138:$AG$180,$C162,F$70),),INDEX($D$138:$AG$180,$C162,F$70))</f>
        <v>A125260982C</v>
      </c>
      <c r="M40" s="56" t="str" cm="1">
        <f t="array" ref="M40">HYPERLINK(TEXT("#"&amp;INDEX($D$138:$AG$180,$C162,G$70),),INDEX($D$138:$AG$180,$C162,G$70))</f>
        <v>A125253854C</v>
      </c>
      <c r="N40" s="52"/>
      <c r="O40" s="52"/>
      <c r="P40" s="52"/>
      <c r="Q40" s="52"/>
      <c r="R40" s="52"/>
      <c r="S40" s="52"/>
      <c r="T40" s="52"/>
      <c r="U40" s="52"/>
      <c r="V40" s="52"/>
    </row>
    <row r="41" spans="1:22">
      <c r="A41" s="53"/>
      <c r="B41" s="54" t="s">
        <v>4676</v>
      </c>
      <c r="C41" s="55" cm="1">
        <f t="array" ref="C41">INDEX($D$86:$AG$128,$C111,C$70)</f>
        <v>33.619</v>
      </c>
      <c r="D41" s="55" cm="1">
        <f t="array" ref="D41">INDEX($D$86:$AG$128,$C111,D$70)</f>
        <v>13.786</v>
      </c>
      <c r="E41" s="55" cm="1">
        <f t="array" ref="E41">INDEX($D$86:$AG$128,$C111,E$70)</f>
        <v>47.405000000000001</v>
      </c>
      <c r="F41" s="55" cm="1">
        <f t="array" ref="F41">INDEX($D$86:$AG$128,$C111,F$70)</f>
        <v>7.4660000000000002</v>
      </c>
      <c r="G41" s="55" cm="1">
        <f t="array" ref="G41">INDEX($D$86:$AG$128,$C111,G$70)</f>
        <v>54.871000000000002</v>
      </c>
      <c r="H41" s="52"/>
      <c r="I41" s="56" t="str" cm="1">
        <f t="array" ref="I41">HYPERLINK(TEXT("#"&amp;INDEX($D$138:$AG$180,$C163,C$70),),INDEX($D$138:$AG$180,$C163,C$70))</f>
        <v>A125256266L</v>
      </c>
      <c r="J41" s="56" t="str" cm="1">
        <f t="array" ref="J41">HYPERLINK(TEXT("#"&amp;INDEX($D$138:$AG$180,$C163,D$70),),INDEX($D$138:$AG$180,$C163,D$70))</f>
        <v>A125251514W</v>
      </c>
      <c r="K41" s="56" t="str" cm="1">
        <f t="array" ref="K41">HYPERLINK(TEXT("#"&amp;INDEX($D$138:$AG$180,$C163,E$70),),INDEX($D$138:$AG$180,$C163,E$70))</f>
        <v>A125258642T</v>
      </c>
      <c r="L41" s="56" t="str" cm="1">
        <f t="array" ref="L41">HYPERLINK(TEXT("#"&amp;INDEX($D$138:$AG$180,$C163,F$70),),INDEX($D$138:$AG$180,$C163,F$70))</f>
        <v>A125261018W</v>
      </c>
      <c r="M41" s="56" t="str" cm="1">
        <f t="array" ref="M41">HYPERLINK(TEXT("#"&amp;INDEX($D$138:$AG$180,$C163,G$70),),INDEX($D$138:$AG$180,$C163,G$70))</f>
        <v>A125253890L</v>
      </c>
      <c r="N41" s="52"/>
      <c r="O41" s="52"/>
      <c r="P41" s="52"/>
      <c r="Q41" s="52"/>
      <c r="R41" s="52"/>
      <c r="S41" s="52"/>
      <c r="T41" s="52"/>
      <c r="U41" s="52"/>
      <c r="V41" s="52"/>
    </row>
    <row r="42" spans="1:22">
      <c r="A42" s="53"/>
      <c r="B42" s="54" t="s">
        <v>4677</v>
      </c>
      <c r="C42" s="55" cm="1">
        <f t="array" ref="C42">INDEX($D$86:$AG$128,$C112,C$70)</f>
        <v>16.585999999999999</v>
      </c>
      <c r="D42" s="55" cm="1">
        <f t="array" ref="D42">INDEX($D$86:$AG$128,$C112,D$70)</f>
        <v>4.0030000000000001</v>
      </c>
      <c r="E42" s="55" cm="1">
        <f t="array" ref="E42">INDEX($D$86:$AG$128,$C112,E$70)</f>
        <v>20.588000000000001</v>
      </c>
      <c r="F42" s="55" cm="1">
        <f t="array" ref="F42">INDEX($D$86:$AG$128,$C112,F$70)</f>
        <v>0.39600000000000002</v>
      </c>
      <c r="G42" s="55" cm="1">
        <f t="array" ref="G42">INDEX($D$86:$AG$128,$C112,G$70)</f>
        <v>20.984000000000002</v>
      </c>
      <c r="H42" s="52"/>
      <c r="I42" s="56" t="str" cm="1">
        <f t="array" ref="I42">HYPERLINK(TEXT("#"&amp;INDEX($D$138:$AG$180,$C164,C$70),),INDEX($D$138:$AG$180,$C164,C$70))</f>
        <v>A125256250V</v>
      </c>
      <c r="J42" s="56" t="str" cm="1">
        <f t="array" ref="J42">HYPERLINK(TEXT("#"&amp;INDEX($D$138:$AG$180,$C164,D$70),),INDEX($D$138:$AG$180,$C164,D$70))</f>
        <v>A125251498J</v>
      </c>
      <c r="K42" s="56" t="str" cm="1">
        <f t="array" ref="K42">HYPERLINK(TEXT("#"&amp;INDEX($D$138:$AG$180,$C164,E$70),),INDEX($D$138:$AG$180,$C164,E$70))</f>
        <v>A125258626T</v>
      </c>
      <c r="L42" s="56" t="str" cm="1">
        <f t="array" ref="L42">HYPERLINK(TEXT("#"&amp;INDEX($D$138:$AG$180,$C164,F$70),),INDEX($D$138:$AG$180,$C164,F$70))</f>
        <v>A125261002C</v>
      </c>
      <c r="M42" s="56" t="str" cm="1">
        <f t="array" ref="M42">HYPERLINK(TEXT("#"&amp;INDEX($D$138:$AG$180,$C164,G$70),),INDEX($D$138:$AG$180,$C164,G$70))</f>
        <v>A125253874L</v>
      </c>
      <c r="N42" s="52"/>
      <c r="O42" s="52"/>
      <c r="P42" s="52"/>
      <c r="Q42" s="52"/>
      <c r="R42" s="52"/>
      <c r="S42" s="52"/>
      <c r="T42" s="52"/>
      <c r="U42" s="52"/>
      <c r="V42" s="52"/>
    </row>
    <row r="43" spans="1:22">
      <c r="A43" s="49" t="s">
        <v>4660</v>
      </c>
      <c r="B43" s="59"/>
      <c r="C43" s="58" cm="1">
        <f t="array" ref="C43">INDEX($D$86:$AG$128,$C113,C$70)</f>
        <v>214.07900000000001</v>
      </c>
      <c r="D43" s="58" cm="1">
        <f t="array" ref="D43">INDEX($D$86:$AG$128,$C113,D$70)</f>
        <v>117.06399999999999</v>
      </c>
      <c r="E43" s="58" cm="1">
        <f t="array" ref="E43">INDEX($D$86:$AG$128,$C113,E$70)</f>
        <v>331.14299999999997</v>
      </c>
      <c r="F43" s="58" cm="1">
        <f t="array" ref="F43">INDEX($D$86:$AG$128,$C113,F$70)</f>
        <v>35.406999999999996</v>
      </c>
      <c r="G43" s="58" cm="1">
        <f t="array" ref="G43">INDEX($D$86:$AG$128,$C113,G$70)</f>
        <v>366.55</v>
      </c>
      <c r="H43" s="52"/>
      <c r="I43" s="56" t="str" cm="1">
        <f t="array" ref="I43">HYPERLINK(TEXT("#"&amp;INDEX($D$138:$AG$180,$C165,C$70),),INDEX($D$138:$AG$180,$C165,C$70))</f>
        <v>A125256270C</v>
      </c>
      <c r="J43" s="56" t="str" cm="1">
        <f t="array" ref="J43">HYPERLINK(TEXT("#"&amp;INDEX($D$138:$AG$180,$C165,D$70),),INDEX($D$138:$AG$180,$C165,D$70))</f>
        <v>A125251518F</v>
      </c>
      <c r="K43" s="56" t="str" cm="1">
        <f t="array" ref="K43">HYPERLINK(TEXT("#"&amp;INDEX($D$138:$AG$180,$C165,E$70),),INDEX($D$138:$AG$180,$C165,E$70))</f>
        <v>A125258646A</v>
      </c>
      <c r="L43" s="56" t="str" cm="1">
        <f t="array" ref="L43">HYPERLINK(TEXT("#"&amp;INDEX($D$138:$AG$180,$C165,F$70),),INDEX($D$138:$AG$180,$C165,F$70))</f>
        <v>A125261022L</v>
      </c>
      <c r="M43" s="56" t="str" cm="1">
        <f t="array" ref="M43">HYPERLINK(TEXT("#"&amp;INDEX($D$138:$AG$180,$C165,G$70),),INDEX($D$138:$AG$180,$C165,G$70))</f>
        <v>A125253894W</v>
      </c>
      <c r="N43" s="52"/>
      <c r="O43" s="52"/>
      <c r="P43" s="52"/>
      <c r="Q43" s="52"/>
      <c r="R43" s="52"/>
      <c r="S43" s="52"/>
      <c r="T43" s="52"/>
      <c r="U43" s="52"/>
      <c r="V43" s="52"/>
    </row>
    <row r="44" spans="1:22">
      <c r="A44" s="46" t="s">
        <v>4679</v>
      </c>
      <c r="B44" s="47"/>
      <c r="C44" s="47"/>
      <c r="D44" s="47"/>
      <c r="E44" s="47"/>
      <c r="F44" s="47"/>
      <c r="G44" s="47"/>
      <c r="H44" s="52"/>
      <c r="I44" s="47"/>
      <c r="J44" s="47"/>
      <c r="K44" s="47"/>
      <c r="L44" s="47"/>
      <c r="M44" s="47"/>
      <c r="N44" s="52"/>
      <c r="O44" s="52"/>
      <c r="P44" s="52"/>
      <c r="Q44" s="52"/>
      <c r="R44" s="52"/>
      <c r="S44" s="52"/>
      <c r="T44" s="52"/>
      <c r="U44" s="52"/>
      <c r="V44" s="52"/>
    </row>
    <row r="45" spans="1:22">
      <c r="A45" s="49" t="s">
        <v>4665</v>
      </c>
      <c r="B45" s="50"/>
      <c r="C45" s="55"/>
      <c r="D45" s="55"/>
      <c r="E45" s="55"/>
      <c r="F45" s="55"/>
      <c r="G45" s="55"/>
      <c r="H45" s="52"/>
      <c r="I45" s="56"/>
      <c r="J45" s="56"/>
      <c r="K45" s="56"/>
      <c r="L45" s="56"/>
      <c r="M45" s="56"/>
      <c r="N45" s="52"/>
      <c r="O45" s="52"/>
      <c r="P45" s="52"/>
      <c r="Q45" s="52"/>
      <c r="R45" s="52"/>
      <c r="S45" s="52"/>
      <c r="T45" s="52"/>
      <c r="U45" s="52"/>
      <c r="V45" s="52"/>
    </row>
    <row r="46" spans="1:22">
      <c r="A46" s="53"/>
      <c r="B46" s="54" t="s">
        <v>4666</v>
      </c>
      <c r="C46" s="55" cm="1">
        <f t="array" ref="C46">INDEX($D$86:$AG$128,$C116,C$70)</f>
        <v>283.685</v>
      </c>
      <c r="D46" s="55" cm="1">
        <f t="array" ref="D46">INDEX($D$86:$AG$128,$C116,D$70)</f>
        <v>149.37100000000001</v>
      </c>
      <c r="E46" s="55" cm="1">
        <f t="array" ref="E46">INDEX($D$86:$AG$128,$C116,E$70)</f>
        <v>433.05500000000001</v>
      </c>
      <c r="F46" s="55" cm="1">
        <f t="array" ref="F46">INDEX($D$86:$AG$128,$C116,F$70)</f>
        <v>41.783000000000001</v>
      </c>
      <c r="G46" s="55" cm="1">
        <f t="array" ref="G46">INDEX($D$86:$AG$128,$C116,G$70)</f>
        <v>474.839</v>
      </c>
      <c r="H46" s="52"/>
      <c r="I46" s="56" t="str" cm="1">
        <f t="array" ref="I46">HYPERLINK(TEXT("#"&amp;INDEX($D$138:$AG$180,$C168,C$70),),INDEX($D$138:$AG$180,$C168,C$70))</f>
        <v>A125244374X</v>
      </c>
      <c r="J46" s="56" t="str" cm="1">
        <f t="array" ref="J46">HYPERLINK(TEXT("#"&amp;INDEX($D$138:$AG$180,$C168,D$70),),INDEX($D$138:$AG$180,$C168,D$70))</f>
        <v>A125239622C</v>
      </c>
      <c r="K46" s="56" t="str" cm="1">
        <f t="array" ref="K46">HYPERLINK(TEXT("#"&amp;INDEX($D$138:$AG$180,$C168,E$70),),INDEX($D$138:$AG$180,$C168,E$70))</f>
        <v>A125246750C</v>
      </c>
      <c r="L46" s="56" t="str" cm="1">
        <f t="array" ref="L46">HYPERLINK(TEXT("#"&amp;INDEX($D$138:$AG$180,$C168,F$70),),INDEX($D$138:$AG$180,$C168,F$70))</f>
        <v>A125249126C</v>
      </c>
      <c r="M46" s="56" t="str" cm="1">
        <f t="array" ref="M46">HYPERLINK(TEXT("#"&amp;INDEX($D$138:$AG$180,$C168,G$70),),INDEX($D$138:$AG$180,$C168,G$70))</f>
        <v>A125241998T</v>
      </c>
      <c r="N46" s="52"/>
      <c r="O46" s="52"/>
      <c r="P46" s="52"/>
      <c r="Q46" s="52"/>
      <c r="R46" s="52"/>
      <c r="S46" s="52"/>
      <c r="T46" s="52"/>
      <c r="U46" s="52"/>
      <c r="V46" s="52"/>
    </row>
    <row r="47" spans="1:22">
      <c r="A47" s="53"/>
      <c r="B47" s="54" t="s">
        <v>4667</v>
      </c>
      <c r="C47" s="55" cm="1">
        <f t="array" ref="C47">INDEX($D$86:$AG$128,$C117,C$70)</f>
        <v>40.493000000000002</v>
      </c>
      <c r="D47" s="55" cm="1">
        <f t="array" ref="D47">INDEX($D$86:$AG$128,$C117,D$70)</f>
        <v>14.205</v>
      </c>
      <c r="E47" s="55" cm="1">
        <f t="array" ref="E47">INDEX($D$86:$AG$128,$C117,E$70)</f>
        <v>54.698</v>
      </c>
      <c r="F47" s="55" cm="1">
        <f t="array" ref="F47">INDEX($D$86:$AG$128,$C117,F$70)</f>
        <v>9.4139999999999997</v>
      </c>
      <c r="G47" s="55" cm="1">
        <f t="array" ref="G47">INDEX($D$86:$AG$128,$C117,G$70)</f>
        <v>64.111999999999995</v>
      </c>
      <c r="H47" s="52"/>
      <c r="I47" s="56" t="str" cm="1">
        <f t="array" ref="I47">HYPERLINK(TEXT("#"&amp;INDEX($D$138:$AG$180,$C169,C$70),),INDEX($D$138:$AG$180,$C169,C$70))</f>
        <v>A125244354R</v>
      </c>
      <c r="J47" s="56" t="str" cm="1">
        <f t="array" ref="J47">HYPERLINK(TEXT("#"&amp;INDEX($D$138:$AG$180,$C169,D$70),),INDEX($D$138:$AG$180,$C169,D$70))</f>
        <v>A125239602V</v>
      </c>
      <c r="K47" s="56" t="str" cm="1">
        <f t="array" ref="K47">HYPERLINK(TEXT("#"&amp;INDEX($D$138:$AG$180,$C169,E$70),),INDEX($D$138:$AG$180,$C169,E$70))</f>
        <v>A125246730V</v>
      </c>
      <c r="L47" s="56" t="str" cm="1">
        <f t="array" ref="L47">HYPERLINK(TEXT("#"&amp;INDEX($D$138:$AG$180,$C169,F$70),),INDEX($D$138:$AG$180,$C169,F$70))</f>
        <v>A125249106V</v>
      </c>
      <c r="M47" s="56" t="str" cm="1">
        <f t="array" ref="M47">HYPERLINK(TEXT("#"&amp;INDEX($D$138:$AG$180,$C169,G$70),),INDEX($D$138:$AG$180,$C169,G$70))</f>
        <v>A125241978J</v>
      </c>
      <c r="N47" s="52"/>
      <c r="O47" s="52"/>
      <c r="P47" s="52"/>
      <c r="Q47" s="52"/>
      <c r="R47" s="52"/>
      <c r="S47" s="52"/>
      <c r="T47" s="52"/>
      <c r="U47" s="52"/>
      <c r="V47" s="52"/>
    </row>
    <row r="48" spans="1:22">
      <c r="A48" s="49" t="s">
        <v>4668</v>
      </c>
      <c r="B48" s="50"/>
      <c r="C48" s="55"/>
      <c r="D48" s="55"/>
      <c r="E48" s="55"/>
      <c r="F48" s="55"/>
      <c r="G48" s="55"/>
      <c r="H48" s="52"/>
      <c r="I48" s="56"/>
      <c r="J48" s="56"/>
      <c r="K48" s="56"/>
      <c r="L48" s="56"/>
      <c r="M48" s="56"/>
      <c r="N48" s="52"/>
      <c r="O48" s="52"/>
      <c r="P48" s="52"/>
      <c r="Q48" s="52"/>
      <c r="R48" s="52"/>
      <c r="S48" s="52"/>
      <c r="T48" s="52"/>
      <c r="U48" s="52"/>
      <c r="V48" s="52"/>
    </row>
    <row r="49" spans="1:23">
      <c r="A49" s="53"/>
      <c r="B49" s="54" t="s">
        <v>4669</v>
      </c>
      <c r="C49" s="55" cm="1">
        <f t="array" ref="C49">INDEX($D$86:$AG$128,$C119,C$70)</f>
        <v>115.614</v>
      </c>
      <c r="D49" s="55" cm="1">
        <f t="array" ref="D49">INDEX($D$86:$AG$128,$C119,D$70)</f>
        <v>70.019000000000005</v>
      </c>
      <c r="E49" s="55" cm="1">
        <f t="array" ref="E49">INDEX($D$86:$AG$128,$C119,E$70)</f>
        <v>185.63300000000001</v>
      </c>
      <c r="F49" s="55" cm="1">
        <f t="array" ref="F49">INDEX($D$86:$AG$128,$C119,F$70)</f>
        <v>14.198</v>
      </c>
      <c r="G49" s="55" cm="1">
        <f t="array" ref="G49">INDEX($D$86:$AG$128,$C119,G$70)</f>
        <v>199.83099999999999</v>
      </c>
      <c r="H49" s="52"/>
      <c r="I49" s="56" t="str" cm="1">
        <f t="array" ref="I49">HYPERLINK(TEXT("#"&amp;INDEX($D$138:$AG$180,$C171,C$70),),INDEX($D$138:$AG$180,$C171,C$70))</f>
        <v>A125244378J</v>
      </c>
      <c r="J49" s="56" t="str" cm="1">
        <f t="array" ref="J49">HYPERLINK(TEXT("#"&amp;INDEX($D$138:$AG$180,$C171,D$70),),INDEX($D$138:$AG$180,$C171,D$70))</f>
        <v>A125239626L</v>
      </c>
      <c r="K49" s="56" t="str" cm="1">
        <f t="array" ref="K49">HYPERLINK(TEXT("#"&amp;INDEX($D$138:$AG$180,$C171,E$70),),INDEX($D$138:$AG$180,$C171,E$70))</f>
        <v>A125246754L</v>
      </c>
      <c r="L49" s="56" t="str" cm="1">
        <f t="array" ref="L49">HYPERLINK(TEXT("#"&amp;INDEX($D$138:$AG$180,$C171,F$70),),INDEX($D$138:$AG$180,$C171,F$70))</f>
        <v>A125249130V</v>
      </c>
      <c r="M49" s="56" t="str" cm="1">
        <f t="array" ref="M49">HYPERLINK(TEXT("#"&amp;INDEX($D$138:$AG$180,$C171,G$70),),INDEX($D$138:$AG$180,$C171,G$70))</f>
        <v>A125242002X</v>
      </c>
      <c r="N49" s="52"/>
      <c r="O49" s="52"/>
      <c r="P49" s="52"/>
      <c r="Q49" s="52"/>
      <c r="R49" s="52"/>
      <c r="S49" s="52"/>
      <c r="T49" s="52"/>
      <c r="U49" s="52"/>
      <c r="V49" s="52"/>
    </row>
    <row r="50" spans="1:23">
      <c r="A50" s="53"/>
      <c r="B50" s="54" t="s">
        <v>4670</v>
      </c>
      <c r="C50" s="55" cm="1">
        <f t="array" ref="C50">INDEX($D$86:$AG$128,$C120,C$70)</f>
        <v>60.54</v>
      </c>
      <c r="D50" s="55" cm="1">
        <f t="array" ref="D50">INDEX($D$86:$AG$128,$C120,D$70)</f>
        <v>33.67</v>
      </c>
      <c r="E50" s="55" cm="1">
        <f t="array" ref="E50">INDEX($D$86:$AG$128,$C120,E$70)</f>
        <v>94.21</v>
      </c>
      <c r="F50" s="55" cm="1">
        <f t="array" ref="F50">INDEX($D$86:$AG$128,$C120,F$70)</f>
        <v>8.3550000000000004</v>
      </c>
      <c r="G50" s="55" cm="1">
        <f t="array" ref="G50">INDEX($D$86:$AG$128,$C120,G$70)</f>
        <v>102.566</v>
      </c>
      <c r="H50" s="52"/>
      <c r="I50" s="56" t="str" cm="1">
        <f t="array" ref="I50">HYPERLINK(TEXT("#"&amp;INDEX($D$138:$AG$180,$C172,C$70),),INDEX($D$138:$AG$180,$C172,C$70))</f>
        <v>A125244382X</v>
      </c>
      <c r="J50" s="56" t="str" cm="1">
        <f t="array" ref="J50">HYPERLINK(TEXT("#"&amp;INDEX($D$138:$AG$180,$C172,D$70),),INDEX($D$138:$AG$180,$C172,D$70))</f>
        <v>A125239630C</v>
      </c>
      <c r="K50" s="56" t="str" cm="1">
        <f t="array" ref="K50">HYPERLINK(TEXT("#"&amp;INDEX($D$138:$AG$180,$C172,E$70),),INDEX($D$138:$AG$180,$C172,E$70))</f>
        <v>A125246758W</v>
      </c>
      <c r="L50" s="56" t="str" cm="1">
        <f t="array" ref="L50">HYPERLINK(TEXT("#"&amp;INDEX($D$138:$AG$180,$C172,F$70),),INDEX($D$138:$AG$180,$C172,F$70))</f>
        <v>A125249134C</v>
      </c>
      <c r="M50" s="56" t="str" cm="1">
        <f t="array" ref="M50">HYPERLINK(TEXT("#"&amp;INDEX($D$138:$AG$180,$C172,G$70),),INDEX($D$138:$AG$180,$C172,G$70))</f>
        <v>A125242006J</v>
      </c>
      <c r="N50" s="52"/>
      <c r="O50" s="52"/>
      <c r="P50" s="52"/>
      <c r="Q50" s="52"/>
      <c r="R50" s="52"/>
      <c r="S50" s="52"/>
      <c r="T50" s="52"/>
      <c r="U50" s="52"/>
      <c r="V50" s="52"/>
    </row>
    <row r="51" spans="1:23">
      <c r="A51" s="53"/>
      <c r="B51" s="54" t="s">
        <v>4671</v>
      </c>
      <c r="C51" s="55" cm="1">
        <f t="array" ref="C51">INDEX($D$86:$AG$128,$C121,C$70)</f>
        <v>90.992999999999995</v>
      </c>
      <c r="D51" s="55" cm="1">
        <f t="array" ref="D51">INDEX($D$86:$AG$128,$C121,D$70)</f>
        <v>34.68</v>
      </c>
      <c r="E51" s="55" cm="1">
        <f t="array" ref="E51">INDEX($D$86:$AG$128,$C121,E$70)</f>
        <v>125.673</v>
      </c>
      <c r="F51" s="55" cm="1">
        <f t="array" ref="F51">INDEX($D$86:$AG$128,$C121,F$70)</f>
        <v>18.712</v>
      </c>
      <c r="G51" s="55" cm="1">
        <f t="array" ref="G51">INDEX($D$86:$AG$128,$C121,G$70)</f>
        <v>144.38499999999999</v>
      </c>
      <c r="H51" s="52"/>
      <c r="I51" s="56" t="str" cm="1">
        <f t="array" ref="I51">HYPERLINK(TEXT("#"&amp;INDEX($D$138:$AG$180,$C173,C$70),),INDEX($D$138:$AG$180,$C173,C$70))</f>
        <v>A125244358X</v>
      </c>
      <c r="J51" s="56" t="str" cm="1">
        <f t="array" ref="J51">HYPERLINK(TEXT("#"&amp;INDEX($D$138:$AG$180,$C173,D$70),),INDEX($D$138:$AG$180,$C173,D$70))</f>
        <v>A125239606C</v>
      </c>
      <c r="K51" s="56" t="str" cm="1">
        <f t="array" ref="K51">HYPERLINK(TEXT("#"&amp;INDEX($D$138:$AG$180,$C173,E$70),),INDEX($D$138:$AG$180,$C173,E$70))</f>
        <v>A125246734C</v>
      </c>
      <c r="L51" s="56" t="str" cm="1">
        <f t="array" ref="L51">HYPERLINK(TEXT("#"&amp;INDEX($D$138:$AG$180,$C173,F$70),),INDEX($D$138:$AG$180,$C173,F$70))</f>
        <v>A125249110K</v>
      </c>
      <c r="M51" s="56" t="str" cm="1">
        <f t="array" ref="M51">HYPERLINK(TEXT("#"&amp;INDEX($D$138:$AG$180,$C173,G$70),),INDEX($D$138:$AG$180,$C173,G$70))</f>
        <v>A125241982X</v>
      </c>
      <c r="N51" s="52"/>
      <c r="O51" s="52"/>
      <c r="P51" s="52"/>
      <c r="Q51" s="52"/>
      <c r="R51" s="52"/>
      <c r="S51" s="52"/>
      <c r="T51" s="52"/>
      <c r="U51" s="52"/>
      <c r="V51" s="52"/>
    </row>
    <row r="52" spans="1:23">
      <c r="A52" s="53"/>
      <c r="B52" s="54" t="s">
        <v>4672</v>
      </c>
      <c r="C52" s="55" cm="1">
        <f t="array" ref="C52">INDEX($D$86:$AG$128,$C122,C$70)</f>
        <v>57.030999999999999</v>
      </c>
      <c r="D52" s="55" cm="1">
        <f t="array" ref="D52">INDEX($D$86:$AG$128,$C122,D$70)</f>
        <v>25.206</v>
      </c>
      <c r="E52" s="55" cm="1">
        <f t="array" ref="E52">INDEX($D$86:$AG$128,$C122,E$70)</f>
        <v>82.236999999999995</v>
      </c>
      <c r="F52" s="55" cm="1">
        <f t="array" ref="F52">INDEX($D$86:$AG$128,$C122,F$70)</f>
        <v>9.9320000000000004</v>
      </c>
      <c r="G52" s="55" cm="1">
        <f t="array" ref="G52">INDEX($D$86:$AG$128,$C122,G$70)</f>
        <v>92.168999999999997</v>
      </c>
      <c r="H52" s="52"/>
      <c r="I52" s="56" t="str" cm="1">
        <f t="array" ref="I52">HYPERLINK(TEXT("#"&amp;INDEX($D$138:$AG$180,$C174,C$70),),INDEX($D$138:$AG$180,$C174,C$70))</f>
        <v>A125244362R</v>
      </c>
      <c r="J52" s="56" t="str" cm="1">
        <f t="array" ref="J52">HYPERLINK(TEXT("#"&amp;INDEX($D$138:$AG$180,$C174,D$70),),INDEX($D$138:$AG$180,$C174,D$70))</f>
        <v>A125239610V</v>
      </c>
      <c r="K52" s="56" t="str" cm="1">
        <f t="array" ref="K52">HYPERLINK(TEXT("#"&amp;INDEX($D$138:$AG$180,$C174,E$70),),INDEX($D$138:$AG$180,$C174,E$70))</f>
        <v>A125246738L</v>
      </c>
      <c r="L52" s="56" t="str" cm="1">
        <f t="array" ref="L52">HYPERLINK(TEXT("#"&amp;INDEX($D$138:$AG$180,$C174,F$70),),INDEX($D$138:$AG$180,$C174,F$70))</f>
        <v>A125249114V</v>
      </c>
      <c r="M52" s="56" t="str" cm="1">
        <f t="array" ref="M52">HYPERLINK(TEXT("#"&amp;INDEX($D$138:$AG$180,$C174,G$70),),INDEX($D$138:$AG$180,$C174,G$70))</f>
        <v>A125241986J</v>
      </c>
      <c r="N52" s="52"/>
      <c r="O52" s="52"/>
      <c r="P52" s="52"/>
      <c r="Q52" s="52"/>
      <c r="R52" s="52"/>
      <c r="S52" s="52"/>
      <c r="T52" s="52"/>
      <c r="U52" s="52"/>
      <c r="V52" s="52"/>
    </row>
    <row r="53" spans="1:23">
      <c r="A53" s="49" t="s">
        <v>4673</v>
      </c>
      <c r="B53" s="50"/>
      <c r="C53" s="55"/>
      <c r="D53" s="55"/>
      <c r="E53" s="55"/>
      <c r="F53" s="55"/>
      <c r="G53" s="55"/>
      <c r="H53" s="52"/>
      <c r="I53" s="56"/>
      <c r="J53" s="56"/>
      <c r="K53" s="56"/>
      <c r="L53" s="56"/>
      <c r="M53" s="56"/>
      <c r="N53" s="52"/>
      <c r="O53" s="52"/>
      <c r="P53" s="52"/>
      <c r="Q53" s="52"/>
      <c r="R53" s="52"/>
      <c r="S53" s="52"/>
      <c r="T53" s="52"/>
      <c r="U53" s="52"/>
      <c r="V53" s="52"/>
    </row>
    <row r="54" spans="1:23">
      <c r="A54" s="53"/>
      <c r="B54" s="54" t="s">
        <v>4674</v>
      </c>
      <c r="C54" s="55" cm="1">
        <f t="array" ref="C54">INDEX($D$86:$AG$128,$C124,C$70)</f>
        <v>127.935</v>
      </c>
      <c r="D54" s="55" cm="1">
        <f t="array" ref="D54">INDEX($D$86:$AG$128,$C124,D$70)</f>
        <v>86.789000000000001</v>
      </c>
      <c r="E54" s="55" cm="1">
        <f t="array" ref="E54">INDEX($D$86:$AG$128,$C124,E$70)</f>
        <v>214.72399999999999</v>
      </c>
      <c r="F54" s="55" cm="1">
        <f t="array" ref="F54">INDEX($D$86:$AG$128,$C124,F$70)</f>
        <v>16.927</v>
      </c>
      <c r="G54" s="55" cm="1">
        <f t="array" ref="G54">INDEX($D$86:$AG$128,$C124,G$70)</f>
        <v>231.65100000000001</v>
      </c>
      <c r="H54" s="52"/>
      <c r="I54" s="56" t="str" cm="1">
        <f t="array" ref="I54">HYPERLINK(TEXT("#"&amp;INDEX($D$138:$AG$180,$C176,C$70),),INDEX($D$138:$AG$180,$C176,C$70))</f>
        <v>A125244366X</v>
      </c>
      <c r="J54" s="56" t="str" cm="1">
        <f t="array" ref="J54">HYPERLINK(TEXT("#"&amp;INDEX($D$138:$AG$180,$C176,D$70),),INDEX($D$138:$AG$180,$C176,D$70))</f>
        <v>A125239614C</v>
      </c>
      <c r="K54" s="56" t="str" cm="1">
        <f t="array" ref="K54">HYPERLINK(TEXT("#"&amp;INDEX($D$138:$AG$180,$C176,E$70),),INDEX($D$138:$AG$180,$C176,E$70))</f>
        <v>A125246742C</v>
      </c>
      <c r="L54" s="56" t="str" cm="1">
        <f t="array" ref="L54">HYPERLINK(TEXT("#"&amp;INDEX($D$138:$AG$180,$C176,F$70),),INDEX($D$138:$AG$180,$C176,F$70))</f>
        <v>A125249118C</v>
      </c>
      <c r="M54" s="56" t="str" cm="1">
        <f t="array" ref="M54">HYPERLINK(TEXT("#"&amp;INDEX($D$138:$AG$180,$C176,G$70),),INDEX($D$138:$AG$180,$C176,G$70))</f>
        <v>A125241990X</v>
      </c>
      <c r="N54" s="52"/>
      <c r="O54" s="52"/>
      <c r="P54" s="52"/>
      <c r="Q54" s="52"/>
      <c r="R54" s="52"/>
      <c r="S54" s="52"/>
      <c r="T54" s="52"/>
      <c r="U54" s="52"/>
      <c r="V54" s="52"/>
    </row>
    <row r="55" spans="1:23">
      <c r="A55" s="53"/>
      <c r="B55" s="54" t="s">
        <v>4675</v>
      </c>
      <c r="C55" s="55" cm="1">
        <f t="array" ref="C55">INDEX($D$86:$AG$128,$C125,C$70)</f>
        <v>136.13499999999999</v>
      </c>
      <c r="D55" s="55" cm="1">
        <f t="array" ref="D55">INDEX($D$86:$AG$128,$C125,D$70)</f>
        <v>63.595999999999997</v>
      </c>
      <c r="E55" s="55" cm="1">
        <f t="array" ref="E55">INDEX($D$86:$AG$128,$C125,E$70)</f>
        <v>199.73099999999999</v>
      </c>
      <c r="F55" s="55" cm="1">
        <f t="array" ref="F55">INDEX($D$86:$AG$128,$C125,F$70)</f>
        <v>25.041</v>
      </c>
      <c r="G55" s="55" cm="1">
        <f t="array" ref="G55">INDEX($D$86:$AG$128,$C125,G$70)</f>
        <v>224.77199999999999</v>
      </c>
      <c r="H55" s="52"/>
      <c r="I55" s="56" t="str" cm="1">
        <f t="array" ref="I55">HYPERLINK(TEXT("#"&amp;INDEX($D$138:$AG$180,$C177,C$70),),INDEX($D$138:$AG$180,$C177,C$70))</f>
        <v>A125244350F</v>
      </c>
      <c r="J55" s="56" t="str" cm="1">
        <f t="array" ref="J55">HYPERLINK(TEXT("#"&amp;INDEX($D$138:$AG$180,$C177,D$70),),INDEX($D$138:$AG$180,$C177,D$70))</f>
        <v>A125239598R</v>
      </c>
      <c r="K55" s="56" t="str" cm="1">
        <f t="array" ref="K55">HYPERLINK(TEXT("#"&amp;INDEX($D$138:$AG$180,$C177,E$70),),INDEX($D$138:$AG$180,$C177,E$70))</f>
        <v>A125246726C</v>
      </c>
      <c r="L55" s="56" t="str" cm="1">
        <f t="array" ref="L55">HYPERLINK(TEXT("#"&amp;INDEX($D$138:$AG$180,$C177,F$70),),INDEX($D$138:$AG$180,$C177,F$70))</f>
        <v>A125249102K</v>
      </c>
      <c r="M55" s="56" t="str" cm="1">
        <f t="array" ref="M55">HYPERLINK(TEXT("#"&amp;INDEX($D$138:$AG$180,$C177,G$70),),INDEX($D$138:$AG$180,$C177,G$70))</f>
        <v>A125241974X</v>
      </c>
      <c r="N55" s="52"/>
      <c r="O55" s="52"/>
      <c r="P55" s="52"/>
      <c r="Q55" s="52"/>
      <c r="R55" s="52"/>
      <c r="S55" s="52"/>
      <c r="T55" s="52"/>
      <c r="U55" s="52"/>
      <c r="V55" s="52"/>
    </row>
    <row r="56" spans="1:23">
      <c r="A56" s="53"/>
      <c r="B56" s="54" t="s">
        <v>4676</v>
      </c>
      <c r="C56" s="55" cm="1">
        <f t="array" ref="C56">INDEX($D$86:$AG$128,$C126,C$70)</f>
        <v>51.447000000000003</v>
      </c>
      <c r="D56" s="55" cm="1">
        <f t="array" ref="D56">INDEX($D$86:$AG$128,$C126,D$70)</f>
        <v>12.117000000000001</v>
      </c>
      <c r="E56" s="55" cm="1">
        <f t="array" ref="E56">INDEX($D$86:$AG$128,$C126,E$70)</f>
        <v>63.564</v>
      </c>
      <c r="F56" s="55" cm="1">
        <f t="array" ref="F56">INDEX($D$86:$AG$128,$C126,F$70)</f>
        <v>6.4160000000000004</v>
      </c>
      <c r="G56" s="55" cm="1">
        <f t="array" ref="G56">INDEX($D$86:$AG$128,$C126,G$70)</f>
        <v>69.98</v>
      </c>
      <c r="H56" s="52"/>
      <c r="I56" s="56" t="str" cm="1">
        <f t="array" ref="I56">HYPERLINK(TEXT("#"&amp;INDEX($D$138:$AG$180,$C178,C$70),),INDEX($D$138:$AG$180,$C178,C$70))</f>
        <v>A125244386J</v>
      </c>
      <c r="J56" s="56" t="str" cm="1">
        <f t="array" ref="J56">HYPERLINK(TEXT("#"&amp;INDEX($D$138:$AG$180,$C178,D$70),),INDEX($D$138:$AG$180,$C178,D$70))</f>
        <v>A125239634L</v>
      </c>
      <c r="K56" s="56" t="str" cm="1">
        <f t="array" ref="K56">HYPERLINK(TEXT("#"&amp;INDEX($D$138:$AG$180,$C178,E$70),),INDEX($D$138:$AG$180,$C178,E$70))</f>
        <v>A125246762L</v>
      </c>
      <c r="L56" s="56" t="str" cm="1">
        <f t="array" ref="L56">HYPERLINK(TEXT("#"&amp;INDEX($D$138:$AG$180,$C178,F$70),),INDEX($D$138:$AG$180,$C178,F$70))</f>
        <v>A125249138L</v>
      </c>
      <c r="M56" s="56" t="str" cm="1">
        <f t="array" ref="M56">HYPERLINK(TEXT("#"&amp;INDEX($D$138:$AG$180,$C178,G$70),),INDEX($D$138:$AG$180,$C178,G$70))</f>
        <v>A125242010X</v>
      </c>
      <c r="N56" s="52"/>
      <c r="O56" s="52"/>
      <c r="P56" s="52"/>
      <c r="Q56" s="52"/>
      <c r="R56" s="52"/>
      <c r="S56" s="52"/>
      <c r="T56" s="52"/>
      <c r="U56" s="52"/>
      <c r="V56" s="52"/>
    </row>
    <row r="57" spans="1:23">
      <c r="A57" s="53"/>
      <c r="B57" s="54" t="s">
        <v>4677</v>
      </c>
      <c r="C57" s="55" cm="1">
        <f t="array" ref="C57">INDEX($D$86:$AG$128,$C127,C$70)</f>
        <v>8.6609999999999996</v>
      </c>
      <c r="D57" s="55" cm="1">
        <f t="array" ref="D57">INDEX($D$86:$AG$128,$C127,D$70)</f>
        <v>1.073</v>
      </c>
      <c r="E57" s="55" cm="1">
        <f t="array" ref="E57">INDEX($D$86:$AG$128,$C127,E$70)</f>
        <v>9.734</v>
      </c>
      <c r="F57" s="55" cm="1">
        <f t="array" ref="F57">INDEX($D$86:$AG$128,$C127,F$70)</f>
        <v>2.8140000000000001</v>
      </c>
      <c r="G57" s="55" cm="1">
        <f t="array" ref="G57">INDEX($D$86:$AG$128,$C127,G$70)</f>
        <v>12.548</v>
      </c>
      <c r="H57" s="52"/>
      <c r="I57" s="56" t="str" cm="1">
        <f t="array" ref="I57">HYPERLINK(TEXT("#"&amp;INDEX($D$138:$AG$180,$C179,C$70),),INDEX($D$138:$AG$180,$C179,C$70))</f>
        <v>A125244370R</v>
      </c>
      <c r="J57" s="56" t="str" cm="1">
        <f t="array" ref="J57">HYPERLINK(TEXT("#"&amp;INDEX($D$138:$AG$180,$C179,D$70),),INDEX($D$138:$AG$180,$C179,D$70))</f>
        <v>A125239618L</v>
      </c>
      <c r="K57" s="56" t="str" cm="1">
        <f t="array" ref="K57">HYPERLINK(TEXT("#"&amp;INDEX($D$138:$AG$180,$C179,E$70),),INDEX($D$138:$AG$180,$C179,E$70))</f>
        <v>A125246746L</v>
      </c>
      <c r="L57" s="56" t="str" cm="1">
        <f t="array" ref="L57">HYPERLINK(TEXT("#"&amp;INDEX($D$138:$AG$180,$C179,F$70),),INDEX($D$138:$AG$180,$C179,F$70))</f>
        <v>A125249122V</v>
      </c>
      <c r="M57" s="56" t="str" cm="1">
        <f t="array" ref="M57">HYPERLINK(TEXT("#"&amp;INDEX($D$138:$AG$180,$C179,G$70),),INDEX($D$138:$AG$180,$C179,G$70))</f>
        <v>A125241994J</v>
      </c>
      <c r="N57" s="52"/>
      <c r="O57" s="52"/>
      <c r="P57" s="52"/>
      <c r="Q57" s="52"/>
      <c r="R57" s="52"/>
      <c r="S57" s="52"/>
      <c r="T57" s="52"/>
      <c r="U57" s="52"/>
      <c r="V57" s="52"/>
    </row>
    <row r="58" spans="1:23">
      <c r="A58" s="49" t="s">
        <v>4660</v>
      </c>
      <c r="B58" s="59"/>
      <c r="C58" s="58" cm="1">
        <f t="array" ref="C58">INDEX($D$86:$AG$128,$C128,C$70)</f>
        <v>324.178</v>
      </c>
      <c r="D58" s="58" cm="1">
        <f t="array" ref="D58">INDEX($D$86:$AG$128,$C128,D$70)</f>
        <v>163.57499999999999</v>
      </c>
      <c r="E58" s="58" cm="1">
        <f t="array" ref="E58">INDEX($D$86:$AG$128,$C128,E$70)</f>
        <v>487.75299999999999</v>
      </c>
      <c r="F58" s="58" cm="1">
        <f t="array" ref="F58">INDEX($D$86:$AG$128,$C128,F$70)</f>
        <v>51.197000000000003</v>
      </c>
      <c r="G58" s="58" cm="1">
        <f t="array" ref="G58">INDEX($D$86:$AG$128,$C128,G$70)</f>
        <v>538.95000000000005</v>
      </c>
      <c r="H58" s="52"/>
      <c r="I58" s="56" t="str" cm="1">
        <f t="array" ref="I58">HYPERLINK(TEXT("#"&amp;INDEX($D$138:$AG$180,$C180,C$70),),INDEX($D$138:$AG$180,$C180,C$70))</f>
        <v>A125244390X</v>
      </c>
      <c r="J58" s="56" t="str" cm="1">
        <f t="array" ref="J58">HYPERLINK(TEXT("#"&amp;INDEX($D$138:$AG$180,$C180,D$70),),INDEX($D$138:$AG$180,$C180,D$70))</f>
        <v>A125239638W</v>
      </c>
      <c r="K58" s="56" t="str" cm="1">
        <f t="array" ref="K58">HYPERLINK(TEXT("#"&amp;INDEX($D$138:$AG$180,$C180,E$70),),INDEX($D$138:$AG$180,$C180,E$70))</f>
        <v>A125246766W</v>
      </c>
      <c r="L58" s="56" t="str" cm="1">
        <f t="array" ref="L58">HYPERLINK(TEXT("#"&amp;INDEX($D$138:$AG$180,$C180,F$70),),INDEX($D$138:$AG$180,$C180,F$70))</f>
        <v>A125249142C</v>
      </c>
      <c r="M58" s="56" t="str" cm="1">
        <f t="array" ref="M58">HYPERLINK(TEXT("#"&amp;INDEX($D$138:$AG$180,$C180,G$70),),INDEX($D$138:$AG$180,$C180,G$70))</f>
        <v>A125242014J</v>
      </c>
      <c r="N58" s="52"/>
      <c r="O58" s="52"/>
      <c r="P58" s="52"/>
      <c r="Q58" s="52"/>
      <c r="R58" s="52"/>
      <c r="S58" s="52"/>
      <c r="T58" s="52"/>
      <c r="U58" s="52"/>
      <c r="V58" s="52"/>
    </row>
    <row r="59" spans="1:23">
      <c r="A59" s="60"/>
      <c r="B59" s="61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</row>
    <row r="60" spans="1:23">
      <c r="A60" s="60"/>
      <c r="B60" s="6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</row>
    <row r="61" spans="1:23">
      <c r="A61" s="62" t="str">
        <f ca="1">Contents!B27</f>
        <v>© Commonwealth of Australia 2025</v>
      </c>
      <c r="B61" s="63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23">
      <c r="A62" s="62"/>
      <c r="B62" s="63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</row>
    <row r="63" spans="1:23" hidden="1">
      <c r="A63" s="64"/>
      <c r="B63" s="65" t="s">
        <v>4656</v>
      </c>
      <c r="C63" s="66">
        <v>1</v>
      </c>
      <c r="D63" s="67"/>
      <c r="E63" s="67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</row>
    <row r="64" spans="1:23" hidden="1">
      <c r="A64" s="64"/>
      <c r="B64" s="65" t="s">
        <v>4680</v>
      </c>
      <c r="C64" s="66">
        <v>6</v>
      </c>
      <c r="D64" s="67"/>
      <c r="E64" s="67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</row>
    <row r="65" spans="1:33" hidden="1">
      <c r="A65" s="64"/>
      <c r="B65" s="65" t="s">
        <v>4681</v>
      </c>
      <c r="C65" s="66">
        <v>11</v>
      </c>
      <c r="D65" s="67"/>
      <c r="E65" s="67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</row>
    <row r="66" spans="1:33" hidden="1">
      <c r="A66" s="64"/>
      <c r="B66" s="65" t="s">
        <v>4682</v>
      </c>
      <c r="C66" s="66">
        <v>16</v>
      </c>
      <c r="D66" s="67"/>
      <c r="E66" s="67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</row>
    <row r="67" spans="1:33" hidden="1">
      <c r="A67" s="64"/>
      <c r="B67" s="65" t="s">
        <v>4683</v>
      </c>
      <c r="C67" s="66">
        <v>21</v>
      </c>
      <c r="D67" s="67"/>
      <c r="E67" s="67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</row>
    <row r="68" spans="1:33" hidden="1">
      <c r="A68" s="64"/>
      <c r="B68" s="65" t="s">
        <v>4684</v>
      </c>
      <c r="C68" s="66">
        <v>26</v>
      </c>
      <c r="D68" s="67"/>
      <c r="E68" s="67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</row>
    <row r="69" spans="1:33" hidden="1">
      <c r="A69" s="64"/>
      <c r="B69" s="68"/>
      <c r="C69" s="67"/>
      <c r="D69" s="67"/>
      <c r="E69" s="67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</row>
    <row r="70" spans="1:33" hidden="1">
      <c r="A70" s="64"/>
      <c r="B70" s="69"/>
      <c r="C70" s="66">
        <f>VLOOKUP(C10,B63:C68,2,FALSE)</f>
        <v>1</v>
      </c>
      <c r="D70" s="66">
        <f>C70+1</f>
        <v>2</v>
      </c>
      <c r="E70" s="66">
        <f>D70+1</f>
        <v>3</v>
      </c>
      <c r="F70" s="66">
        <f t="shared" ref="F70:G70" si="0">E70+1</f>
        <v>4</v>
      </c>
      <c r="G70" s="66">
        <f t="shared" si="0"/>
        <v>5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1:33" hidden="1">
      <c r="A71" s="64"/>
      <c r="B71" s="63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</row>
    <row r="72" spans="1:33" hidden="1">
      <c r="A72" s="64"/>
      <c r="B72" s="63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</row>
    <row r="73" spans="1:33" hidden="1">
      <c r="A73" s="64"/>
      <c r="B73" s="63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</row>
    <row r="74" spans="1:33" hidden="1">
      <c r="A74" s="64"/>
      <c r="B74" s="63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</row>
    <row r="75" spans="1:33" hidden="1">
      <c r="A75" s="64"/>
      <c r="B75" s="63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</row>
    <row r="76" spans="1:33" hidden="1">
      <c r="A76" s="64"/>
      <c r="B76" s="63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</row>
    <row r="77" spans="1:33" hidden="1">
      <c r="A77" s="64"/>
      <c r="B77" s="63"/>
      <c r="C77" s="63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1:33" hidden="1">
      <c r="A78" s="64"/>
      <c r="B78" s="63"/>
      <c r="C78" s="63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1:33" hidden="1">
      <c r="A79" s="64"/>
      <c r="B79" s="63"/>
      <c r="C79" s="63"/>
      <c r="D79" s="66">
        <v>1</v>
      </c>
      <c r="E79" s="66">
        <v>2</v>
      </c>
      <c r="F79" s="66">
        <v>3</v>
      </c>
      <c r="G79" s="66">
        <v>4</v>
      </c>
      <c r="H79" s="66">
        <v>5</v>
      </c>
      <c r="I79" s="66">
        <v>6</v>
      </c>
      <c r="J79" s="66">
        <v>7</v>
      </c>
      <c r="K79" s="66">
        <v>8</v>
      </c>
      <c r="L79" s="66">
        <v>9</v>
      </c>
      <c r="M79" s="66">
        <v>10</v>
      </c>
      <c r="N79" s="66">
        <v>11</v>
      </c>
      <c r="O79" s="66">
        <v>12</v>
      </c>
      <c r="P79" s="66">
        <v>13</v>
      </c>
      <c r="Q79" s="66">
        <v>14</v>
      </c>
      <c r="R79" s="66">
        <v>15</v>
      </c>
      <c r="S79" s="66">
        <v>16</v>
      </c>
      <c r="T79" s="66">
        <v>17</v>
      </c>
      <c r="U79" s="66">
        <v>18</v>
      </c>
      <c r="V79" s="66">
        <v>19</v>
      </c>
      <c r="W79" s="66">
        <v>20</v>
      </c>
      <c r="X79" s="66">
        <v>21</v>
      </c>
      <c r="Y79" s="66">
        <v>22</v>
      </c>
      <c r="Z79" s="66">
        <v>23</v>
      </c>
      <c r="AA79" s="66">
        <v>24</v>
      </c>
      <c r="AB79" s="66">
        <v>25</v>
      </c>
      <c r="AC79" s="66">
        <v>26</v>
      </c>
      <c r="AD79" s="66">
        <v>27</v>
      </c>
      <c r="AE79" s="66">
        <v>28</v>
      </c>
      <c r="AF79" s="66">
        <v>29</v>
      </c>
      <c r="AG79" s="66">
        <v>30</v>
      </c>
    </row>
    <row r="80" spans="1:33" ht="15" hidden="1" customHeight="1">
      <c r="A80" s="36"/>
      <c r="B80" s="36"/>
      <c r="C80" s="36"/>
      <c r="D80" s="84" t="s">
        <v>4656</v>
      </c>
      <c r="E80" s="84"/>
      <c r="F80" s="84"/>
      <c r="G80" s="84"/>
      <c r="H80" s="84"/>
      <c r="I80" s="84" t="s">
        <v>4685</v>
      </c>
      <c r="J80" s="84"/>
      <c r="K80" s="84"/>
      <c r="L80" s="84"/>
      <c r="M80" s="84"/>
      <c r="N80" s="84" t="s">
        <v>4686</v>
      </c>
      <c r="O80" s="84"/>
      <c r="P80" s="84"/>
      <c r="Q80" s="84"/>
      <c r="R80" s="84"/>
      <c r="S80" s="84" t="s">
        <v>4687</v>
      </c>
      <c r="T80" s="84"/>
      <c r="U80" s="84"/>
      <c r="V80" s="84"/>
      <c r="W80" s="84"/>
      <c r="X80" s="84" t="s">
        <v>4688</v>
      </c>
      <c r="Y80" s="84"/>
      <c r="Z80" s="84"/>
      <c r="AA80" s="84"/>
      <c r="AB80" s="84"/>
      <c r="AC80" s="84" t="s">
        <v>4684</v>
      </c>
      <c r="AD80" s="84"/>
      <c r="AE80" s="84"/>
      <c r="AF80" s="84"/>
      <c r="AG80" s="84"/>
    </row>
    <row r="81" spans="1:33" hidden="1">
      <c r="A81" s="36"/>
      <c r="B81" s="36"/>
      <c r="C81" s="36"/>
      <c r="D81" s="85" t="s">
        <v>4658</v>
      </c>
      <c r="E81" s="85"/>
      <c r="F81" s="85"/>
      <c r="G81" s="87" t="s">
        <v>4659</v>
      </c>
      <c r="H81" s="87" t="s">
        <v>4660</v>
      </c>
      <c r="I81" s="85" t="s">
        <v>4658</v>
      </c>
      <c r="J81" s="85"/>
      <c r="K81" s="85"/>
      <c r="L81" s="87" t="s">
        <v>4659</v>
      </c>
      <c r="M81" s="87" t="s">
        <v>4660</v>
      </c>
      <c r="N81" s="85" t="s">
        <v>4658</v>
      </c>
      <c r="O81" s="85"/>
      <c r="P81" s="85"/>
      <c r="Q81" s="87" t="s">
        <v>4659</v>
      </c>
      <c r="R81" s="87" t="s">
        <v>4660</v>
      </c>
      <c r="S81" s="85" t="s">
        <v>4658</v>
      </c>
      <c r="T81" s="85"/>
      <c r="U81" s="85"/>
      <c r="V81" s="87" t="s">
        <v>4659</v>
      </c>
      <c r="W81" s="87" t="s">
        <v>4660</v>
      </c>
      <c r="X81" s="85" t="s">
        <v>4658</v>
      </c>
      <c r="Y81" s="85"/>
      <c r="Z81" s="85"/>
      <c r="AA81" s="87" t="s">
        <v>4659</v>
      </c>
      <c r="AB81" s="87" t="s">
        <v>4660</v>
      </c>
      <c r="AC81" s="85" t="s">
        <v>4658</v>
      </c>
      <c r="AD81" s="85"/>
      <c r="AE81" s="85"/>
      <c r="AF81" s="87" t="s">
        <v>4659</v>
      </c>
      <c r="AG81" s="87" t="s">
        <v>4660</v>
      </c>
    </row>
    <row r="82" spans="1:33" ht="56.25" hidden="1">
      <c r="A82" s="36"/>
      <c r="B82" s="36"/>
      <c r="C82" s="36"/>
      <c r="D82" s="44" t="s">
        <v>4661</v>
      </c>
      <c r="E82" s="44" t="s">
        <v>4662</v>
      </c>
      <c r="F82" s="42" t="s">
        <v>4660</v>
      </c>
      <c r="G82" s="86"/>
      <c r="H82" s="86"/>
      <c r="I82" s="44" t="s">
        <v>4661</v>
      </c>
      <c r="J82" s="44" t="s">
        <v>4662</v>
      </c>
      <c r="K82" s="42" t="s">
        <v>4660</v>
      </c>
      <c r="L82" s="86"/>
      <c r="M82" s="86"/>
      <c r="N82" s="44" t="s">
        <v>4661</v>
      </c>
      <c r="O82" s="44" t="s">
        <v>4662</v>
      </c>
      <c r="P82" s="42" t="s">
        <v>4660</v>
      </c>
      <c r="Q82" s="86"/>
      <c r="R82" s="86"/>
      <c r="S82" s="44" t="s">
        <v>4661</v>
      </c>
      <c r="T82" s="44" t="s">
        <v>4662</v>
      </c>
      <c r="U82" s="42" t="s">
        <v>4660</v>
      </c>
      <c r="V82" s="86"/>
      <c r="W82" s="86"/>
      <c r="X82" s="44" t="s">
        <v>4661</v>
      </c>
      <c r="Y82" s="44" t="s">
        <v>4662</v>
      </c>
      <c r="Z82" s="42" t="s">
        <v>4660</v>
      </c>
      <c r="AA82" s="86"/>
      <c r="AB82" s="86"/>
      <c r="AC82" s="44" t="s">
        <v>4661</v>
      </c>
      <c r="AD82" s="44" t="s">
        <v>4662</v>
      </c>
      <c r="AE82" s="42" t="s">
        <v>4660</v>
      </c>
      <c r="AF82" s="86"/>
      <c r="AG82" s="86"/>
    </row>
    <row r="83" spans="1:33" hidden="1">
      <c r="A83" s="36"/>
      <c r="B83" s="36"/>
      <c r="C83" s="36"/>
      <c r="D83" s="45" t="s">
        <v>4663</v>
      </c>
      <c r="E83" s="45" t="s">
        <v>4663</v>
      </c>
      <c r="F83" s="45" t="s">
        <v>4663</v>
      </c>
      <c r="G83" s="45" t="s">
        <v>4663</v>
      </c>
      <c r="H83" s="45" t="s">
        <v>4663</v>
      </c>
      <c r="I83" s="45" t="s">
        <v>4663</v>
      </c>
      <c r="J83" s="45" t="s">
        <v>4663</v>
      </c>
      <c r="K83" s="45" t="s">
        <v>4663</v>
      </c>
      <c r="L83" s="45" t="s">
        <v>4663</v>
      </c>
      <c r="M83" s="45" t="s">
        <v>4663</v>
      </c>
      <c r="N83" s="45" t="s">
        <v>4663</v>
      </c>
      <c r="O83" s="45" t="s">
        <v>4663</v>
      </c>
      <c r="P83" s="45" t="s">
        <v>4663</v>
      </c>
      <c r="Q83" s="45" t="s">
        <v>4663</v>
      </c>
      <c r="R83" s="45" t="s">
        <v>4663</v>
      </c>
      <c r="S83" s="45" t="s">
        <v>4663</v>
      </c>
      <c r="T83" s="45" t="s">
        <v>4663</v>
      </c>
      <c r="U83" s="45" t="s">
        <v>4663</v>
      </c>
      <c r="V83" s="45" t="s">
        <v>4663</v>
      </c>
      <c r="W83" s="45" t="s">
        <v>4663</v>
      </c>
      <c r="X83" s="45" t="s">
        <v>4663</v>
      </c>
      <c r="Y83" s="45" t="s">
        <v>4663</v>
      </c>
      <c r="Z83" s="45" t="s">
        <v>4663</v>
      </c>
      <c r="AA83" s="45" t="s">
        <v>4663</v>
      </c>
      <c r="AB83" s="45" t="s">
        <v>4663</v>
      </c>
      <c r="AC83" s="45" t="s">
        <v>4663</v>
      </c>
      <c r="AD83" s="45" t="s">
        <v>4663</v>
      </c>
      <c r="AE83" s="45" t="s">
        <v>4663</v>
      </c>
      <c r="AF83" s="45" t="s">
        <v>4663</v>
      </c>
      <c r="AG83" s="45" t="s">
        <v>4663</v>
      </c>
    </row>
    <row r="84" spans="1:33" hidden="1">
      <c r="A84" s="46" t="s">
        <v>4664</v>
      </c>
      <c r="B84" s="46"/>
      <c r="C84" s="3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</row>
    <row r="85" spans="1:33" hidden="1">
      <c r="A85" s="49" t="s">
        <v>4665</v>
      </c>
      <c r="B85" s="50"/>
      <c r="C85" s="36"/>
      <c r="D85" s="45"/>
      <c r="E85" s="45"/>
      <c r="F85" s="45"/>
      <c r="G85" s="48"/>
      <c r="H85" s="70"/>
      <c r="I85" s="45"/>
      <c r="J85" s="45"/>
      <c r="K85" s="45"/>
      <c r="L85" s="48"/>
      <c r="M85" s="70"/>
      <c r="N85" s="45"/>
      <c r="O85" s="45"/>
      <c r="P85" s="45"/>
      <c r="Q85" s="48"/>
      <c r="R85" s="70"/>
      <c r="S85" s="45"/>
      <c r="T85" s="45"/>
      <c r="U85" s="45"/>
      <c r="V85" s="48"/>
      <c r="W85" s="70"/>
      <c r="X85" s="45"/>
      <c r="Y85" s="45"/>
      <c r="Z85" s="45"/>
      <c r="AA85" s="48"/>
      <c r="AB85" s="70"/>
      <c r="AC85" s="45"/>
      <c r="AD85" s="45"/>
      <c r="AE85" s="45"/>
      <c r="AF85" s="48"/>
      <c r="AG85" s="70"/>
    </row>
    <row r="86" spans="1:33" hidden="1">
      <c r="A86" s="53"/>
      <c r="B86" s="54" t="s">
        <v>4666</v>
      </c>
      <c r="C86" s="65">
        <v>1</v>
      </c>
      <c r="D86" s="55">
        <f>A125232494V_Latest</f>
        <v>466.48700000000002</v>
      </c>
      <c r="E86" s="55">
        <f>A125227742X_Latest</f>
        <v>239.67500000000001</v>
      </c>
      <c r="F86" s="55">
        <f>A125234870X_Latest</f>
        <v>706.16200000000003</v>
      </c>
      <c r="G86" s="55">
        <f>A125237246X_Latest</f>
        <v>67.981999999999999</v>
      </c>
      <c r="H86" s="55">
        <f>A125230118C_Latest</f>
        <v>774.14499999999998</v>
      </c>
      <c r="I86" s="55">
        <f>A125233682W_Latest</f>
        <v>462.92500000000001</v>
      </c>
      <c r="J86" s="55">
        <f>A125228930A_Latest</f>
        <v>230.98599999999999</v>
      </c>
      <c r="K86" s="55">
        <f>A125236058W_Latest</f>
        <v>693.91200000000003</v>
      </c>
      <c r="L86" s="55">
        <f>A125238434A_Latest</f>
        <v>67.343999999999994</v>
      </c>
      <c r="M86" s="55">
        <f>A125231306F_Latest</f>
        <v>761.25599999999997</v>
      </c>
      <c r="N86" s="55">
        <f>A125232890W_Latest</f>
        <v>222.465</v>
      </c>
      <c r="O86" s="55">
        <f>A125228138W_Latest</f>
        <v>111.503</v>
      </c>
      <c r="P86" s="55">
        <f>A125235266W_Latest</f>
        <v>333.96800000000002</v>
      </c>
      <c r="Q86" s="55">
        <f>A125237642A_Latest</f>
        <v>16.814</v>
      </c>
      <c r="R86" s="55">
        <f>A125230514F_Latest</f>
        <v>350.78199999999998</v>
      </c>
      <c r="S86" s="55">
        <f>A125234078V_Latest</f>
        <v>161.756</v>
      </c>
      <c r="T86" s="55">
        <f>A125229326X_Latest</f>
        <v>71.956000000000003</v>
      </c>
      <c r="U86" s="55">
        <f>A125236454X_Latest</f>
        <v>233.71100000000001</v>
      </c>
      <c r="V86" s="55">
        <f>A125238830C_Latest</f>
        <v>30.466999999999999</v>
      </c>
      <c r="W86" s="55">
        <f>A125231702J_Latest</f>
        <v>264.178</v>
      </c>
      <c r="X86" s="55">
        <f>A125234474W_Latest</f>
        <v>78.704999999999998</v>
      </c>
      <c r="Y86" s="55">
        <f>A125229722A_Latest</f>
        <v>47.527999999999999</v>
      </c>
      <c r="Z86" s="55">
        <f>A125236850A_Latest</f>
        <v>126.232</v>
      </c>
      <c r="AA86" s="55">
        <f>A125239226A_Latest</f>
        <v>20.062999999999999</v>
      </c>
      <c r="AB86" s="55">
        <f>A125232098T_Latest</f>
        <v>146.29499999999999</v>
      </c>
      <c r="AC86" s="55">
        <f>A125233286V_Latest</f>
        <v>3.5619999999999998</v>
      </c>
      <c r="AD86" s="55">
        <f>A125228534X_Latest</f>
        <v>8.6890000000000001</v>
      </c>
      <c r="AE86" s="55">
        <f>A125235662X_Latest</f>
        <v>12.250999999999999</v>
      </c>
      <c r="AF86" s="55">
        <f>A125238038X_Latest</f>
        <v>0.63800000000000001</v>
      </c>
      <c r="AG86" s="55">
        <f>A125230910J_Latest</f>
        <v>12.888999999999999</v>
      </c>
    </row>
    <row r="87" spans="1:33" hidden="1">
      <c r="A87" s="53"/>
      <c r="B87" s="54" t="s">
        <v>4667</v>
      </c>
      <c r="C87" s="65">
        <v>2</v>
      </c>
      <c r="D87" s="55">
        <f>A125232474K_Latest</f>
        <v>71.769000000000005</v>
      </c>
      <c r="E87" s="55">
        <f>A125227722R_Latest</f>
        <v>40.963999999999999</v>
      </c>
      <c r="F87" s="55">
        <f>A125234850R_Latest</f>
        <v>112.73399999999999</v>
      </c>
      <c r="G87" s="55">
        <f>A125237226R_Latest</f>
        <v>18.622</v>
      </c>
      <c r="H87" s="55">
        <f>A125230098F_Latest</f>
        <v>131.35599999999999</v>
      </c>
      <c r="I87" s="55">
        <f>A125233662L_Latest</f>
        <v>66.197999999999993</v>
      </c>
      <c r="J87" s="55">
        <f>A125228910T_Latest</f>
        <v>34.99</v>
      </c>
      <c r="K87" s="55">
        <f>A125236038L_Latest</f>
        <v>101.188</v>
      </c>
      <c r="L87" s="55">
        <f>A125238414T_Latest</f>
        <v>18.088000000000001</v>
      </c>
      <c r="M87" s="55">
        <f>A125231286J_Latest</f>
        <v>119.276</v>
      </c>
      <c r="N87" s="55">
        <f>A125232870L_Latest</f>
        <v>6.6349999999999998</v>
      </c>
      <c r="O87" s="55">
        <f>A125228118L_Latest</f>
        <v>3.8220000000000001</v>
      </c>
      <c r="P87" s="55">
        <f>A125235246L_Latest</f>
        <v>10.457000000000001</v>
      </c>
      <c r="Q87" s="55">
        <f>A125237622T_Latest</f>
        <v>1.01</v>
      </c>
      <c r="R87" s="55">
        <f>A125230494J_Latest</f>
        <v>11.467000000000001</v>
      </c>
      <c r="S87" s="55">
        <f>A125234058K_Latest</f>
        <v>33.511000000000003</v>
      </c>
      <c r="T87" s="55">
        <f>A125229306R_Latest</f>
        <v>14.692</v>
      </c>
      <c r="U87" s="55">
        <f>A125236434R_Latest</f>
        <v>48.203000000000003</v>
      </c>
      <c r="V87" s="55">
        <f>A125238810V_Latest</f>
        <v>12.747</v>
      </c>
      <c r="W87" s="55">
        <f>A125231682K_Latest</f>
        <v>60.95</v>
      </c>
      <c r="X87" s="55">
        <f>A125234454L_Latest</f>
        <v>26.052</v>
      </c>
      <c r="Y87" s="55">
        <f>A125229702T_Latest</f>
        <v>16.475999999999999</v>
      </c>
      <c r="Z87" s="55">
        <f>A125236830T_Latest</f>
        <v>42.527999999999999</v>
      </c>
      <c r="AA87" s="55">
        <f>A125239206T_Latest</f>
        <v>4.3310000000000004</v>
      </c>
      <c r="AB87" s="55">
        <f>A125232078J_Latest</f>
        <v>46.859000000000002</v>
      </c>
      <c r="AC87" s="55">
        <f>A125233266K_Latest</f>
        <v>5.5720000000000001</v>
      </c>
      <c r="AD87" s="55">
        <f>A125228514R_Latest</f>
        <v>5.9740000000000002</v>
      </c>
      <c r="AE87" s="55">
        <f>A125235642R_Latest</f>
        <v>11.545999999999999</v>
      </c>
      <c r="AF87" s="55">
        <f>A125238018R_Latest</f>
        <v>0.53400000000000003</v>
      </c>
      <c r="AG87" s="55">
        <f>A125230890K_Latest</f>
        <v>12.08</v>
      </c>
    </row>
    <row r="88" spans="1:33" hidden="1">
      <c r="A88" s="49" t="s">
        <v>4668</v>
      </c>
      <c r="B88" s="50"/>
      <c r="C88" s="65">
        <v>3</v>
      </c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</row>
    <row r="89" spans="1:33" hidden="1">
      <c r="A89" s="53"/>
      <c r="B89" s="54" t="s">
        <v>4669</v>
      </c>
      <c r="C89" s="65">
        <v>4</v>
      </c>
      <c r="D89" s="55">
        <f>A125232498C_Latest</f>
        <v>182.8</v>
      </c>
      <c r="E89" s="55">
        <f>A125227746J_Latest</f>
        <v>113.002</v>
      </c>
      <c r="F89" s="55">
        <f>A125234874J_Latest</f>
        <v>295.803</v>
      </c>
      <c r="G89" s="55">
        <f>A125237250R_Latest</f>
        <v>23.527999999999999</v>
      </c>
      <c r="H89" s="55">
        <f>A125230122V_Latest</f>
        <v>319.33100000000002</v>
      </c>
      <c r="I89" s="55">
        <f>A125233686F_Latest</f>
        <v>175.38399999999999</v>
      </c>
      <c r="J89" s="55">
        <f>A125228934K_Latest</f>
        <v>102.151</v>
      </c>
      <c r="K89" s="55">
        <f>A125236062L_Latest</f>
        <v>277.53500000000003</v>
      </c>
      <c r="L89" s="55">
        <f>A125238438K_Latest</f>
        <v>22.995999999999999</v>
      </c>
      <c r="M89" s="55">
        <f>A125231310W_Latest</f>
        <v>300.53199999999998</v>
      </c>
      <c r="N89" s="55">
        <f>A125232894F_Latest</f>
        <v>102.161</v>
      </c>
      <c r="O89" s="55">
        <f>A125228142L_Latest</f>
        <v>65.570999999999998</v>
      </c>
      <c r="P89" s="55">
        <f>A125235270L_Latest</f>
        <v>167.733</v>
      </c>
      <c r="Q89" s="55">
        <f>A125237646K_Latest</f>
        <v>9.1980000000000004</v>
      </c>
      <c r="R89" s="55">
        <f>A125230518R_Latest</f>
        <v>176.93100000000001</v>
      </c>
      <c r="S89" s="55">
        <f>A125234082K_Latest</f>
        <v>45.247999999999998</v>
      </c>
      <c r="T89" s="55">
        <f>A125229330R_Latest</f>
        <v>17.972999999999999</v>
      </c>
      <c r="U89" s="55">
        <f>A125236458J_Latest</f>
        <v>63.220999999999997</v>
      </c>
      <c r="V89" s="55">
        <f>A125238834L_Latest</f>
        <v>6.7270000000000003</v>
      </c>
      <c r="W89" s="55">
        <f>A125231706T_Latest</f>
        <v>69.947000000000003</v>
      </c>
      <c r="X89" s="55">
        <f>A125234478F_Latest</f>
        <v>27.975000000000001</v>
      </c>
      <c r="Y89" s="55">
        <f>A125229726K_Latest</f>
        <v>18.606999999999999</v>
      </c>
      <c r="Z89" s="55">
        <f>A125236854K_Latest</f>
        <v>46.582000000000001</v>
      </c>
      <c r="AA89" s="55">
        <f>A125239230T_Latest</f>
        <v>7.0709999999999997</v>
      </c>
      <c r="AB89" s="55">
        <f>A125232102W_Latest</f>
        <v>53.652999999999999</v>
      </c>
      <c r="AC89" s="55">
        <f>A125233290K_Latest</f>
        <v>7.4160000000000004</v>
      </c>
      <c r="AD89" s="55">
        <f>A125228538J_Latest</f>
        <v>10.851000000000001</v>
      </c>
      <c r="AE89" s="55">
        <f>A125235666J_Latest</f>
        <v>18.266999999999999</v>
      </c>
      <c r="AF89" s="55">
        <f>A125238042R_Latest</f>
        <v>0.53200000000000003</v>
      </c>
      <c r="AG89" s="55">
        <f>A125230914T_Latest</f>
        <v>18.798999999999999</v>
      </c>
    </row>
    <row r="90" spans="1:33" hidden="1">
      <c r="A90" s="53"/>
      <c r="B90" s="54" t="s">
        <v>4670</v>
      </c>
      <c r="C90" s="65">
        <v>5</v>
      </c>
      <c r="D90" s="55">
        <f>A125232502J_Latest</f>
        <v>90.873000000000005</v>
      </c>
      <c r="E90" s="55">
        <f>A125227750X_Latest</f>
        <v>55.1</v>
      </c>
      <c r="F90" s="55">
        <f>A125234878T_Latest</f>
        <v>145.97300000000001</v>
      </c>
      <c r="G90" s="55">
        <f>A125237254X_Latest</f>
        <v>15.51</v>
      </c>
      <c r="H90" s="55">
        <f>A125230126C_Latest</f>
        <v>161.483</v>
      </c>
      <c r="I90" s="55">
        <f>A125233690W_Latest</f>
        <v>90.155000000000001</v>
      </c>
      <c r="J90" s="55">
        <f>A125228938V_Latest</f>
        <v>52.84</v>
      </c>
      <c r="K90" s="55">
        <f>A125236066W_Latest</f>
        <v>142.995</v>
      </c>
      <c r="L90" s="55">
        <f>A125238442A_Latest</f>
        <v>15.51</v>
      </c>
      <c r="M90" s="55">
        <f>A125231314F_Latest</f>
        <v>158.505</v>
      </c>
      <c r="N90" s="55">
        <f>A125232898R_Latest</f>
        <v>39.326000000000001</v>
      </c>
      <c r="O90" s="55">
        <f>A125228146W_Latest</f>
        <v>19.074999999999999</v>
      </c>
      <c r="P90" s="55">
        <f>A125235274W_Latest</f>
        <v>58.401000000000003</v>
      </c>
      <c r="Q90" s="55">
        <f>A125237650A_Latest</f>
        <v>5.4489999999999998</v>
      </c>
      <c r="R90" s="55">
        <f>A125230522F_Latest</f>
        <v>63.848999999999997</v>
      </c>
      <c r="S90" s="55">
        <f>A125234086V_Latest</f>
        <v>27.710999999999999</v>
      </c>
      <c r="T90" s="55">
        <f>A125229334X_Latest</f>
        <v>16.387</v>
      </c>
      <c r="U90" s="55">
        <f>A125236462X_Latest</f>
        <v>44.097999999999999</v>
      </c>
      <c r="V90" s="55">
        <f>A125238838W_Latest</f>
        <v>6.4960000000000004</v>
      </c>
      <c r="W90" s="55">
        <f>A125231710J_Latest</f>
        <v>50.594000000000001</v>
      </c>
      <c r="X90" s="55">
        <f>A125234482W_Latest</f>
        <v>23.117000000000001</v>
      </c>
      <c r="Y90" s="55">
        <f>A125229730A_Latest</f>
        <v>17.379000000000001</v>
      </c>
      <c r="Z90" s="55">
        <f>A125236858V_Latest</f>
        <v>40.496000000000002</v>
      </c>
      <c r="AA90" s="55">
        <f>A125239234A_Latest</f>
        <v>3.5649999999999999</v>
      </c>
      <c r="AB90" s="55">
        <f>A125232106F_Latest</f>
        <v>44.061999999999998</v>
      </c>
      <c r="AC90" s="55">
        <f>A125233294V_Latest</f>
        <v>0.71799999999999997</v>
      </c>
      <c r="AD90" s="55">
        <f>A125228542X_Latest</f>
        <v>2.2599999999999998</v>
      </c>
      <c r="AE90" s="55">
        <f>A125235670X_Latest</f>
        <v>2.9780000000000002</v>
      </c>
      <c r="AF90" s="55">
        <f>A125238046X_Latest</f>
        <v>0</v>
      </c>
      <c r="AG90" s="55">
        <f>A125230918A_Latest</f>
        <v>2.9780000000000002</v>
      </c>
    </row>
    <row r="91" spans="1:33" hidden="1">
      <c r="A91" s="53"/>
      <c r="B91" s="54" t="s">
        <v>4671</v>
      </c>
      <c r="C91" s="65">
        <v>6</v>
      </c>
      <c r="D91" s="55">
        <f>A125232478V_Latest</f>
        <v>152.434</v>
      </c>
      <c r="E91" s="55">
        <f>A125227726X_Latest</f>
        <v>60.073999999999998</v>
      </c>
      <c r="F91" s="55">
        <f>A125234854X_Latest</f>
        <v>212.50800000000001</v>
      </c>
      <c r="G91" s="55">
        <f>A125237230F_Latest</f>
        <v>28.347999999999999</v>
      </c>
      <c r="H91" s="55">
        <f>A125230102K_Latest</f>
        <v>240.85599999999999</v>
      </c>
      <c r="I91" s="55">
        <f>A125233666W_Latest</f>
        <v>151.80799999999999</v>
      </c>
      <c r="J91" s="55">
        <f>A125228914A_Latest</f>
        <v>59.78</v>
      </c>
      <c r="K91" s="55">
        <f>A125236042C_Latest</f>
        <v>211.58799999999999</v>
      </c>
      <c r="L91" s="55">
        <f>A125238418A_Latest</f>
        <v>28.347999999999999</v>
      </c>
      <c r="M91" s="55">
        <f>A125231290X_Latest</f>
        <v>239.93600000000001</v>
      </c>
      <c r="N91" s="55">
        <f>A125232874W_Latest</f>
        <v>51.476999999999997</v>
      </c>
      <c r="O91" s="55">
        <f>A125228122C_Latest</f>
        <v>19.920000000000002</v>
      </c>
      <c r="P91" s="55">
        <f>A125235250C_Latest</f>
        <v>71.397000000000006</v>
      </c>
      <c r="Q91" s="55">
        <f>A125237626A_Latest</f>
        <v>2.5139999999999998</v>
      </c>
      <c r="R91" s="55">
        <f>A125230498T_Latest</f>
        <v>73.911000000000001</v>
      </c>
      <c r="S91" s="55">
        <f>A125234062A_Latest</f>
        <v>67.863</v>
      </c>
      <c r="T91" s="55">
        <f>A125229310F_Latest</f>
        <v>24.885000000000002</v>
      </c>
      <c r="U91" s="55">
        <f>A125236438X_Latest</f>
        <v>92.748000000000005</v>
      </c>
      <c r="V91" s="55">
        <f>A125238814C_Latest</f>
        <v>18.193999999999999</v>
      </c>
      <c r="W91" s="55">
        <f>A125231686V_Latest</f>
        <v>110.94199999999999</v>
      </c>
      <c r="X91" s="55">
        <f>A125234458W_Latest</f>
        <v>32.468000000000004</v>
      </c>
      <c r="Y91" s="55">
        <f>A125229706A_Latest</f>
        <v>14.976000000000001</v>
      </c>
      <c r="Z91" s="55">
        <f>A125236834A_Latest</f>
        <v>47.444000000000003</v>
      </c>
      <c r="AA91" s="55">
        <f>A125239210J_Latest</f>
        <v>7.64</v>
      </c>
      <c r="AB91" s="55">
        <f>A125232082X_Latest</f>
        <v>55.084000000000003</v>
      </c>
      <c r="AC91" s="55">
        <f>A125233270A_Latest</f>
        <v>0.626</v>
      </c>
      <c r="AD91" s="55">
        <f>A125228518X_Latest</f>
        <v>0.29399999999999998</v>
      </c>
      <c r="AE91" s="55">
        <f>A125235646X_Latest</f>
        <v>0.92</v>
      </c>
      <c r="AF91" s="55">
        <f>A125238022F_Latest</f>
        <v>0</v>
      </c>
      <c r="AG91" s="55">
        <f>A125230894V_Latest</f>
        <v>0.92</v>
      </c>
    </row>
    <row r="92" spans="1:33" hidden="1">
      <c r="A92" s="53"/>
      <c r="B92" s="54" t="s">
        <v>4672</v>
      </c>
      <c r="C92" s="65">
        <v>7</v>
      </c>
      <c r="D92" s="55">
        <f>A125232482K_Latest</f>
        <v>112.149</v>
      </c>
      <c r="E92" s="55">
        <f>A125227730R_Latest</f>
        <v>52.463000000000001</v>
      </c>
      <c r="F92" s="55">
        <f>A125234858J_Latest</f>
        <v>164.613</v>
      </c>
      <c r="G92" s="55">
        <f>A125237234R_Latest</f>
        <v>19.218</v>
      </c>
      <c r="H92" s="55">
        <f>A125230106V_Latest</f>
        <v>183.83099999999999</v>
      </c>
      <c r="I92" s="55">
        <f>A125233670L_Latest</f>
        <v>111.776</v>
      </c>
      <c r="J92" s="55">
        <f>A125228918K_Latest</f>
        <v>51.204999999999998</v>
      </c>
      <c r="K92" s="55">
        <f>A125236046L_Latest</f>
        <v>162.98099999999999</v>
      </c>
      <c r="L92" s="55">
        <f>A125238422T_Latest</f>
        <v>18.577999999999999</v>
      </c>
      <c r="M92" s="55">
        <f>A125231294J_Latest</f>
        <v>181.56</v>
      </c>
      <c r="N92" s="55">
        <f>A125232878F_Latest</f>
        <v>36.136000000000003</v>
      </c>
      <c r="O92" s="55">
        <f>A125228126L_Latest</f>
        <v>10.759</v>
      </c>
      <c r="P92" s="55">
        <f>A125235254L_Latest</f>
        <v>46.893999999999998</v>
      </c>
      <c r="Q92" s="55">
        <f>A125237630T_Latest</f>
        <v>0.66300000000000003</v>
      </c>
      <c r="R92" s="55">
        <f>A125230502W_Latest</f>
        <v>47.558</v>
      </c>
      <c r="S92" s="55">
        <f>A125234066K_Latest</f>
        <v>54.445</v>
      </c>
      <c r="T92" s="55">
        <f>A125229314R_Latest</f>
        <v>27.404</v>
      </c>
      <c r="U92" s="55">
        <f>A125236442R_Latest</f>
        <v>81.847999999999999</v>
      </c>
      <c r="V92" s="55">
        <f>A125238818L_Latest</f>
        <v>11.797000000000001</v>
      </c>
      <c r="W92" s="55">
        <f>A125231690K_Latest</f>
        <v>93.646000000000001</v>
      </c>
      <c r="X92" s="55">
        <f>A125234462L_Latest</f>
        <v>21.196000000000002</v>
      </c>
      <c r="Y92" s="55">
        <f>A125229710T_Latest</f>
        <v>13.042</v>
      </c>
      <c r="Z92" s="55">
        <f>A125236838K_Latest</f>
        <v>34.238</v>
      </c>
      <c r="AA92" s="55">
        <f>A125239214T_Latest</f>
        <v>6.1180000000000003</v>
      </c>
      <c r="AB92" s="55">
        <f>A125232086J_Latest</f>
        <v>40.356000000000002</v>
      </c>
      <c r="AC92" s="55">
        <f>A125233274K_Latest</f>
        <v>0.373</v>
      </c>
      <c r="AD92" s="55">
        <f>A125228522R_Latest</f>
        <v>1.2589999999999999</v>
      </c>
      <c r="AE92" s="55">
        <f>A125235650R_Latest</f>
        <v>1.6319999999999999</v>
      </c>
      <c r="AF92" s="55">
        <f>A125238026R_Latest</f>
        <v>0.64</v>
      </c>
      <c r="AG92" s="55">
        <f>A125230898C_Latest</f>
        <v>2.2719999999999998</v>
      </c>
    </row>
    <row r="93" spans="1:33" hidden="1">
      <c r="A93" s="49" t="s">
        <v>4673</v>
      </c>
      <c r="B93" s="50"/>
      <c r="C93" s="65">
        <v>8</v>
      </c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</row>
    <row r="94" spans="1:33" hidden="1">
      <c r="A94" s="53"/>
      <c r="B94" s="54" t="s">
        <v>4674</v>
      </c>
      <c r="C94" s="65">
        <v>9</v>
      </c>
      <c r="D94" s="55">
        <f>A125232486V_Latest</f>
        <v>197.7</v>
      </c>
      <c r="E94" s="55">
        <f>A125227734X_Latest</f>
        <v>142.863</v>
      </c>
      <c r="F94" s="55">
        <f>A125234862X_Latest</f>
        <v>340.56299999999999</v>
      </c>
      <c r="G94" s="55">
        <f>A125237238X_Latest</f>
        <v>30.574999999999999</v>
      </c>
      <c r="H94" s="55">
        <f>A125230110K_Latest</f>
        <v>371.13799999999998</v>
      </c>
      <c r="I94" s="55">
        <f>A125233674W_Latest</f>
        <v>194.15700000000001</v>
      </c>
      <c r="J94" s="55">
        <f>A125228922A_Latest</f>
        <v>134.52699999999999</v>
      </c>
      <c r="K94" s="55">
        <f>A125236050C_Latest</f>
        <v>328.68400000000003</v>
      </c>
      <c r="L94" s="55">
        <f>A125238426A_Latest</f>
        <v>30.131</v>
      </c>
      <c r="M94" s="55">
        <f>A125231298T_Latest</f>
        <v>358.815</v>
      </c>
      <c r="N94" s="55">
        <f>A125232882W_Latest</f>
        <v>95.102999999999994</v>
      </c>
      <c r="O94" s="55">
        <f>A125228130C_Latest</f>
        <v>67.87</v>
      </c>
      <c r="P94" s="55">
        <f>A125235258W_Latest</f>
        <v>162.97200000000001</v>
      </c>
      <c r="Q94" s="55">
        <f>A125237634A_Latest</f>
        <v>9.19</v>
      </c>
      <c r="R94" s="55">
        <f>A125230506F_Latest</f>
        <v>172.16300000000001</v>
      </c>
      <c r="S94" s="55">
        <f>A125234070A_Latest</f>
        <v>56.639000000000003</v>
      </c>
      <c r="T94" s="55">
        <f>A125229318X_Latest</f>
        <v>37.106999999999999</v>
      </c>
      <c r="U94" s="55">
        <f>A125236446X_Latest</f>
        <v>93.745000000000005</v>
      </c>
      <c r="V94" s="55">
        <f>A125238822C_Latest</f>
        <v>12.669</v>
      </c>
      <c r="W94" s="55">
        <f>A125231694V_Latest</f>
        <v>106.414</v>
      </c>
      <c r="X94" s="55">
        <f>A125234466W_Latest</f>
        <v>42.414999999999999</v>
      </c>
      <c r="Y94" s="55">
        <f>A125229714A_Latest</f>
        <v>29.550999999999998</v>
      </c>
      <c r="Z94" s="55">
        <f>A125236842A_Latest</f>
        <v>71.965999999999994</v>
      </c>
      <c r="AA94" s="55">
        <f>A125239218A_Latest</f>
        <v>8.2720000000000002</v>
      </c>
      <c r="AB94" s="55">
        <f>A125232090X_Latest</f>
        <v>80.238</v>
      </c>
      <c r="AC94" s="55">
        <f>A125233278V_Latest</f>
        <v>3.544</v>
      </c>
      <c r="AD94" s="55">
        <f>A125228526X_Latest</f>
        <v>8.3350000000000009</v>
      </c>
      <c r="AE94" s="55">
        <f>A125235654X_Latest</f>
        <v>11.879</v>
      </c>
      <c r="AF94" s="55">
        <f>A125238030F_Latest</f>
        <v>0.44400000000000001</v>
      </c>
      <c r="AG94" s="55">
        <f>A125230902J_Latest</f>
        <v>12.324</v>
      </c>
    </row>
    <row r="95" spans="1:33" hidden="1">
      <c r="A95" s="53"/>
      <c r="B95" s="54" t="s">
        <v>4675</v>
      </c>
      <c r="C95" s="65">
        <v>10</v>
      </c>
      <c r="D95" s="55">
        <f>A125232470A_Latest</f>
        <v>230.244</v>
      </c>
      <c r="E95" s="55">
        <f>A125227718X_Latest</f>
        <v>106.797</v>
      </c>
      <c r="F95" s="55">
        <f>A125234846X_Latest</f>
        <v>337.041</v>
      </c>
      <c r="G95" s="55">
        <f>A125237222F_Latest</f>
        <v>38.938000000000002</v>
      </c>
      <c r="H95" s="55">
        <f>A125230094W_Latest</f>
        <v>375.97899999999998</v>
      </c>
      <c r="I95" s="55">
        <f>A125233658W_Latest</f>
        <v>224.654</v>
      </c>
      <c r="J95" s="55">
        <f>A125228906A_Latest</f>
        <v>101.563</v>
      </c>
      <c r="K95" s="55">
        <f>A125236034C_Latest</f>
        <v>326.21699999999998</v>
      </c>
      <c r="L95" s="55">
        <f>A125238410J_Latest</f>
        <v>38.76</v>
      </c>
      <c r="M95" s="55">
        <f>A125231282X_Latest</f>
        <v>364.97699999999998</v>
      </c>
      <c r="N95" s="55">
        <f>A125232866W_Latest</f>
        <v>92.85</v>
      </c>
      <c r="O95" s="55">
        <f>A125228114C_Latest</f>
        <v>38.845999999999997</v>
      </c>
      <c r="P95" s="55">
        <f>A125235242C_Latest</f>
        <v>131.696</v>
      </c>
      <c r="Q95" s="55">
        <f>A125237618A_Latest</f>
        <v>7.141</v>
      </c>
      <c r="R95" s="55">
        <f>A125230490X_Latest</f>
        <v>138.83799999999999</v>
      </c>
      <c r="S95" s="55">
        <f>A125234054A_Latest</f>
        <v>91.852999999999994</v>
      </c>
      <c r="T95" s="55">
        <f>A125229302F_Latest</f>
        <v>35.243000000000002</v>
      </c>
      <c r="U95" s="55">
        <f>A125236430F_Latest</f>
        <v>127.096</v>
      </c>
      <c r="V95" s="55">
        <f>A125238806C_Latest</f>
        <v>21.024999999999999</v>
      </c>
      <c r="W95" s="55">
        <f>A125231678V_Latest</f>
        <v>148.12100000000001</v>
      </c>
      <c r="X95" s="55">
        <f>A125234450C_Latest</f>
        <v>39.951000000000001</v>
      </c>
      <c r="Y95" s="55">
        <f>A125229698L_Latest</f>
        <v>27.474</v>
      </c>
      <c r="Z95" s="55">
        <f>A125236826A_Latest</f>
        <v>67.424999999999997</v>
      </c>
      <c r="AA95" s="55">
        <f>A125239202J_Latest</f>
        <v>10.593</v>
      </c>
      <c r="AB95" s="55">
        <f>A125232074X_Latest</f>
        <v>78.018000000000001</v>
      </c>
      <c r="AC95" s="55">
        <f>A125233262A_Latest</f>
        <v>5.59</v>
      </c>
      <c r="AD95" s="55">
        <f>A125228510F_Latest</f>
        <v>5.2350000000000003</v>
      </c>
      <c r="AE95" s="55">
        <f>A125235638X_Latest</f>
        <v>10.824999999999999</v>
      </c>
      <c r="AF95" s="55">
        <f>A125238014F_Latest</f>
        <v>0.17699999999999999</v>
      </c>
      <c r="AG95" s="55">
        <f>A125230886V_Latest</f>
        <v>11.002000000000001</v>
      </c>
    </row>
    <row r="96" spans="1:33" hidden="1">
      <c r="A96" s="53"/>
      <c r="B96" s="54" t="s">
        <v>4676</v>
      </c>
      <c r="C96" s="65">
        <v>11</v>
      </c>
      <c r="D96" s="55">
        <f>A125232506T_Latest</f>
        <v>85.066000000000003</v>
      </c>
      <c r="E96" s="55">
        <f>A125227754J_Latest</f>
        <v>25.904</v>
      </c>
      <c r="F96" s="55">
        <f>A125234882J_Latest</f>
        <v>110.96899999999999</v>
      </c>
      <c r="G96" s="55">
        <f>A125237258J_Latest</f>
        <v>13.882</v>
      </c>
      <c r="H96" s="55">
        <f>A125230130V_Latest</f>
        <v>124.851</v>
      </c>
      <c r="I96" s="55">
        <f>A125233694F_Latest</f>
        <v>85.066000000000003</v>
      </c>
      <c r="J96" s="55">
        <f>A125228942K_Latest</f>
        <v>25.242999999999999</v>
      </c>
      <c r="K96" s="55">
        <f>A125236070L_Latest</f>
        <v>110.309</v>
      </c>
      <c r="L96" s="55">
        <f>A125238446K_Latest</f>
        <v>13.332000000000001</v>
      </c>
      <c r="M96" s="55">
        <f>A125231318R_Latest</f>
        <v>123.64</v>
      </c>
      <c r="N96" s="55">
        <f>A125232902V_Latest</f>
        <v>31.3</v>
      </c>
      <c r="O96" s="55">
        <f>A125228150L_Latest</f>
        <v>6.6859999999999999</v>
      </c>
      <c r="P96" s="55">
        <f>A125235278F_Latest</f>
        <v>37.987000000000002</v>
      </c>
      <c r="Q96" s="55">
        <f>A125237654K_Latest</f>
        <v>1.4930000000000001</v>
      </c>
      <c r="R96" s="55">
        <f>A125230526R_Latest</f>
        <v>39.478999999999999</v>
      </c>
      <c r="S96" s="55">
        <f>A125234090K_Latest</f>
        <v>37.840000000000003</v>
      </c>
      <c r="T96" s="55">
        <f>A125229338J_Latest</f>
        <v>12.836</v>
      </c>
      <c r="U96" s="55">
        <f>A125236466J_Latest</f>
        <v>50.674999999999997</v>
      </c>
      <c r="V96" s="55">
        <f>A125238842L_Latest</f>
        <v>8.2550000000000008</v>
      </c>
      <c r="W96" s="55">
        <f>A125231714T_Latest</f>
        <v>58.93</v>
      </c>
      <c r="X96" s="55">
        <f>A125234486F_Latest</f>
        <v>15.926</v>
      </c>
      <c r="Y96" s="55">
        <f>A125229734K_Latest</f>
        <v>5.7210000000000001</v>
      </c>
      <c r="Z96" s="55">
        <f>A125236862K_Latest</f>
        <v>21.646999999999998</v>
      </c>
      <c r="AA96" s="55">
        <f>A125239238K_Latest</f>
        <v>3.5840000000000001</v>
      </c>
      <c r="AB96" s="55">
        <f>A125232110W_Latest</f>
        <v>25.231000000000002</v>
      </c>
      <c r="AC96" s="55">
        <f>A125233298C_Latest</f>
        <v>0</v>
      </c>
      <c r="AD96" s="55">
        <f>A125228546J_Latest</f>
        <v>0.66100000000000003</v>
      </c>
      <c r="AE96" s="55">
        <f>A125235674J_Latest</f>
        <v>0.66100000000000003</v>
      </c>
      <c r="AF96" s="55">
        <f>A125238050R_Latest</f>
        <v>0.55000000000000004</v>
      </c>
      <c r="AG96" s="55">
        <f>A125230922T_Latest</f>
        <v>1.2110000000000001</v>
      </c>
    </row>
    <row r="97" spans="1:33" hidden="1">
      <c r="A97" s="53"/>
      <c r="B97" s="54" t="s">
        <v>4677</v>
      </c>
      <c r="C97" s="65">
        <v>12</v>
      </c>
      <c r="D97" s="55">
        <f>A125232490K_Latest</f>
        <v>25.247</v>
      </c>
      <c r="E97" s="55">
        <f>A125227738J_Latest</f>
        <v>5.0759999999999996</v>
      </c>
      <c r="F97" s="55">
        <f>A125234866J_Latest</f>
        <v>30.323</v>
      </c>
      <c r="G97" s="55">
        <f>A125237242R_Latest</f>
        <v>3.21</v>
      </c>
      <c r="H97" s="55">
        <f>A125230114V_Latest</f>
        <v>33.533000000000001</v>
      </c>
      <c r="I97" s="55">
        <f>A125233678F_Latest</f>
        <v>25.247</v>
      </c>
      <c r="J97" s="55">
        <f>A125228926K_Latest</f>
        <v>4.6429999999999998</v>
      </c>
      <c r="K97" s="55">
        <f>A125236054L_Latest</f>
        <v>29.89</v>
      </c>
      <c r="L97" s="55">
        <f>A125238430T_Latest</f>
        <v>3.21</v>
      </c>
      <c r="M97" s="55">
        <f>A125231302W_Latest</f>
        <v>33.1</v>
      </c>
      <c r="N97" s="55">
        <f>A125232886F_Latest</f>
        <v>9.8460000000000001</v>
      </c>
      <c r="O97" s="55">
        <f>A125228134L_Latest</f>
        <v>1.9219999999999999</v>
      </c>
      <c r="P97" s="55">
        <f>A125235262L_Latest</f>
        <v>11.769</v>
      </c>
      <c r="Q97" s="55">
        <f>A125237638K_Latest</f>
        <v>0</v>
      </c>
      <c r="R97" s="55">
        <f>A125230510W_Latest</f>
        <v>11.769</v>
      </c>
      <c r="S97" s="55">
        <f>A125234074K_Latest</f>
        <v>8.9350000000000005</v>
      </c>
      <c r="T97" s="55">
        <f>A125229322R_Latest</f>
        <v>1.4630000000000001</v>
      </c>
      <c r="U97" s="55">
        <f>A125236450R_Latest</f>
        <v>10.398</v>
      </c>
      <c r="V97" s="55">
        <f>A125238826L_Latest</f>
        <v>1.2649999999999999</v>
      </c>
      <c r="W97" s="55">
        <f>A125231698C_Latest</f>
        <v>11.664</v>
      </c>
      <c r="X97" s="55">
        <f>A125234470L_Latest</f>
        <v>6.4649999999999999</v>
      </c>
      <c r="Y97" s="55">
        <f>A125229718K_Latest</f>
        <v>1.258</v>
      </c>
      <c r="Z97" s="55">
        <f>A125236846K_Latest</f>
        <v>7.7229999999999999</v>
      </c>
      <c r="AA97" s="55">
        <f>A125239222T_Latest</f>
        <v>1.9450000000000001</v>
      </c>
      <c r="AB97" s="55">
        <f>A125232094J_Latest</f>
        <v>9.6679999999999993</v>
      </c>
      <c r="AC97" s="55">
        <f>A125233282K_Latest</f>
        <v>0</v>
      </c>
      <c r="AD97" s="55">
        <f>A125228530R_Latest</f>
        <v>0.432</v>
      </c>
      <c r="AE97" s="55">
        <f>A125235658J_Latest</f>
        <v>0.432</v>
      </c>
      <c r="AF97" s="55">
        <f>A125238034R_Latest</f>
        <v>0</v>
      </c>
      <c r="AG97" s="55">
        <f>A125230906T_Latest</f>
        <v>0.432</v>
      </c>
    </row>
    <row r="98" spans="1:33" hidden="1">
      <c r="A98" s="49" t="s">
        <v>4660</v>
      </c>
      <c r="B98" s="57"/>
      <c r="C98" s="65">
        <v>13</v>
      </c>
      <c r="D98" s="55">
        <f>A125232510J_Latest</f>
        <v>538.25699999999995</v>
      </c>
      <c r="E98" s="55">
        <f>A125227758T_Latest</f>
        <v>280.63900000000001</v>
      </c>
      <c r="F98" s="55">
        <f>A125234886T_Latest</f>
        <v>818.89599999999996</v>
      </c>
      <c r="G98" s="55">
        <f>A125237262X_Latest</f>
        <v>86.605000000000004</v>
      </c>
      <c r="H98" s="55">
        <f>A125230134C_Latest</f>
        <v>905.50099999999998</v>
      </c>
      <c r="I98" s="55">
        <f>A125233698R_Latest</f>
        <v>529.12300000000005</v>
      </c>
      <c r="J98" s="55">
        <f>A125228946V_Latest</f>
        <v>265.976</v>
      </c>
      <c r="K98" s="55">
        <f>A125236074W_Latest</f>
        <v>795.09900000000005</v>
      </c>
      <c r="L98" s="55">
        <f>A125238450A_Latest</f>
        <v>85.432000000000002</v>
      </c>
      <c r="M98" s="55">
        <f>A125231322F_Latest</f>
        <v>880.53200000000004</v>
      </c>
      <c r="N98" s="55">
        <f>A125232906C_Latest</f>
        <v>229.1</v>
      </c>
      <c r="O98" s="55">
        <f>A125228154W_Latest</f>
        <v>115.324</v>
      </c>
      <c r="P98" s="55">
        <f>A125235282W_Latest</f>
        <v>344.42399999999998</v>
      </c>
      <c r="Q98" s="55">
        <f>A125237658V_Latest</f>
        <v>17.824000000000002</v>
      </c>
      <c r="R98" s="55">
        <f>A125230530F_Latest</f>
        <v>362.24900000000002</v>
      </c>
      <c r="S98" s="55">
        <f>A125234094V_Latest</f>
        <v>195.26599999999999</v>
      </c>
      <c r="T98" s="55">
        <f>A125229342X_Latest</f>
        <v>86.647999999999996</v>
      </c>
      <c r="U98" s="55">
        <f>A125236470X_Latest</f>
        <v>281.91399999999999</v>
      </c>
      <c r="V98" s="55">
        <f>A125238846W_Latest</f>
        <v>43.213999999999999</v>
      </c>
      <c r="W98" s="55">
        <f>A125231718A_Latest</f>
        <v>325.12799999999999</v>
      </c>
      <c r="X98" s="55">
        <f>A125234490W_Latest</f>
        <v>104.75700000000001</v>
      </c>
      <c r="Y98" s="55">
        <f>A125229738V_Latest</f>
        <v>64.004000000000005</v>
      </c>
      <c r="Z98" s="55">
        <f>A125236866V_Latest</f>
        <v>168.761</v>
      </c>
      <c r="AA98" s="55">
        <f>A125239242A_Latest</f>
        <v>24.393999999999998</v>
      </c>
      <c r="AB98" s="55">
        <f>A125232114F_Latest</f>
        <v>193.155</v>
      </c>
      <c r="AC98" s="55">
        <f>A125233302J_Latest</f>
        <v>9.1340000000000003</v>
      </c>
      <c r="AD98" s="55">
        <f>A125228550X_Latest</f>
        <v>14.663</v>
      </c>
      <c r="AE98" s="55">
        <f>A125235678T_Latest</f>
        <v>23.797000000000001</v>
      </c>
      <c r="AF98" s="55">
        <f>A125238054X_Latest</f>
        <v>1.1719999999999999</v>
      </c>
      <c r="AG98" s="55">
        <f>A125230926A_Latest</f>
        <v>24.969000000000001</v>
      </c>
    </row>
    <row r="99" spans="1:33" hidden="1">
      <c r="A99" s="46" t="s">
        <v>4678</v>
      </c>
      <c r="B99" s="47"/>
      <c r="C99" s="65">
        <v>14</v>
      </c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</row>
    <row r="100" spans="1:33" hidden="1">
      <c r="A100" s="49" t="s">
        <v>4665</v>
      </c>
      <c r="B100" s="50"/>
      <c r="C100" s="65">
        <v>15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</row>
    <row r="101" spans="1:33" hidden="1">
      <c r="A101" s="53"/>
      <c r="B101" s="54" t="s">
        <v>4666</v>
      </c>
      <c r="C101" s="65">
        <v>16</v>
      </c>
      <c r="D101" s="55">
        <f>A125256254C_Latest</f>
        <v>182.80199999999999</v>
      </c>
      <c r="E101" s="55">
        <f>A125251502L_Latest</f>
        <v>90.305000000000007</v>
      </c>
      <c r="F101" s="55">
        <f>A125258630J_Latest</f>
        <v>273.10700000000003</v>
      </c>
      <c r="G101" s="55">
        <f>A125261006L_Latest</f>
        <v>26.199000000000002</v>
      </c>
      <c r="H101" s="55">
        <f>A125253878W_Latest</f>
        <v>299.30599999999998</v>
      </c>
      <c r="I101" s="55">
        <f>A125257442F_Latest</f>
        <v>182.16800000000001</v>
      </c>
      <c r="J101" s="55">
        <f>A125252690A_Latest</f>
        <v>85.998999999999995</v>
      </c>
      <c r="K101" s="55">
        <f>A125259818C_Latest</f>
        <v>268.16699999999997</v>
      </c>
      <c r="L101" s="55">
        <f>A125262194A_Latest</f>
        <v>25.649000000000001</v>
      </c>
      <c r="M101" s="55">
        <f>A125255066A_Latest</f>
        <v>293.81599999999997</v>
      </c>
      <c r="N101" s="55">
        <f>A125256650F_Latest</f>
        <v>96.866</v>
      </c>
      <c r="O101" s="55">
        <f>A125251898V_Latest</f>
        <v>48.7</v>
      </c>
      <c r="P101" s="55">
        <f>A125259026F_Latest</f>
        <v>145.566</v>
      </c>
      <c r="Q101" s="55">
        <f>A125261402R_Latest</f>
        <v>11.603999999999999</v>
      </c>
      <c r="R101" s="55">
        <f>A125254274A_Latest</f>
        <v>157.17099999999999</v>
      </c>
      <c r="S101" s="55">
        <f>A125257838A_Latest</f>
        <v>59.737000000000002</v>
      </c>
      <c r="T101" s="55">
        <f>A125253086X_Latest</f>
        <v>25.613</v>
      </c>
      <c r="U101" s="55">
        <f>A125260214L_Latest</f>
        <v>85.35</v>
      </c>
      <c r="V101" s="55">
        <f>A125262590C_Latest</f>
        <v>10.099</v>
      </c>
      <c r="W101" s="55">
        <f>A125255462C_Latest</f>
        <v>95.448999999999998</v>
      </c>
      <c r="X101" s="55">
        <f>A125258234F_Latest</f>
        <v>25.565000000000001</v>
      </c>
      <c r="Y101" s="55">
        <f>A125253482A_Latest</f>
        <v>11.686</v>
      </c>
      <c r="Z101" s="55">
        <f>A125260610R_Latest</f>
        <v>37.250999999999998</v>
      </c>
      <c r="AA101" s="55">
        <f>A125262986X_Latest</f>
        <v>3.9460000000000002</v>
      </c>
      <c r="AB101" s="55">
        <f>A125255858X_Latest</f>
        <v>41.195999999999998</v>
      </c>
      <c r="AC101" s="55">
        <f>A125257046C_Latest</f>
        <v>0.63400000000000001</v>
      </c>
      <c r="AD101" s="55">
        <f>A125252294X_Latest</f>
        <v>4.306</v>
      </c>
      <c r="AE101" s="55">
        <f>A125259422J_Latest</f>
        <v>4.9400000000000004</v>
      </c>
      <c r="AF101" s="55">
        <f>A125261798W_Latest</f>
        <v>0.55000000000000004</v>
      </c>
      <c r="AG101" s="55">
        <f>A125254670C_Latest</f>
        <v>5.49</v>
      </c>
    </row>
    <row r="102" spans="1:33" hidden="1">
      <c r="A102" s="53"/>
      <c r="B102" s="54" t="s">
        <v>4667</v>
      </c>
      <c r="C102" s="65">
        <v>17</v>
      </c>
      <c r="D102" s="55">
        <f>A125256234V_Latest</f>
        <v>31.277000000000001</v>
      </c>
      <c r="E102" s="55">
        <f>A125251482R_Latest</f>
        <v>26.759</v>
      </c>
      <c r="F102" s="55">
        <f>A125258610X_Latest</f>
        <v>58.036000000000001</v>
      </c>
      <c r="G102" s="55">
        <f>A125260986L_Latest</f>
        <v>9.2080000000000002</v>
      </c>
      <c r="H102" s="55">
        <f>A125253858L_Latest</f>
        <v>67.244</v>
      </c>
      <c r="I102" s="55">
        <f>A125257422W_Latest</f>
        <v>28.51</v>
      </c>
      <c r="J102" s="55">
        <f>A125252670T_Latest</f>
        <v>22.693999999999999</v>
      </c>
      <c r="K102" s="55">
        <f>A125259798F_Latest</f>
        <v>51.204000000000001</v>
      </c>
      <c r="L102" s="55">
        <f>A125262174T_Latest</f>
        <v>9.1189999999999998</v>
      </c>
      <c r="M102" s="55">
        <f>A125255046T_Latest</f>
        <v>60.323</v>
      </c>
      <c r="N102" s="55">
        <f>A125256630W_Latest</f>
        <v>3.2</v>
      </c>
      <c r="O102" s="55">
        <f>A125251878K_Latest</f>
        <v>3.2829999999999999</v>
      </c>
      <c r="P102" s="55">
        <f>A125259006W_Latest</f>
        <v>6.4829999999999997</v>
      </c>
      <c r="Q102" s="55">
        <f>A125261382T_Latest</f>
        <v>1.01</v>
      </c>
      <c r="R102" s="55">
        <f>A125254254T_Latest</f>
        <v>7.4930000000000003</v>
      </c>
      <c r="S102" s="55">
        <f>A125257818T_Latest</f>
        <v>13.731</v>
      </c>
      <c r="T102" s="55">
        <f>A125253066R_Latest</f>
        <v>8.3970000000000002</v>
      </c>
      <c r="U102" s="55">
        <f>A125260194R_Latest</f>
        <v>22.128</v>
      </c>
      <c r="V102" s="55">
        <f>A125262570V_Latest</f>
        <v>4.9409999999999998</v>
      </c>
      <c r="W102" s="55">
        <f>A125255442V_Latest</f>
        <v>27.068999999999999</v>
      </c>
      <c r="X102" s="55">
        <f>A125258214W_Latest</f>
        <v>11.579000000000001</v>
      </c>
      <c r="Y102" s="55">
        <f>A125253462T_Latest</f>
        <v>11.015000000000001</v>
      </c>
      <c r="Z102" s="55">
        <f>A125260590T_Latest</f>
        <v>22.594000000000001</v>
      </c>
      <c r="AA102" s="55">
        <f>A125262966R_Latest</f>
        <v>3.1680000000000001</v>
      </c>
      <c r="AB102" s="55">
        <f>A125255838R_Latest</f>
        <v>25.760999999999999</v>
      </c>
      <c r="AC102" s="55">
        <f>A125257026V_Latest</f>
        <v>2.7669999999999999</v>
      </c>
      <c r="AD102" s="55">
        <f>A125252274R_Latest</f>
        <v>4.0650000000000004</v>
      </c>
      <c r="AE102" s="55">
        <f>A125259402X_Latest</f>
        <v>6.8319999999999999</v>
      </c>
      <c r="AF102" s="55">
        <f>A125261778L_Latest</f>
        <v>0.09</v>
      </c>
      <c r="AG102" s="55">
        <f>A125254650V_Latest</f>
        <v>6.9219999999999997</v>
      </c>
    </row>
    <row r="103" spans="1:33" hidden="1">
      <c r="A103" s="49" t="s">
        <v>4668</v>
      </c>
      <c r="B103" s="50"/>
      <c r="C103" s="65">
        <v>18</v>
      </c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</row>
    <row r="104" spans="1:33" hidden="1">
      <c r="A104" s="53"/>
      <c r="B104" s="54" t="s">
        <v>4669</v>
      </c>
      <c r="C104" s="65">
        <v>19</v>
      </c>
      <c r="D104" s="55">
        <f>A125256258L_Latest</f>
        <v>67.186000000000007</v>
      </c>
      <c r="E104" s="55">
        <f>A125251506W_Latest</f>
        <v>42.982999999999997</v>
      </c>
      <c r="F104" s="55">
        <f>A125258634T_Latest</f>
        <v>110.17</v>
      </c>
      <c r="G104" s="55">
        <f>A125261010C_Latest</f>
        <v>9.33</v>
      </c>
      <c r="H104" s="55">
        <f>A125253882L_Latest</f>
        <v>119.5</v>
      </c>
      <c r="I104" s="55">
        <f>A125257446R_Latest</f>
        <v>65.206999999999994</v>
      </c>
      <c r="J104" s="55">
        <f>A125252694K_Latest</f>
        <v>37.798999999999999</v>
      </c>
      <c r="K104" s="55">
        <f>A125259822V_Latest</f>
        <v>103.005</v>
      </c>
      <c r="L104" s="55">
        <f>A125262198K_Latest</f>
        <v>9.33</v>
      </c>
      <c r="M104" s="55">
        <f>A125255070T_Latest</f>
        <v>112.336</v>
      </c>
      <c r="N104" s="55">
        <f>A125256654R_Latest</f>
        <v>49.786999999999999</v>
      </c>
      <c r="O104" s="55">
        <f>A125251902X_Latest</f>
        <v>29.777000000000001</v>
      </c>
      <c r="P104" s="55">
        <f>A125259030W_Latest</f>
        <v>79.563999999999993</v>
      </c>
      <c r="Q104" s="55">
        <f>A125261406X_Latest</f>
        <v>6.4180000000000001</v>
      </c>
      <c r="R104" s="55">
        <f>A125254278K_Latest</f>
        <v>85.981999999999999</v>
      </c>
      <c r="S104" s="55">
        <f>A125257842T_Latest</f>
        <v>8.4039999999999999</v>
      </c>
      <c r="T104" s="55">
        <f>A125253090R_Latest</f>
        <v>2.7610000000000001</v>
      </c>
      <c r="U104" s="55">
        <f>A125260218W_Latest</f>
        <v>11.164999999999999</v>
      </c>
      <c r="V104" s="55">
        <f>A125262594L_Latest</f>
        <v>2.2639999999999998</v>
      </c>
      <c r="W104" s="55">
        <f>A125255466L_Latest</f>
        <v>13.428000000000001</v>
      </c>
      <c r="X104" s="55">
        <f>A125258238R_Latest</f>
        <v>7.016</v>
      </c>
      <c r="Y104" s="55">
        <f>A125253486K_Latest</f>
        <v>5.2610000000000001</v>
      </c>
      <c r="Z104" s="55">
        <f>A125260614X_Latest</f>
        <v>12.276999999999999</v>
      </c>
      <c r="AA104" s="55">
        <f>A125262990R_Latest</f>
        <v>0.64900000000000002</v>
      </c>
      <c r="AB104" s="55">
        <f>A125255862R_Latest</f>
        <v>12.925000000000001</v>
      </c>
      <c r="AC104" s="55">
        <f>A125257050V_Latest</f>
        <v>1.98</v>
      </c>
      <c r="AD104" s="55">
        <f>A125252298J_Latest</f>
        <v>5.1840000000000002</v>
      </c>
      <c r="AE104" s="55">
        <f>A125259426T_Latest</f>
        <v>7.1639999999999997</v>
      </c>
      <c r="AF104" s="55">
        <f>A125261802A_Latest</f>
        <v>0</v>
      </c>
      <c r="AG104" s="55">
        <f>A125254674L_Latest</f>
        <v>7.1639999999999997</v>
      </c>
    </row>
    <row r="105" spans="1:33" hidden="1">
      <c r="A105" s="53"/>
      <c r="B105" s="54" t="s">
        <v>4670</v>
      </c>
      <c r="C105" s="65">
        <v>20</v>
      </c>
      <c r="D105" s="55">
        <f>A125256262C_Latest</f>
        <v>30.332999999999998</v>
      </c>
      <c r="E105" s="55">
        <f>A125251510L_Latest</f>
        <v>21.428999999999998</v>
      </c>
      <c r="F105" s="55">
        <f>A125258638A_Latest</f>
        <v>51.762</v>
      </c>
      <c r="G105" s="55">
        <f>A125261014L_Latest</f>
        <v>7.1550000000000002</v>
      </c>
      <c r="H105" s="55">
        <f>A125253886W_Latest</f>
        <v>58.917000000000002</v>
      </c>
      <c r="I105" s="55">
        <f>A125257450F_Latest</f>
        <v>29.911000000000001</v>
      </c>
      <c r="J105" s="55">
        <f>A125252698V_Latest</f>
        <v>19.402000000000001</v>
      </c>
      <c r="K105" s="55">
        <f>A125259826C_Latest</f>
        <v>49.311999999999998</v>
      </c>
      <c r="L105" s="55">
        <f>A125262202R_Latest</f>
        <v>7.1550000000000002</v>
      </c>
      <c r="M105" s="55">
        <f>A125255074A_Latest</f>
        <v>56.466999999999999</v>
      </c>
      <c r="N105" s="55">
        <f>A125256658X_Latest</f>
        <v>13.616</v>
      </c>
      <c r="O105" s="55">
        <f>A125251906J_Latest</f>
        <v>8.5730000000000004</v>
      </c>
      <c r="P105" s="55">
        <f>A125259034F_Latest</f>
        <v>22.189</v>
      </c>
      <c r="Q105" s="55">
        <f>A125261410R_Latest</f>
        <v>3.9159999999999999</v>
      </c>
      <c r="R105" s="55">
        <f>A125254282A_Latest</f>
        <v>26.105</v>
      </c>
      <c r="S105" s="55">
        <f>A125257846A_Latest</f>
        <v>10.586</v>
      </c>
      <c r="T105" s="55">
        <f>A125253094X_Latest</f>
        <v>4.5780000000000003</v>
      </c>
      <c r="U105" s="55">
        <f>A125260222L_Latest</f>
        <v>15.164</v>
      </c>
      <c r="V105" s="55">
        <f>A125262598W_Latest</f>
        <v>2.3090000000000002</v>
      </c>
      <c r="W105" s="55">
        <f>A125255470C_Latest</f>
        <v>17.472999999999999</v>
      </c>
      <c r="X105" s="55">
        <f>A125258242F_Latest</f>
        <v>5.7089999999999996</v>
      </c>
      <c r="Y105" s="55">
        <f>A125253490A_Latest</f>
        <v>6.2510000000000003</v>
      </c>
      <c r="Z105" s="55">
        <f>A125260618J_Latest</f>
        <v>11.96</v>
      </c>
      <c r="AA105" s="55">
        <f>A125262994X_Latest</f>
        <v>0.93</v>
      </c>
      <c r="AB105" s="55">
        <f>A125255866X_Latest</f>
        <v>12.89</v>
      </c>
      <c r="AC105" s="55">
        <f>A125257054C_Latest</f>
        <v>0.42199999999999999</v>
      </c>
      <c r="AD105" s="55">
        <f>A125252302L_Latest</f>
        <v>2.028</v>
      </c>
      <c r="AE105" s="55">
        <f>A125259430J_Latest</f>
        <v>2.4500000000000002</v>
      </c>
      <c r="AF105" s="55">
        <f>A125261806K_Latest</f>
        <v>0</v>
      </c>
      <c r="AG105" s="55">
        <f>A125254678W_Latest</f>
        <v>2.4500000000000002</v>
      </c>
    </row>
    <row r="106" spans="1:33" hidden="1">
      <c r="A106" s="53"/>
      <c r="B106" s="54" t="s">
        <v>4671</v>
      </c>
      <c r="C106" s="65">
        <v>21</v>
      </c>
      <c r="D106" s="55">
        <f>A125256238C_Latest</f>
        <v>61.441000000000003</v>
      </c>
      <c r="E106" s="55">
        <f>A125251486X_Latest</f>
        <v>25.395</v>
      </c>
      <c r="F106" s="55">
        <f>A125258614J_Latest</f>
        <v>86.835999999999999</v>
      </c>
      <c r="G106" s="55">
        <f>A125260990C_Latest</f>
        <v>9.6359999999999992</v>
      </c>
      <c r="H106" s="55">
        <f>A125253862C_Latest</f>
        <v>96.471999999999994</v>
      </c>
      <c r="I106" s="55">
        <f>A125257426F_Latest</f>
        <v>60.814999999999998</v>
      </c>
      <c r="J106" s="55">
        <f>A125252674A_Latest</f>
        <v>25.395</v>
      </c>
      <c r="K106" s="55">
        <f>A125259802K_Latest</f>
        <v>86.209000000000003</v>
      </c>
      <c r="L106" s="55">
        <f>A125262178A_Latest</f>
        <v>9.6359999999999992</v>
      </c>
      <c r="M106" s="55">
        <f>A125255050J_Latest</f>
        <v>95.844999999999999</v>
      </c>
      <c r="N106" s="55">
        <f>A125256634F_Latest</f>
        <v>18.257999999999999</v>
      </c>
      <c r="O106" s="55">
        <f>A125251882A_Latest</f>
        <v>7.4550000000000001</v>
      </c>
      <c r="P106" s="55">
        <f>A125259010L_Latest</f>
        <v>25.712</v>
      </c>
      <c r="Q106" s="55">
        <f>A125261386A_Latest</f>
        <v>1.6180000000000001</v>
      </c>
      <c r="R106" s="55">
        <f>A125254258A_Latest</f>
        <v>27.33</v>
      </c>
      <c r="S106" s="55">
        <f>A125257822J_Latest</f>
        <v>30.19</v>
      </c>
      <c r="T106" s="55">
        <f>A125253070F_Latest</f>
        <v>12.224</v>
      </c>
      <c r="U106" s="55">
        <f>A125260198X_Latest</f>
        <v>42.414000000000001</v>
      </c>
      <c r="V106" s="55">
        <f>A125262574C_Latest</f>
        <v>6.4779999999999998</v>
      </c>
      <c r="W106" s="55">
        <f>A125255446C_Latest</f>
        <v>48.892000000000003</v>
      </c>
      <c r="X106" s="55">
        <f>A125258218F_Latest</f>
        <v>12.367000000000001</v>
      </c>
      <c r="Y106" s="55">
        <f>A125253466A_Latest</f>
        <v>5.7160000000000002</v>
      </c>
      <c r="Z106" s="55">
        <f>A125260594A_Latest</f>
        <v>18.082999999999998</v>
      </c>
      <c r="AA106" s="55">
        <f>A125262970F_Latest</f>
        <v>1.5409999999999999</v>
      </c>
      <c r="AB106" s="55">
        <f>A125255842F_Latest</f>
        <v>19.623999999999999</v>
      </c>
      <c r="AC106" s="55">
        <f>A125257030K_Latest</f>
        <v>0.626</v>
      </c>
      <c r="AD106" s="55">
        <f>A125252278X_Latest</f>
        <v>0</v>
      </c>
      <c r="AE106" s="55">
        <f>A125259406J_Latest</f>
        <v>0.626</v>
      </c>
      <c r="AF106" s="55">
        <f>A125261782C_Latest</f>
        <v>0</v>
      </c>
      <c r="AG106" s="55">
        <f>A125254654C_Latest</f>
        <v>0.626</v>
      </c>
    </row>
    <row r="107" spans="1:33" hidden="1">
      <c r="A107" s="53"/>
      <c r="B107" s="54" t="s">
        <v>4672</v>
      </c>
      <c r="C107" s="65">
        <v>22</v>
      </c>
      <c r="D107" s="55">
        <f>A125256242V_Latest</f>
        <v>55.119</v>
      </c>
      <c r="E107" s="55">
        <f>A125251490R_Latest</f>
        <v>27.257000000000001</v>
      </c>
      <c r="F107" s="55">
        <f>A125258618T_Latest</f>
        <v>82.376000000000005</v>
      </c>
      <c r="G107" s="55">
        <f>A125260994L_Latest</f>
        <v>9.2859999999999996</v>
      </c>
      <c r="H107" s="55">
        <f>A125253866L_Latest</f>
        <v>91.662000000000006</v>
      </c>
      <c r="I107" s="55">
        <f>A125257430W_Latest</f>
        <v>54.746000000000002</v>
      </c>
      <c r="J107" s="55">
        <f>A125252678K_Latest</f>
        <v>26.099</v>
      </c>
      <c r="K107" s="55">
        <f>A125259806V_Latest</f>
        <v>80.843999999999994</v>
      </c>
      <c r="L107" s="55">
        <f>A125262182T_Latest</f>
        <v>8.6460000000000008</v>
      </c>
      <c r="M107" s="55">
        <f>A125255054T_Latest</f>
        <v>89.491</v>
      </c>
      <c r="N107" s="55">
        <f>A125256638R_Latest</f>
        <v>18.405000000000001</v>
      </c>
      <c r="O107" s="55">
        <f>A125251886K_Latest</f>
        <v>6.1779999999999999</v>
      </c>
      <c r="P107" s="55">
        <f>A125259014W_Latest</f>
        <v>24.584</v>
      </c>
      <c r="Q107" s="55">
        <f>A125261390T_Latest</f>
        <v>0.66300000000000003</v>
      </c>
      <c r="R107" s="55">
        <f>A125254262T_Latest</f>
        <v>25.247</v>
      </c>
      <c r="S107" s="55">
        <f>A125257826T_Latest</f>
        <v>24.288</v>
      </c>
      <c r="T107" s="55">
        <f>A125253074R_Latest</f>
        <v>14.446999999999999</v>
      </c>
      <c r="U107" s="55">
        <f>A125260202C_Latest</f>
        <v>38.735999999999997</v>
      </c>
      <c r="V107" s="55">
        <f>A125262578L_Latest</f>
        <v>3.9889999999999999</v>
      </c>
      <c r="W107" s="55">
        <f>A125255450V_Latest</f>
        <v>42.725000000000001</v>
      </c>
      <c r="X107" s="55">
        <f>A125258222W_Latest</f>
        <v>12.052</v>
      </c>
      <c r="Y107" s="55">
        <f>A125253470T_Latest</f>
        <v>5.4729999999999999</v>
      </c>
      <c r="Z107" s="55">
        <f>A125260598K_Latest</f>
        <v>17.524999999999999</v>
      </c>
      <c r="AA107" s="55">
        <f>A125262974R_Latest</f>
        <v>3.9940000000000002</v>
      </c>
      <c r="AB107" s="55">
        <f>A125255846R_Latest</f>
        <v>21.518999999999998</v>
      </c>
      <c r="AC107" s="55">
        <f>A125257034V_Latest</f>
        <v>0.373</v>
      </c>
      <c r="AD107" s="55">
        <f>A125252282R_Latest</f>
        <v>1.159</v>
      </c>
      <c r="AE107" s="55">
        <f>A125259410X_Latest</f>
        <v>1.5309999999999999</v>
      </c>
      <c r="AF107" s="55">
        <f>A125261786L_Latest</f>
        <v>0.64</v>
      </c>
      <c r="AG107" s="55">
        <f>A125254658L_Latest</f>
        <v>2.1709999999999998</v>
      </c>
    </row>
    <row r="108" spans="1:33" hidden="1">
      <c r="A108" s="49" t="s">
        <v>4673</v>
      </c>
      <c r="B108" s="50"/>
      <c r="C108" s="65">
        <v>23</v>
      </c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</row>
    <row r="109" spans="1:33" hidden="1">
      <c r="A109" s="53"/>
      <c r="B109" s="54" t="s">
        <v>4674</v>
      </c>
      <c r="C109" s="65">
        <v>24</v>
      </c>
      <c r="D109" s="55">
        <f>A125256246C_Latest</f>
        <v>69.766000000000005</v>
      </c>
      <c r="E109" s="55">
        <f>A125251494X_Latest</f>
        <v>56.073999999999998</v>
      </c>
      <c r="F109" s="55">
        <f>A125258622J_Latest</f>
        <v>125.839</v>
      </c>
      <c r="G109" s="55">
        <f>A125260998W_Latest</f>
        <v>13.648</v>
      </c>
      <c r="H109" s="55">
        <f>A125253870C_Latest</f>
        <v>139.488</v>
      </c>
      <c r="I109" s="55">
        <f>A125257434F_Latest</f>
        <v>67.991</v>
      </c>
      <c r="J109" s="55">
        <f>A125252682A_Latest</f>
        <v>52.161000000000001</v>
      </c>
      <c r="K109" s="55">
        <f>A125259810K_Latest</f>
        <v>120.152</v>
      </c>
      <c r="L109" s="55">
        <f>A125262186A_Latest</f>
        <v>13.648</v>
      </c>
      <c r="M109" s="55">
        <f>A125255058A_Latest</f>
        <v>133.80000000000001</v>
      </c>
      <c r="N109" s="55">
        <f>A125256642F_Latest</f>
        <v>42.277999999999999</v>
      </c>
      <c r="O109" s="55">
        <f>A125251890A_Latest</f>
        <v>30.236999999999998</v>
      </c>
      <c r="P109" s="55">
        <f>A125259018F_Latest</f>
        <v>72.515000000000001</v>
      </c>
      <c r="Q109" s="55">
        <f>A125261394A_Latest</f>
        <v>7.0129999999999999</v>
      </c>
      <c r="R109" s="55">
        <f>A125254266A_Latest</f>
        <v>79.528000000000006</v>
      </c>
      <c r="S109" s="55">
        <f>A125257830J_Latest</f>
        <v>16.759</v>
      </c>
      <c r="T109" s="55">
        <f>A125253078X_Latest</f>
        <v>12.375999999999999</v>
      </c>
      <c r="U109" s="55">
        <f>A125260206L_Latest</f>
        <v>29.135000000000002</v>
      </c>
      <c r="V109" s="55">
        <f>A125262582C_Latest</f>
        <v>3.964</v>
      </c>
      <c r="W109" s="55">
        <f>A125255454C_Latest</f>
        <v>33.098999999999997</v>
      </c>
      <c r="X109" s="55">
        <f>A125258226F_Latest</f>
        <v>8.9540000000000006</v>
      </c>
      <c r="Y109" s="55">
        <f>A125253474A_Latest</f>
        <v>9.548</v>
      </c>
      <c r="Z109" s="55">
        <f>A125260602R_Latest</f>
        <v>18.501999999999999</v>
      </c>
      <c r="AA109" s="55">
        <f>A125262978X_Latest</f>
        <v>2.6709999999999998</v>
      </c>
      <c r="AB109" s="55">
        <f>A125255850F_Latest</f>
        <v>21.172999999999998</v>
      </c>
      <c r="AC109" s="55">
        <f>A125257038C_Latest</f>
        <v>1.7749999999999999</v>
      </c>
      <c r="AD109" s="55">
        <f>A125252286X_Latest</f>
        <v>3.9129999999999998</v>
      </c>
      <c r="AE109" s="55">
        <f>A125259414J_Latest</f>
        <v>5.6879999999999997</v>
      </c>
      <c r="AF109" s="55">
        <f>A125261790C_Latest</f>
        <v>0</v>
      </c>
      <c r="AG109" s="55">
        <f>A125254662C_Latest</f>
        <v>5.6879999999999997</v>
      </c>
    </row>
    <row r="110" spans="1:33" hidden="1">
      <c r="A110" s="53"/>
      <c r="B110" s="54" t="s">
        <v>4675</v>
      </c>
      <c r="C110" s="65">
        <v>25</v>
      </c>
      <c r="D110" s="55">
        <f>A125256230K_Latest</f>
        <v>94.108999999999995</v>
      </c>
      <c r="E110" s="55">
        <f>A125251478X_Latest</f>
        <v>43.201000000000001</v>
      </c>
      <c r="F110" s="55">
        <f>A125258606J_Latest</f>
        <v>137.31</v>
      </c>
      <c r="G110" s="55">
        <f>A125260982C_Latest</f>
        <v>13.897</v>
      </c>
      <c r="H110" s="55">
        <f>A125253854C_Latest</f>
        <v>151.20699999999999</v>
      </c>
      <c r="I110" s="55">
        <f>A125257418F_Latest</f>
        <v>92.483000000000004</v>
      </c>
      <c r="J110" s="55">
        <f>A125252666A_Latest</f>
        <v>39.837000000000003</v>
      </c>
      <c r="K110" s="55">
        <f>A125259794W_Latest</f>
        <v>132.31899999999999</v>
      </c>
      <c r="L110" s="55">
        <f>A125262170J_Latest</f>
        <v>13.807</v>
      </c>
      <c r="M110" s="55">
        <f>A125255042J_Latest</f>
        <v>146.126</v>
      </c>
      <c r="N110" s="55">
        <f>A125256626F_Latest</f>
        <v>38.436999999999998</v>
      </c>
      <c r="O110" s="55">
        <f>A125251874A_Latest</f>
        <v>16.672000000000001</v>
      </c>
      <c r="P110" s="55">
        <f>A125259002L_Latest</f>
        <v>55.109000000000002</v>
      </c>
      <c r="Q110" s="55">
        <f>A125261378A_Latest</f>
        <v>4.109</v>
      </c>
      <c r="R110" s="55">
        <f>A125254250J_Latest</f>
        <v>59.218000000000004</v>
      </c>
      <c r="S110" s="55">
        <f>A125257814J_Latest</f>
        <v>37.122</v>
      </c>
      <c r="T110" s="55">
        <f>A125253062F_Latest</f>
        <v>14.272</v>
      </c>
      <c r="U110" s="55">
        <f>A125260190F_Latest</f>
        <v>51.393999999999998</v>
      </c>
      <c r="V110" s="55">
        <f>A125262566C_Latest</f>
        <v>8.5619999999999994</v>
      </c>
      <c r="W110" s="55">
        <f>A125255438C_Latest</f>
        <v>59.956000000000003</v>
      </c>
      <c r="X110" s="55">
        <f>A125258210L_Latest</f>
        <v>16.923999999999999</v>
      </c>
      <c r="Y110" s="55">
        <f>A125253458A_Latest</f>
        <v>8.8919999999999995</v>
      </c>
      <c r="Z110" s="55">
        <f>A125260586A_Latest</f>
        <v>25.815999999999999</v>
      </c>
      <c r="AA110" s="55">
        <f>A125262962F_Latest</f>
        <v>1.1359999999999999</v>
      </c>
      <c r="AB110" s="55">
        <f>A125255834F_Latest</f>
        <v>26.952000000000002</v>
      </c>
      <c r="AC110" s="55">
        <f>A125257022K_Latest</f>
        <v>1.6259999999999999</v>
      </c>
      <c r="AD110" s="55">
        <f>A125252270F_Latest</f>
        <v>3.3650000000000002</v>
      </c>
      <c r="AE110" s="55">
        <f>A125259398V_Latest</f>
        <v>4.9909999999999997</v>
      </c>
      <c r="AF110" s="55">
        <f>A125261774C_Latest</f>
        <v>0.09</v>
      </c>
      <c r="AG110" s="55">
        <f>A125254646C_Latest</f>
        <v>5.0810000000000004</v>
      </c>
    </row>
    <row r="111" spans="1:33" hidden="1">
      <c r="A111" s="53"/>
      <c r="B111" s="54" t="s">
        <v>4676</v>
      </c>
      <c r="C111" s="65">
        <v>26</v>
      </c>
      <c r="D111" s="55">
        <f>A125256266L_Latest</f>
        <v>33.619</v>
      </c>
      <c r="E111" s="55">
        <f>A125251514W_Latest</f>
        <v>13.786</v>
      </c>
      <c r="F111" s="55">
        <f>A125258642T_Latest</f>
        <v>47.405000000000001</v>
      </c>
      <c r="G111" s="55">
        <f>A125261018W_Latest</f>
        <v>7.4660000000000002</v>
      </c>
      <c r="H111" s="55">
        <f>A125253890L_Latest</f>
        <v>54.871000000000002</v>
      </c>
      <c r="I111" s="55">
        <f>A125257454R_Latest</f>
        <v>33.619</v>
      </c>
      <c r="J111" s="55">
        <f>A125252702X_Latest</f>
        <v>13.125</v>
      </c>
      <c r="K111" s="55">
        <f>A125259830V_Latest</f>
        <v>46.744</v>
      </c>
      <c r="L111" s="55">
        <f>A125262206X_Latest</f>
        <v>6.9160000000000004</v>
      </c>
      <c r="M111" s="55">
        <f>A125255078K_Latest</f>
        <v>53.661000000000001</v>
      </c>
      <c r="N111" s="55">
        <f>A125256662R_Latest</f>
        <v>14.096</v>
      </c>
      <c r="O111" s="55">
        <f>A125251910X_Latest</f>
        <v>3.9940000000000002</v>
      </c>
      <c r="P111" s="55">
        <f>A125259038R_Latest</f>
        <v>18.091000000000001</v>
      </c>
      <c r="Q111" s="55">
        <f>A125261414X_Latest</f>
        <v>1.4930000000000001</v>
      </c>
      <c r="R111" s="55">
        <f>A125254286K_Latest</f>
        <v>19.582999999999998</v>
      </c>
      <c r="S111" s="55">
        <f>A125257850T_Latest</f>
        <v>12.75</v>
      </c>
      <c r="T111" s="55">
        <f>A125253098J_Latest</f>
        <v>5.8979999999999997</v>
      </c>
      <c r="U111" s="55">
        <f>A125260226W_Latest</f>
        <v>18.648</v>
      </c>
      <c r="V111" s="55">
        <f>A125262602A_Latest</f>
        <v>2.403</v>
      </c>
      <c r="W111" s="55">
        <f>A125255474L_Latest</f>
        <v>21.050999999999998</v>
      </c>
      <c r="X111" s="55">
        <f>A125258246R_Latest</f>
        <v>6.7729999999999997</v>
      </c>
      <c r="Y111" s="55">
        <f>A125253494K_Latest</f>
        <v>3.2330000000000001</v>
      </c>
      <c r="Z111" s="55">
        <f>A125260622X_Latest</f>
        <v>10.006</v>
      </c>
      <c r="AA111" s="55">
        <f>A125262998J_Latest</f>
        <v>3.0209999999999999</v>
      </c>
      <c r="AB111" s="55">
        <f>A125255870R_Latest</f>
        <v>13.026</v>
      </c>
      <c r="AC111" s="55">
        <f>A125257058L_Latest</f>
        <v>0</v>
      </c>
      <c r="AD111" s="55">
        <f>A125252306W_Latest</f>
        <v>0.66100000000000003</v>
      </c>
      <c r="AE111" s="55">
        <f>A125259434T_Latest</f>
        <v>0.66100000000000003</v>
      </c>
      <c r="AF111" s="55">
        <f>A125261810A_Latest</f>
        <v>0.55000000000000004</v>
      </c>
      <c r="AG111" s="55">
        <f>A125254682L_Latest</f>
        <v>1.2110000000000001</v>
      </c>
    </row>
    <row r="112" spans="1:33" hidden="1">
      <c r="A112" s="53"/>
      <c r="B112" s="54" t="s">
        <v>4677</v>
      </c>
      <c r="C112" s="65">
        <v>27</v>
      </c>
      <c r="D112" s="55">
        <f>A125256250V_Latest</f>
        <v>16.585999999999999</v>
      </c>
      <c r="E112" s="55">
        <f>A125251498J_Latest</f>
        <v>4.0030000000000001</v>
      </c>
      <c r="F112" s="55">
        <f>A125258626T_Latest</f>
        <v>20.588000000000001</v>
      </c>
      <c r="G112" s="55">
        <f>A125261002C_Latest</f>
        <v>0.39600000000000002</v>
      </c>
      <c r="H112" s="55">
        <f>A125253874L_Latest</f>
        <v>20.984000000000002</v>
      </c>
      <c r="I112" s="55">
        <f>A125257438R_Latest</f>
        <v>16.585999999999999</v>
      </c>
      <c r="J112" s="55">
        <f>A125252686K_Latest</f>
        <v>3.57</v>
      </c>
      <c r="K112" s="55">
        <f>A125259814V_Latest</f>
        <v>20.155999999999999</v>
      </c>
      <c r="L112" s="55">
        <f>A125262190T_Latest</f>
        <v>0.39600000000000002</v>
      </c>
      <c r="M112" s="55">
        <f>A125255062T_Latest</f>
        <v>20.552</v>
      </c>
      <c r="N112" s="55">
        <f>A125256646R_Latest</f>
        <v>5.2549999999999999</v>
      </c>
      <c r="O112" s="55">
        <f>A125251894K_Latest</f>
        <v>1.079</v>
      </c>
      <c r="P112" s="55">
        <f>A125259022W_Latest</f>
        <v>6.3339999999999996</v>
      </c>
      <c r="Q112" s="55">
        <f>A125261398K_Latest</f>
        <v>0</v>
      </c>
      <c r="R112" s="55">
        <f>A125254270T_Latest</f>
        <v>6.3339999999999996</v>
      </c>
      <c r="S112" s="55">
        <f>A125257834T_Latest</f>
        <v>6.8380000000000001</v>
      </c>
      <c r="T112" s="55">
        <f>A125253082R_Latest</f>
        <v>1.4630000000000001</v>
      </c>
      <c r="U112" s="55">
        <f>A125260210C_Latest</f>
        <v>8.3010000000000002</v>
      </c>
      <c r="V112" s="55">
        <f>A125262586L_Latest</f>
        <v>0.111</v>
      </c>
      <c r="W112" s="55">
        <f>A125255458L_Latest</f>
        <v>8.4109999999999996</v>
      </c>
      <c r="X112" s="55">
        <f>A125258230W_Latest</f>
        <v>4.4930000000000003</v>
      </c>
      <c r="Y112" s="55">
        <f>A125253478K_Latest</f>
        <v>1.028</v>
      </c>
      <c r="Z112" s="55">
        <f>A125260606X_Latest</f>
        <v>5.5209999999999999</v>
      </c>
      <c r="AA112" s="55">
        <f>A125262982R_Latest</f>
        <v>0.28499999999999998</v>
      </c>
      <c r="AB112" s="55">
        <f>A125255854R_Latest</f>
        <v>5.806</v>
      </c>
      <c r="AC112" s="55">
        <f>A125257042V_Latest</f>
        <v>0</v>
      </c>
      <c r="AD112" s="55">
        <f>A125252290R_Latest</f>
        <v>0.432</v>
      </c>
      <c r="AE112" s="55">
        <f>A125259418T_Latest</f>
        <v>0.432</v>
      </c>
      <c r="AF112" s="55">
        <f>A125261794L_Latest</f>
        <v>0</v>
      </c>
      <c r="AG112" s="55">
        <f>A125254666L_Latest</f>
        <v>0.432</v>
      </c>
    </row>
    <row r="113" spans="1:33" hidden="1">
      <c r="A113" s="49" t="s">
        <v>4660</v>
      </c>
      <c r="B113" s="59"/>
      <c r="C113" s="65">
        <v>28</v>
      </c>
      <c r="D113" s="55">
        <f>A125256270C_Latest</f>
        <v>214.07900000000001</v>
      </c>
      <c r="E113" s="55">
        <f>A125251518F_Latest</f>
        <v>117.06399999999999</v>
      </c>
      <c r="F113" s="55">
        <f>A125258646A_Latest</f>
        <v>331.14299999999997</v>
      </c>
      <c r="G113" s="55">
        <f>A125261022L_Latest</f>
        <v>35.406999999999996</v>
      </c>
      <c r="H113" s="55">
        <f>A125253894W_Latest</f>
        <v>366.55</v>
      </c>
      <c r="I113" s="55">
        <f>A125257458X_Latest</f>
        <v>210.678</v>
      </c>
      <c r="J113" s="55">
        <f>A125252706J_Latest</f>
        <v>108.693</v>
      </c>
      <c r="K113" s="55">
        <f>A125259834C_Latest</f>
        <v>319.37099999999998</v>
      </c>
      <c r="L113" s="55">
        <f>A125262210R_Latest</f>
        <v>34.767000000000003</v>
      </c>
      <c r="M113" s="55">
        <f>A125255082A_Latest</f>
        <v>354.13900000000001</v>
      </c>
      <c r="N113" s="55">
        <f>A125256666X_Latest</f>
        <v>100.066</v>
      </c>
      <c r="O113" s="55">
        <f>A125251914J_Latest</f>
        <v>51.982999999999997</v>
      </c>
      <c r="P113" s="55">
        <f>A125259042F_Latest</f>
        <v>152.04900000000001</v>
      </c>
      <c r="Q113" s="55">
        <f>A125261418J_Latest</f>
        <v>12.614000000000001</v>
      </c>
      <c r="R113" s="55">
        <f>A125254290A_Latest</f>
        <v>164.66300000000001</v>
      </c>
      <c r="S113" s="55">
        <f>A125257854A_Latest</f>
        <v>73.468000000000004</v>
      </c>
      <c r="T113" s="55">
        <f>A125253102L_Latest</f>
        <v>34.01</v>
      </c>
      <c r="U113" s="55">
        <f>A125260230L_Latest</f>
        <v>107.47799999999999</v>
      </c>
      <c r="V113" s="55">
        <f>A125262606K_Latest</f>
        <v>15.04</v>
      </c>
      <c r="W113" s="55">
        <f>A125255478W_Latest</f>
        <v>122.518</v>
      </c>
      <c r="X113" s="55">
        <f>A125258250F_Latest</f>
        <v>37.143999999999998</v>
      </c>
      <c r="Y113" s="55">
        <f>A125253498V_Latest</f>
        <v>22.701000000000001</v>
      </c>
      <c r="Z113" s="55">
        <f>A125260626J_Latest</f>
        <v>59.844000000000001</v>
      </c>
      <c r="AA113" s="55">
        <f>A125263002R_Latest</f>
        <v>7.1130000000000004</v>
      </c>
      <c r="AB113" s="55">
        <f>A125255874X_Latest</f>
        <v>66.957999999999998</v>
      </c>
      <c r="AC113" s="55">
        <f>A125257062C_Latest</f>
        <v>3.4009999999999998</v>
      </c>
      <c r="AD113" s="55">
        <f>A125252310L_Latest</f>
        <v>8.3710000000000004</v>
      </c>
      <c r="AE113" s="55">
        <f>A125259438A_Latest</f>
        <v>11.772</v>
      </c>
      <c r="AF113" s="55">
        <f>A125261814K_Latest</f>
        <v>0.64</v>
      </c>
      <c r="AG113" s="55">
        <f>A125254686W_Latest</f>
        <v>12.412000000000001</v>
      </c>
    </row>
    <row r="114" spans="1:33" hidden="1">
      <c r="A114" s="46" t="s">
        <v>4679</v>
      </c>
      <c r="B114" s="47"/>
      <c r="C114" s="65">
        <v>29</v>
      </c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</row>
    <row r="115" spans="1:33" hidden="1">
      <c r="A115" s="49" t="s">
        <v>4665</v>
      </c>
      <c r="B115" s="50"/>
      <c r="C115" s="65">
        <v>30</v>
      </c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</row>
    <row r="116" spans="1:33" hidden="1">
      <c r="A116" s="53"/>
      <c r="B116" s="54" t="s">
        <v>4666</v>
      </c>
      <c r="C116" s="65">
        <v>31</v>
      </c>
      <c r="D116" s="55">
        <f>A125244374X_Latest</f>
        <v>283.685</v>
      </c>
      <c r="E116" s="55">
        <f>A125239622C_Latest</f>
        <v>149.37100000000001</v>
      </c>
      <c r="F116" s="55">
        <f>A125246750C_Latest</f>
        <v>433.05500000000001</v>
      </c>
      <c r="G116" s="55">
        <f>A125249126C_Latest</f>
        <v>41.783000000000001</v>
      </c>
      <c r="H116" s="55">
        <f>A125241998T_Latest</f>
        <v>474.839</v>
      </c>
      <c r="I116" s="55">
        <f>A125245562A_Latest</f>
        <v>280.75700000000001</v>
      </c>
      <c r="J116" s="55">
        <f>A125240810K_Latest</f>
        <v>144.98699999999999</v>
      </c>
      <c r="K116" s="55">
        <f>A125247938X_Latest</f>
        <v>425.74400000000003</v>
      </c>
      <c r="L116" s="55">
        <f>A125250314K_Latest</f>
        <v>41.695999999999998</v>
      </c>
      <c r="M116" s="55">
        <f>A125243186W_Latest</f>
        <v>467.44</v>
      </c>
      <c r="N116" s="55">
        <f>A125244770A_Latest</f>
        <v>125.599</v>
      </c>
      <c r="O116" s="55">
        <f>A125240018F_Latest</f>
        <v>62.802999999999997</v>
      </c>
      <c r="P116" s="55">
        <f>A125247146A_Latest</f>
        <v>188.40199999999999</v>
      </c>
      <c r="Q116" s="55">
        <f>A125249522F_Latest</f>
        <v>5.21</v>
      </c>
      <c r="R116" s="55">
        <f>A125242394W_Latest</f>
        <v>193.61199999999999</v>
      </c>
      <c r="S116" s="55">
        <f>A125245958W_Latest</f>
        <v>102.018</v>
      </c>
      <c r="T116" s="55">
        <f>A125241206J_Latest</f>
        <v>46.343000000000004</v>
      </c>
      <c r="U116" s="55">
        <f>A125248334C_Latest</f>
        <v>148.36099999999999</v>
      </c>
      <c r="V116" s="55">
        <f>A125250710L_Latest</f>
        <v>20.367999999999999</v>
      </c>
      <c r="W116" s="55">
        <f>A125243582X_Latest</f>
        <v>168.72900000000001</v>
      </c>
      <c r="X116" s="55">
        <f>A125246354A_Latest</f>
        <v>53.14</v>
      </c>
      <c r="Y116" s="55">
        <f>A125241602K_Latest</f>
        <v>35.841999999999999</v>
      </c>
      <c r="Z116" s="55">
        <f>A125248730F_Latest</f>
        <v>88.981999999999999</v>
      </c>
      <c r="AA116" s="55">
        <f>A125251106K_Latest</f>
        <v>16.117000000000001</v>
      </c>
      <c r="AB116" s="55">
        <f>A125243978V_Latest</f>
        <v>105.099</v>
      </c>
      <c r="AC116" s="55">
        <f>A125245166X_Latest</f>
        <v>2.9279999999999999</v>
      </c>
      <c r="AD116" s="55">
        <f>A125240414J_Latest</f>
        <v>4.383</v>
      </c>
      <c r="AE116" s="55">
        <f>A125247542C_Latest</f>
        <v>7.3109999999999999</v>
      </c>
      <c r="AF116" s="55">
        <f>A125249918A_Latest</f>
        <v>8.7999999999999995E-2</v>
      </c>
      <c r="AG116" s="55">
        <f>A125242790X_Latest</f>
        <v>7.399</v>
      </c>
    </row>
    <row r="117" spans="1:33" hidden="1">
      <c r="A117" s="53"/>
      <c r="B117" s="54" t="s">
        <v>4667</v>
      </c>
      <c r="C117" s="65">
        <v>32</v>
      </c>
      <c r="D117" s="55">
        <f>A125244354R_Latest</f>
        <v>40.493000000000002</v>
      </c>
      <c r="E117" s="55">
        <f>A125239602V_Latest</f>
        <v>14.205</v>
      </c>
      <c r="F117" s="55">
        <f>A125246730V_Latest</f>
        <v>54.698</v>
      </c>
      <c r="G117" s="55">
        <f>A125249106V_Latest</f>
        <v>9.4139999999999997</v>
      </c>
      <c r="H117" s="55">
        <f>A125241978J_Latest</f>
        <v>64.111999999999995</v>
      </c>
      <c r="I117" s="55">
        <f>A125245542T_Latest</f>
        <v>37.688000000000002</v>
      </c>
      <c r="J117" s="55">
        <f>A125240790L_Latest</f>
        <v>12.295999999999999</v>
      </c>
      <c r="K117" s="55">
        <f>A125247918R_Latest</f>
        <v>49.984000000000002</v>
      </c>
      <c r="L117" s="55">
        <f>A125250294L_Latest</f>
        <v>8.9700000000000006</v>
      </c>
      <c r="M117" s="55">
        <f>A125243166L_Latest</f>
        <v>58.954000000000001</v>
      </c>
      <c r="N117" s="55">
        <f>A125244750T_Latest</f>
        <v>3.4350000000000001</v>
      </c>
      <c r="O117" s="55">
        <f>A125239998A_Latest</f>
        <v>0.53900000000000003</v>
      </c>
      <c r="P117" s="55">
        <f>A125247126T_Latest</f>
        <v>3.9740000000000002</v>
      </c>
      <c r="Q117" s="55">
        <f>A125249502W_Latest</f>
        <v>0</v>
      </c>
      <c r="R117" s="55">
        <f>A125242374L_Latest</f>
        <v>3.9740000000000002</v>
      </c>
      <c r="S117" s="55">
        <f>A125245938L_Latest</f>
        <v>19.78</v>
      </c>
      <c r="T117" s="55">
        <f>A125241186K_Latest</f>
        <v>6.2960000000000003</v>
      </c>
      <c r="U117" s="55">
        <f>A125248314V_Latest</f>
        <v>26.074999999999999</v>
      </c>
      <c r="V117" s="55">
        <f>A125250690R_Latest</f>
        <v>7.806</v>
      </c>
      <c r="W117" s="55">
        <f>A125243562R_Latest</f>
        <v>33.881</v>
      </c>
      <c r="X117" s="55">
        <f>A125246334T_Latest</f>
        <v>14.473000000000001</v>
      </c>
      <c r="Y117" s="55">
        <f>A125241582L_Latest</f>
        <v>5.4610000000000003</v>
      </c>
      <c r="Z117" s="55">
        <f>A125248710W_Latest</f>
        <v>19.934999999999999</v>
      </c>
      <c r="AA117" s="55">
        <f>A125251086L_Latest</f>
        <v>1.163</v>
      </c>
      <c r="AB117" s="55">
        <f>A125243958K_Latest</f>
        <v>21.097999999999999</v>
      </c>
      <c r="AC117" s="55">
        <f>A125245146R_Latest</f>
        <v>2.8050000000000002</v>
      </c>
      <c r="AD117" s="55">
        <f>A125240394K_Latest</f>
        <v>1.909</v>
      </c>
      <c r="AE117" s="55">
        <f>A125247522V_Latest</f>
        <v>4.7140000000000004</v>
      </c>
      <c r="AF117" s="55">
        <f>A125249898C_Latest</f>
        <v>0.44400000000000001</v>
      </c>
      <c r="AG117" s="55">
        <f>A125242770R_Latest</f>
        <v>5.1580000000000004</v>
      </c>
    </row>
    <row r="118" spans="1:33" hidden="1">
      <c r="A118" s="49" t="s">
        <v>4668</v>
      </c>
      <c r="B118" s="50"/>
      <c r="C118" s="65">
        <v>33</v>
      </c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</row>
    <row r="119" spans="1:33" hidden="1">
      <c r="A119" s="53"/>
      <c r="B119" s="54" t="s">
        <v>4669</v>
      </c>
      <c r="C119" s="65">
        <v>34</v>
      </c>
      <c r="D119" s="55">
        <f>A125244378J_Latest</f>
        <v>115.614</v>
      </c>
      <c r="E119" s="55">
        <f>A125239626L_Latest</f>
        <v>70.019000000000005</v>
      </c>
      <c r="F119" s="55">
        <f>A125246754L_Latest</f>
        <v>185.63300000000001</v>
      </c>
      <c r="G119" s="55">
        <f>A125249130V_Latest</f>
        <v>14.198</v>
      </c>
      <c r="H119" s="55">
        <f>A125242002X_Latest</f>
        <v>199.83099999999999</v>
      </c>
      <c r="I119" s="55">
        <f>A125245566K_Latest</f>
        <v>110.17700000000001</v>
      </c>
      <c r="J119" s="55">
        <f>A125240814V_Latest</f>
        <v>64.352999999999994</v>
      </c>
      <c r="K119" s="55">
        <f>A125247942R_Latest</f>
        <v>174.53</v>
      </c>
      <c r="L119" s="55">
        <f>A125250318V_Latest</f>
        <v>13.666</v>
      </c>
      <c r="M119" s="55">
        <f>A125243190L_Latest</f>
        <v>188.196</v>
      </c>
      <c r="N119" s="55">
        <f>A125244774K_Latest</f>
        <v>52.374000000000002</v>
      </c>
      <c r="O119" s="55">
        <f>A125240022W_Latest</f>
        <v>35.795000000000002</v>
      </c>
      <c r="P119" s="55">
        <f>A125247150T_Latest</f>
        <v>88.168999999999997</v>
      </c>
      <c r="Q119" s="55">
        <f>A125249526R_Latest</f>
        <v>2.7810000000000001</v>
      </c>
      <c r="R119" s="55">
        <f>A125242398F_Latest</f>
        <v>90.948999999999998</v>
      </c>
      <c r="S119" s="55">
        <f>A125245962L_Latest</f>
        <v>36.844000000000001</v>
      </c>
      <c r="T119" s="55">
        <f>A125241210X_Latest</f>
        <v>15.212</v>
      </c>
      <c r="U119" s="55">
        <f>A125248338L_Latest</f>
        <v>52.055999999999997</v>
      </c>
      <c r="V119" s="55">
        <f>A125250714W_Latest</f>
        <v>4.4630000000000001</v>
      </c>
      <c r="W119" s="55">
        <f>A125243586J_Latest</f>
        <v>56.518999999999998</v>
      </c>
      <c r="X119" s="55">
        <f>A125246358K_Latest</f>
        <v>20.959</v>
      </c>
      <c r="Y119" s="55">
        <f>A125241606V_Latest</f>
        <v>13.346</v>
      </c>
      <c r="Z119" s="55">
        <f>A125248734R_Latest</f>
        <v>34.305</v>
      </c>
      <c r="AA119" s="55">
        <f>A125251110A_Latest</f>
        <v>6.4219999999999997</v>
      </c>
      <c r="AB119" s="55">
        <f>A125243982K_Latest</f>
        <v>40.728000000000002</v>
      </c>
      <c r="AC119" s="55">
        <f>A125245170R_Latest</f>
        <v>5.4370000000000003</v>
      </c>
      <c r="AD119" s="55">
        <f>A125240418T_Latest</f>
        <v>5.6660000000000004</v>
      </c>
      <c r="AE119" s="55">
        <f>A125247546L_Latest</f>
        <v>11.103</v>
      </c>
      <c r="AF119" s="55">
        <f>A125249922T_Latest</f>
        <v>0.53200000000000003</v>
      </c>
      <c r="AG119" s="55">
        <f>A125242794J_Latest</f>
        <v>11.635</v>
      </c>
    </row>
    <row r="120" spans="1:33" hidden="1">
      <c r="A120" s="53"/>
      <c r="B120" s="54" t="s">
        <v>4670</v>
      </c>
      <c r="C120" s="65">
        <v>35</v>
      </c>
      <c r="D120" s="55">
        <f>A125244382X_Latest</f>
        <v>60.54</v>
      </c>
      <c r="E120" s="55">
        <f>A125239630C_Latest</f>
        <v>33.67</v>
      </c>
      <c r="F120" s="55">
        <f>A125246758W_Latest</f>
        <v>94.21</v>
      </c>
      <c r="G120" s="55">
        <f>A125249134C_Latest</f>
        <v>8.3550000000000004</v>
      </c>
      <c r="H120" s="55">
        <f>A125242006J_Latest</f>
        <v>102.566</v>
      </c>
      <c r="I120" s="55">
        <f>A125245570A_Latest</f>
        <v>60.244</v>
      </c>
      <c r="J120" s="55">
        <f>A125240818C_Latest</f>
        <v>33.438000000000002</v>
      </c>
      <c r="K120" s="55">
        <f>A125247946X_Latest</f>
        <v>93.682000000000002</v>
      </c>
      <c r="L120" s="55">
        <f>A125250322K_Latest</f>
        <v>8.3550000000000004</v>
      </c>
      <c r="M120" s="55">
        <f>A125243194W_Latest</f>
        <v>102.038</v>
      </c>
      <c r="N120" s="55">
        <f>A125244778V_Latest</f>
        <v>25.710999999999999</v>
      </c>
      <c r="O120" s="55">
        <f>A125240026F_Latest</f>
        <v>10.500999999999999</v>
      </c>
      <c r="P120" s="55">
        <f>A125247154A_Latest</f>
        <v>36.212000000000003</v>
      </c>
      <c r="Q120" s="55">
        <f>A125249530F_Latest</f>
        <v>1.5329999999999999</v>
      </c>
      <c r="R120" s="55">
        <f>A125242402K_Latest</f>
        <v>37.744</v>
      </c>
      <c r="S120" s="55">
        <f>A125245966W_Latest</f>
        <v>17.125</v>
      </c>
      <c r="T120" s="55">
        <f>A125241214J_Latest</f>
        <v>11.808999999999999</v>
      </c>
      <c r="U120" s="55">
        <f>A125248342C_Latest</f>
        <v>28.934000000000001</v>
      </c>
      <c r="V120" s="55">
        <f>A125250718F_Latest</f>
        <v>4.1870000000000003</v>
      </c>
      <c r="W120" s="55">
        <f>A125243590X_Latest</f>
        <v>33.121000000000002</v>
      </c>
      <c r="X120" s="55">
        <f>A125246362A_Latest</f>
        <v>17.408999999999999</v>
      </c>
      <c r="Y120" s="55">
        <f>A125241610K_Latest</f>
        <v>11.128</v>
      </c>
      <c r="Z120" s="55">
        <f>A125248738X_Latest</f>
        <v>28.536999999999999</v>
      </c>
      <c r="AA120" s="55">
        <f>A125251114K_Latest</f>
        <v>2.6349999999999998</v>
      </c>
      <c r="AB120" s="55">
        <f>A125243986V_Latest</f>
        <v>31.172000000000001</v>
      </c>
      <c r="AC120" s="55">
        <f>A125245174X_Latest</f>
        <v>0.29599999999999999</v>
      </c>
      <c r="AD120" s="55">
        <f>A125240422J_Latest</f>
        <v>0.23200000000000001</v>
      </c>
      <c r="AE120" s="55">
        <f>A125247550C_Latest</f>
        <v>0.52800000000000002</v>
      </c>
      <c r="AF120" s="55">
        <f>A125249926A_Latest</f>
        <v>0</v>
      </c>
      <c r="AG120" s="55">
        <f>A125242798T_Latest</f>
        <v>0.52800000000000002</v>
      </c>
    </row>
    <row r="121" spans="1:33" hidden="1">
      <c r="A121" s="53"/>
      <c r="B121" s="54" t="s">
        <v>4671</v>
      </c>
      <c r="C121" s="65">
        <v>36</v>
      </c>
      <c r="D121" s="55">
        <f>A125244358X_Latest</f>
        <v>90.992999999999995</v>
      </c>
      <c r="E121" s="55">
        <f>A125239606C_Latest</f>
        <v>34.68</v>
      </c>
      <c r="F121" s="55">
        <f>A125246734C_Latest</f>
        <v>125.673</v>
      </c>
      <c r="G121" s="55">
        <f>A125249110K_Latest</f>
        <v>18.712</v>
      </c>
      <c r="H121" s="55">
        <f>A125241982X_Latest</f>
        <v>144.38499999999999</v>
      </c>
      <c r="I121" s="55">
        <f>A125245546A_Latest</f>
        <v>90.992999999999995</v>
      </c>
      <c r="J121" s="55">
        <f>A125240794W_Latest</f>
        <v>34.386000000000003</v>
      </c>
      <c r="K121" s="55">
        <f>A125247922F_Latest</f>
        <v>125.379</v>
      </c>
      <c r="L121" s="55">
        <f>A125250298W_Latest</f>
        <v>18.712</v>
      </c>
      <c r="M121" s="55">
        <f>A125243170C_Latest</f>
        <v>144.09100000000001</v>
      </c>
      <c r="N121" s="55">
        <f>A125244754A_Latest</f>
        <v>33.219000000000001</v>
      </c>
      <c r="O121" s="55">
        <f>A125240002L_Latest</f>
        <v>12.465</v>
      </c>
      <c r="P121" s="55">
        <f>A125247130J_Latest</f>
        <v>45.683999999999997</v>
      </c>
      <c r="Q121" s="55">
        <f>A125249506F_Latest</f>
        <v>0.89700000000000002</v>
      </c>
      <c r="R121" s="55">
        <f>A125242378W_Latest</f>
        <v>46.581000000000003</v>
      </c>
      <c r="S121" s="55">
        <f>A125245942C_Latest</f>
        <v>37.673000000000002</v>
      </c>
      <c r="T121" s="55">
        <f>A125241190A_Latest</f>
        <v>12.661</v>
      </c>
      <c r="U121" s="55">
        <f>A125248318C_Latest</f>
        <v>50.332999999999998</v>
      </c>
      <c r="V121" s="55">
        <f>A125250694X_Latest</f>
        <v>11.715999999999999</v>
      </c>
      <c r="W121" s="55">
        <f>A125243566X_Latest</f>
        <v>62.048999999999999</v>
      </c>
      <c r="X121" s="55">
        <f>A125246338A_Latest</f>
        <v>20.100999999999999</v>
      </c>
      <c r="Y121" s="55">
        <f>A125241586W_Latest</f>
        <v>9.26</v>
      </c>
      <c r="Z121" s="55">
        <f>A125248714F_Latest</f>
        <v>29.361000000000001</v>
      </c>
      <c r="AA121" s="55">
        <f>A125251090C_Latest</f>
        <v>6.0990000000000002</v>
      </c>
      <c r="AB121" s="55">
        <f>A125243962A_Latest</f>
        <v>35.46</v>
      </c>
      <c r="AC121" s="55">
        <f>A125245150F_Latest</f>
        <v>0</v>
      </c>
      <c r="AD121" s="55">
        <f>A125240398V_Latest</f>
        <v>0.29399999999999998</v>
      </c>
      <c r="AE121" s="55">
        <f>A125247526C_Latest</f>
        <v>0.29399999999999998</v>
      </c>
      <c r="AF121" s="55">
        <f>A125249902J_Latest</f>
        <v>0</v>
      </c>
      <c r="AG121" s="55">
        <f>A125242774X_Latest</f>
        <v>0.29399999999999998</v>
      </c>
    </row>
    <row r="122" spans="1:33" hidden="1">
      <c r="A122" s="53"/>
      <c r="B122" s="54" t="s">
        <v>4672</v>
      </c>
      <c r="C122" s="65">
        <v>37</v>
      </c>
      <c r="D122" s="55">
        <f>A125244362R_Latest</f>
        <v>57.030999999999999</v>
      </c>
      <c r="E122" s="55">
        <f>A125239610V_Latest</f>
        <v>25.206</v>
      </c>
      <c r="F122" s="55">
        <f>A125246738L_Latest</f>
        <v>82.236999999999995</v>
      </c>
      <c r="G122" s="55">
        <f>A125249114V_Latest</f>
        <v>9.9320000000000004</v>
      </c>
      <c r="H122" s="55">
        <f>A125241986J_Latest</f>
        <v>92.168999999999997</v>
      </c>
      <c r="I122" s="55">
        <f>A125245550T_Latest</f>
        <v>57.030999999999999</v>
      </c>
      <c r="J122" s="55">
        <f>A125240798F_Latest</f>
        <v>25.106000000000002</v>
      </c>
      <c r="K122" s="55">
        <f>A125247926R_Latest</f>
        <v>82.137</v>
      </c>
      <c r="L122" s="55">
        <f>A125250302A_Latest</f>
        <v>9.9320000000000004</v>
      </c>
      <c r="M122" s="55">
        <f>A125243174L_Latest</f>
        <v>92.069000000000003</v>
      </c>
      <c r="N122" s="55">
        <f>A125244758K_Latest</f>
        <v>17.73</v>
      </c>
      <c r="O122" s="55">
        <f>A125240006W_Latest</f>
        <v>4.5810000000000004</v>
      </c>
      <c r="P122" s="55">
        <f>A125247134T_Latest</f>
        <v>22.311</v>
      </c>
      <c r="Q122" s="55">
        <f>A125249510W_Latest</f>
        <v>0</v>
      </c>
      <c r="R122" s="55">
        <f>A125242382L_Latest</f>
        <v>22.311</v>
      </c>
      <c r="S122" s="55">
        <f>A125245946L_Latest</f>
        <v>30.155999999999999</v>
      </c>
      <c r="T122" s="55">
        <f>A125241194K_Latest</f>
        <v>12.956</v>
      </c>
      <c r="U122" s="55">
        <f>A125248322V_Latest</f>
        <v>43.113</v>
      </c>
      <c r="V122" s="55">
        <f>A125250698J_Latest</f>
        <v>7.8079999999999998</v>
      </c>
      <c r="W122" s="55">
        <f>A125243570R_Latest</f>
        <v>50.920999999999999</v>
      </c>
      <c r="X122" s="55">
        <f>A125246342T_Latest</f>
        <v>9.1440000000000001</v>
      </c>
      <c r="Y122" s="55">
        <f>A125241590L_Latest</f>
        <v>7.569</v>
      </c>
      <c r="Z122" s="55">
        <f>A125248718R_Latest</f>
        <v>16.713000000000001</v>
      </c>
      <c r="AA122" s="55">
        <f>A125251094L_Latest</f>
        <v>2.1240000000000001</v>
      </c>
      <c r="AB122" s="55">
        <f>A125243966K_Latest</f>
        <v>18.837</v>
      </c>
      <c r="AC122" s="55">
        <f>A125245154R_Latest</f>
        <v>0</v>
      </c>
      <c r="AD122" s="55">
        <f>A125240402X_Latest</f>
        <v>0.1</v>
      </c>
      <c r="AE122" s="55">
        <f>A125247530V_Latest</f>
        <v>0.1</v>
      </c>
      <c r="AF122" s="55">
        <f>A125249906T_Latest</f>
        <v>0</v>
      </c>
      <c r="AG122" s="55">
        <f>A125242778J_Latest</f>
        <v>0.1</v>
      </c>
    </row>
    <row r="123" spans="1:33" hidden="1">
      <c r="A123" s="49" t="s">
        <v>4673</v>
      </c>
      <c r="B123" s="50"/>
      <c r="C123" s="65">
        <v>38</v>
      </c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</row>
    <row r="124" spans="1:33" hidden="1">
      <c r="A124" s="53"/>
      <c r="B124" s="54" t="s">
        <v>4674</v>
      </c>
      <c r="C124" s="65">
        <v>39</v>
      </c>
      <c r="D124" s="55">
        <f>A125244366X_Latest</f>
        <v>127.935</v>
      </c>
      <c r="E124" s="55">
        <f>A125239614C_Latest</f>
        <v>86.789000000000001</v>
      </c>
      <c r="F124" s="55">
        <f>A125246742C_Latest</f>
        <v>214.72399999999999</v>
      </c>
      <c r="G124" s="55">
        <f>A125249118C_Latest</f>
        <v>16.927</v>
      </c>
      <c r="H124" s="55">
        <f>A125241990X_Latest</f>
        <v>231.65100000000001</v>
      </c>
      <c r="I124" s="55">
        <f>A125245554A_Latest</f>
        <v>126.166</v>
      </c>
      <c r="J124" s="55">
        <f>A125240802K_Latest</f>
        <v>82.366</v>
      </c>
      <c r="K124" s="55">
        <f>A125247930F_Latest</f>
        <v>208.53200000000001</v>
      </c>
      <c r="L124" s="55">
        <f>A125250306K_Latest</f>
        <v>16.483000000000001</v>
      </c>
      <c r="M124" s="55">
        <f>A125243178W_Latest</f>
        <v>225.01499999999999</v>
      </c>
      <c r="N124" s="55">
        <f>A125244762A_Latest</f>
        <v>52.825000000000003</v>
      </c>
      <c r="O124" s="55">
        <f>A125240010L_Latest</f>
        <v>37.633000000000003</v>
      </c>
      <c r="P124" s="55">
        <f>A125247138A_Latest</f>
        <v>90.457999999999998</v>
      </c>
      <c r="Q124" s="55">
        <f>A125249514F_Latest</f>
        <v>2.177</v>
      </c>
      <c r="R124" s="55">
        <f>A125242386W_Latest</f>
        <v>92.635000000000005</v>
      </c>
      <c r="S124" s="55">
        <f>A125245950C_Latest</f>
        <v>39.880000000000003</v>
      </c>
      <c r="T124" s="55">
        <f>A125241198V_Latest</f>
        <v>24.73</v>
      </c>
      <c r="U124" s="55">
        <f>A125248326C_Latest</f>
        <v>64.61</v>
      </c>
      <c r="V124" s="55">
        <f>A125250702L_Latest</f>
        <v>8.7050000000000001</v>
      </c>
      <c r="W124" s="55">
        <f>A125243574X_Latest</f>
        <v>73.314999999999998</v>
      </c>
      <c r="X124" s="55">
        <f>A125246346A_Latest</f>
        <v>33.462000000000003</v>
      </c>
      <c r="Y124" s="55">
        <f>A125241594W_Latest</f>
        <v>20.003</v>
      </c>
      <c r="Z124" s="55">
        <f>A125248722F_Latest</f>
        <v>53.465000000000003</v>
      </c>
      <c r="AA124" s="55">
        <f>A125251098W_Latest</f>
        <v>5.601</v>
      </c>
      <c r="AB124" s="55">
        <f>A125243970A_Latest</f>
        <v>59.064999999999998</v>
      </c>
      <c r="AC124" s="55">
        <f>A125245158X_Latest</f>
        <v>1.7689999999999999</v>
      </c>
      <c r="AD124" s="55">
        <f>A125240406J_Latest</f>
        <v>4.423</v>
      </c>
      <c r="AE124" s="55">
        <f>A125247534C_Latest</f>
        <v>6.1909999999999998</v>
      </c>
      <c r="AF124" s="55">
        <f>A125249910J_Latest</f>
        <v>0.44400000000000001</v>
      </c>
      <c r="AG124" s="55">
        <f>A125242782X_Latest</f>
        <v>6.6360000000000001</v>
      </c>
    </row>
    <row r="125" spans="1:33" hidden="1">
      <c r="A125" s="53"/>
      <c r="B125" s="54" t="s">
        <v>4675</v>
      </c>
      <c r="C125" s="65">
        <v>40</v>
      </c>
      <c r="D125" s="55">
        <f>A125244350F_Latest</f>
        <v>136.13499999999999</v>
      </c>
      <c r="E125" s="55">
        <f>A125239598R_Latest</f>
        <v>63.595999999999997</v>
      </c>
      <c r="F125" s="55">
        <f>A125246726C_Latest</f>
        <v>199.73099999999999</v>
      </c>
      <c r="G125" s="55">
        <f>A125249102K_Latest</f>
        <v>25.041</v>
      </c>
      <c r="H125" s="55">
        <f>A125241974X_Latest</f>
        <v>224.77199999999999</v>
      </c>
      <c r="I125" s="55">
        <f>A125245538A_Latest</f>
        <v>132.17099999999999</v>
      </c>
      <c r="J125" s="55">
        <f>A125240786W_Latest</f>
        <v>61.725999999999999</v>
      </c>
      <c r="K125" s="55">
        <f>A125247914F_Latest</f>
        <v>193.89699999999999</v>
      </c>
      <c r="L125" s="55">
        <f>A125250290C_Latest</f>
        <v>24.952999999999999</v>
      </c>
      <c r="M125" s="55">
        <f>A125243162C_Latest</f>
        <v>218.851</v>
      </c>
      <c r="N125" s="55">
        <f>A125244746A_Latest</f>
        <v>54.414000000000001</v>
      </c>
      <c r="O125" s="55">
        <f>A125239994T_Latest</f>
        <v>22.172999999999998</v>
      </c>
      <c r="P125" s="55">
        <f>A125247122J_Latest</f>
        <v>76.587000000000003</v>
      </c>
      <c r="Q125" s="55">
        <f>A125249498T_Latest</f>
        <v>3.0329999999999999</v>
      </c>
      <c r="R125" s="55">
        <f>A125242370C_Latest</f>
        <v>79.62</v>
      </c>
      <c r="S125" s="55">
        <f>A125245934C_Latest</f>
        <v>54.731000000000002</v>
      </c>
      <c r="T125" s="55">
        <f>A125241182A_Latest</f>
        <v>20.971</v>
      </c>
      <c r="U125" s="55">
        <f>A125248310K_Latest</f>
        <v>75.701999999999998</v>
      </c>
      <c r="V125" s="55">
        <f>A125250686X_Latest</f>
        <v>12.462999999999999</v>
      </c>
      <c r="W125" s="55">
        <f>A125243558X_Latest</f>
        <v>88.165000000000006</v>
      </c>
      <c r="X125" s="55">
        <f>A125246330J_Latest</f>
        <v>23.027000000000001</v>
      </c>
      <c r="Y125" s="55">
        <f>A125241578W_Latest</f>
        <v>18.582000000000001</v>
      </c>
      <c r="Z125" s="55">
        <f>A125248706F_Latest</f>
        <v>41.609000000000002</v>
      </c>
      <c r="AA125" s="55">
        <f>A125251082C_Latest</f>
        <v>9.4570000000000007</v>
      </c>
      <c r="AB125" s="55">
        <f>A125243954A_Latest</f>
        <v>51.066000000000003</v>
      </c>
      <c r="AC125" s="55">
        <f>A125245142F_Latest</f>
        <v>3.964</v>
      </c>
      <c r="AD125" s="55">
        <f>A125240390A_Latest</f>
        <v>1.87</v>
      </c>
      <c r="AE125" s="55">
        <f>A125247518C_Latest</f>
        <v>5.8339999999999996</v>
      </c>
      <c r="AF125" s="55">
        <f>A125249894V_Latest</f>
        <v>8.7999999999999995E-2</v>
      </c>
      <c r="AG125" s="55">
        <f>A125242766X_Latest</f>
        <v>5.9210000000000003</v>
      </c>
    </row>
    <row r="126" spans="1:33" hidden="1">
      <c r="A126" s="53"/>
      <c r="B126" s="54" t="s">
        <v>4676</v>
      </c>
      <c r="C126" s="65">
        <v>41</v>
      </c>
      <c r="D126" s="55">
        <f>A125244386J_Latest</f>
        <v>51.447000000000003</v>
      </c>
      <c r="E126" s="55">
        <f>A125239634L_Latest</f>
        <v>12.117000000000001</v>
      </c>
      <c r="F126" s="55">
        <f>A125246762L_Latest</f>
        <v>63.564</v>
      </c>
      <c r="G126" s="55">
        <f>A125249138L_Latest</f>
        <v>6.4160000000000004</v>
      </c>
      <c r="H126" s="55">
        <f>A125242010X_Latest</f>
        <v>69.98</v>
      </c>
      <c r="I126" s="55">
        <f>A125245574K_Latest</f>
        <v>51.447000000000003</v>
      </c>
      <c r="J126" s="55">
        <f>A125240822V_Latest</f>
        <v>12.117000000000001</v>
      </c>
      <c r="K126" s="55">
        <f>A125247950R_Latest</f>
        <v>63.564</v>
      </c>
      <c r="L126" s="55">
        <f>A125250326V_Latest</f>
        <v>6.4160000000000004</v>
      </c>
      <c r="M126" s="55">
        <f>A125243198F_Latest</f>
        <v>69.98</v>
      </c>
      <c r="N126" s="55">
        <f>A125244782K_Latest</f>
        <v>17.204000000000001</v>
      </c>
      <c r="O126" s="55">
        <f>A125240030W_Latest</f>
        <v>2.6920000000000002</v>
      </c>
      <c r="P126" s="55">
        <f>A125247158K_Latest</f>
        <v>19.896000000000001</v>
      </c>
      <c r="Q126" s="55">
        <f>A125249534R_Latest</f>
        <v>0</v>
      </c>
      <c r="R126" s="55">
        <f>A125242406V_Latest</f>
        <v>19.896000000000001</v>
      </c>
      <c r="S126" s="55">
        <f>A125245970L_Latest</f>
        <v>25.09</v>
      </c>
      <c r="T126" s="55">
        <f>A125241218T_Latest</f>
        <v>6.9370000000000003</v>
      </c>
      <c r="U126" s="55">
        <f>A125248346L_Latest</f>
        <v>32.027000000000001</v>
      </c>
      <c r="V126" s="55">
        <f>A125250722W_Latest</f>
        <v>5.8520000000000003</v>
      </c>
      <c r="W126" s="55">
        <f>A125243594J_Latest</f>
        <v>37.878999999999998</v>
      </c>
      <c r="X126" s="55">
        <f>A125246366K_Latest</f>
        <v>9.1530000000000005</v>
      </c>
      <c r="Y126" s="55">
        <f>A125241614V_Latest</f>
        <v>2.488</v>
      </c>
      <c r="Z126" s="55">
        <f>A125248742R_Latest</f>
        <v>11.641</v>
      </c>
      <c r="AA126" s="55">
        <f>A125251118V_Latest</f>
        <v>0.56399999999999995</v>
      </c>
      <c r="AB126" s="55">
        <f>A125243990K_Latest</f>
        <v>12.204000000000001</v>
      </c>
      <c r="AC126" s="55">
        <f>A125245178J_Latest</f>
        <v>0</v>
      </c>
      <c r="AD126" s="55">
        <f>A125240426T_Latest</f>
        <v>0</v>
      </c>
      <c r="AE126" s="55">
        <f>A125247554L_Latest</f>
        <v>0</v>
      </c>
      <c r="AF126" s="55">
        <f>A125249930T_Latest</f>
        <v>0</v>
      </c>
      <c r="AG126" s="55">
        <f>A125242802W_Latest</f>
        <v>0</v>
      </c>
    </row>
    <row r="127" spans="1:33" hidden="1">
      <c r="A127" s="53"/>
      <c r="B127" s="54" t="s">
        <v>4677</v>
      </c>
      <c r="C127" s="65">
        <v>42</v>
      </c>
      <c r="D127" s="55">
        <f>A125244370R_Latest</f>
        <v>8.6609999999999996</v>
      </c>
      <c r="E127" s="55">
        <f>A125239618L_Latest</f>
        <v>1.073</v>
      </c>
      <c r="F127" s="55">
        <f>A125246746L_Latest</f>
        <v>9.734</v>
      </c>
      <c r="G127" s="55">
        <f>A125249122V_Latest</f>
        <v>2.8140000000000001</v>
      </c>
      <c r="H127" s="55">
        <f>A125241994J_Latest</f>
        <v>12.548</v>
      </c>
      <c r="I127" s="55">
        <f>A125245558K_Latest</f>
        <v>8.6609999999999996</v>
      </c>
      <c r="J127" s="55">
        <f>A125240806V_Latest</f>
        <v>1.073</v>
      </c>
      <c r="K127" s="55">
        <f>A125247934R_Latest</f>
        <v>9.734</v>
      </c>
      <c r="L127" s="55">
        <f>A125250310A_Latest</f>
        <v>2.8140000000000001</v>
      </c>
      <c r="M127" s="55">
        <f>A125243182L_Latest</f>
        <v>12.548</v>
      </c>
      <c r="N127" s="55">
        <f>A125244766K_Latest</f>
        <v>4.5910000000000002</v>
      </c>
      <c r="O127" s="55">
        <f>A125240014W_Latest</f>
        <v>0.84299999999999997</v>
      </c>
      <c r="P127" s="55">
        <f>A125247142T_Latest</f>
        <v>5.4349999999999996</v>
      </c>
      <c r="Q127" s="55">
        <f>A125249518R_Latest</f>
        <v>0</v>
      </c>
      <c r="R127" s="55">
        <f>A125242390L_Latest</f>
        <v>5.4349999999999996</v>
      </c>
      <c r="S127" s="55">
        <f>A125245954L_Latest</f>
        <v>2.097</v>
      </c>
      <c r="T127" s="55">
        <f>A125241202X_Latest</f>
        <v>0</v>
      </c>
      <c r="U127" s="55">
        <f>A125248330V_Latest</f>
        <v>2.097</v>
      </c>
      <c r="V127" s="55">
        <f>A125250706W_Latest</f>
        <v>1.155</v>
      </c>
      <c r="W127" s="55">
        <f>A125243578J_Latest</f>
        <v>3.2519999999999998</v>
      </c>
      <c r="X127" s="55">
        <f>A125246350T_Latest</f>
        <v>1.972</v>
      </c>
      <c r="Y127" s="55">
        <f>A125241598F_Latest</f>
        <v>0.23</v>
      </c>
      <c r="Z127" s="55">
        <f>A125248726R_Latest</f>
        <v>2.202</v>
      </c>
      <c r="AA127" s="55">
        <f>A125251102A_Latest</f>
        <v>1.659</v>
      </c>
      <c r="AB127" s="55">
        <f>A125243974K_Latest</f>
        <v>3.8610000000000002</v>
      </c>
      <c r="AC127" s="55">
        <f>A125245162R_Latest</f>
        <v>0</v>
      </c>
      <c r="AD127" s="55">
        <f>A125240410X_Latest</f>
        <v>0</v>
      </c>
      <c r="AE127" s="55">
        <f>A125247538L_Latest</f>
        <v>0</v>
      </c>
      <c r="AF127" s="55">
        <f>A125249914T_Latest</f>
        <v>0</v>
      </c>
      <c r="AG127" s="55">
        <f>A125242786J_Latest</f>
        <v>0</v>
      </c>
    </row>
    <row r="128" spans="1:33" hidden="1">
      <c r="A128" s="49" t="s">
        <v>4660</v>
      </c>
      <c r="B128" s="59"/>
      <c r="C128" s="65">
        <v>43</v>
      </c>
      <c r="D128" s="55">
        <f>A125244390X_Latest</f>
        <v>324.178</v>
      </c>
      <c r="E128" s="55">
        <f>A125239638W_Latest</f>
        <v>163.57499999999999</v>
      </c>
      <c r="F128" s="55">
        <f>A125246766W_Latest</f>
        <v>487.75299999999999</v>
      </c>
      <c r="G128" s="55">
        <f>A125249142C_Latest</f>
        <v>51.197000000000003</v>
      </c>
      <c r="H128" s="55">
        <f>A125242014J_Latest</f>
        <v>538.95000000000005</v>
      </c>
      <c r="I128" s="55">
        <f>A125245578V_Latest</f>
        <v>318.44499999999999</v>
      </c>
      <c r="J128" s="55">
        <f>A125240826C_Latest</f>
        <v>157.28299999999999</v>
      </c>
      <c r="K128" s="55">
        <f>A125247954X_Latest</f>
        <v>475.72800000000001</v>
      </c>
      <c r="L128" s="55">
        <f>A125250330K_Latest</f>
        <v>50.664999999999999</v>
      </c>
      <c r="M128" s="55">
        <f>A125243202K_Latest</f>
        <v>526.39300000000003</v>
      </c>
      <c r="N128" s="55">
        <f>A125244786V_Latest</f>
        <v>129.03399999999999</v>
      </c>
      <c r="O128" s="55">
        <f>A125240034F_Latest</f>
        <v>63.341999999999999</v>
      </c>
      <c r="P128" s="55">
        <f>A125247162A_Latest</f>
        <v>192.376</v>
      </c>
      <c r="Q128" s="55">
        <f>A125249538X_Latest</f>
        <v>5.21</v>
      </c>
      <c r="R128" s="55">
        <f>A125242410K_Latest</f>
        <v>197.58600000000001</v>
      </c>
      <c r="S128" s="55">
        <f>A125245974W_Latest</f>
        <v>121.798</v>
      </c>
      <c r="T128" s="55">
        <f>A125241222J_Latest</f>
        <v>52.637999999999998</v>
      </c>
      <c r="U128" s="55">
        <f>A125248350C_Latest</f>
        <v>174.43600000000001</v>
      </c>
      <c r="V128" s="55">
        <f>A125250726F_Latest</f>
        <v>28.173999999999999</v>
      </c>
      <c r="W128" s="55">
        <f>A125243598T_Latest</f>
        <v>202.61099999999999</v>
      </c>
      <c r="X128" s="55">
        <f>A125246370A_Latest</f>
        <v>67.613</v>
      </c>
      <c r="Y128" s="55">
        <f>A125241618C_Latest</f>
        <v>41.302999999999997</v>
      </c>
      <c r="Z128" s="55">
        <f>A125248746X_Latest</f>
        <v>108.916</v>
      </c>
      <c r="AA128" s="55">
        <f>A125251122K_Latest</f>
        <v>17.280999999999999</v>
      </c>
      <c r="AB128" s="55">
        <f>A125243994V_Latest</f>
        <v>126.197</v>
      </c>
      <c r="AC128" s="55">
        <f>A125245182X_Latest</f>
        <v>5.7329999999999997</v>
      </c>
      <c r="AD128" s="55">
        <f>A125240430J_Latest</f>
        <v>6.2919999999999998</v>
      </c>
      <c r="AE128" s="55">
        <f>A125247558W_Latest</f>
        <v>12.025</v>
      </c>
      <c r="AF128" s="55">
        <f>A125249934A_Latest</f>
        <v>0.53200000000000003</v>
      </c>
      <c r="AG128" s="55">
        <f>A125242806F_Latest</f>
        <v>12.557</v>
      </c>
    </row>
    <row r="129" spans="1:33" hidden="1">
      <c r="A129" s="60"/>
      <c r="B129" s="61"/>
      <c r="C129" s="61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</row>
    <row r="130" spans="1:33" hidden="1">
      <c r="A130" s="60"/>
      <c r="B130" s="61"/>
      <c r="C130" s="61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</row>
    <row r="131" spans="1:33" hidden="1">
      <c r="A131" s="64"/>
      <c r="B131" s="63"/>
      <c r="C131" s="63"/>
      <c r="D131" s="66">
        <v>1</v>
      </c>
      <c r="E131" s="66">
        <v>2</v>
      </c>
      <c r="F131" s="66">
        <v>3</v>
      </c>
      <c r="G131" s="66">
        <v>4</v>
      </c>
      <c r="H131" s="66">
        <v>5</v>
      </c>
      <c r="I131" s="66">
        <v>6</v>
      </c>
      <c r="J131" s="66">
        <v>7</v>
      </c>
      <c r="K131" s="66">
        <v>8</v>
      </c>
      <c r="L131" s="66">
        <v>9</v>
      </c>
      <c r="M131" s="66">
        <v>10</v>
      </c>
      <c r="N131" s="66">
        <v>11</v>
      </c>
      <c r="O131" s="66">
        <v>12</v>
      </c>
      <c r="P131" s="66">
        <v>13</v>
      </c>
      <c r="Q131" s="66">
        <v>14</v>
      </c>
      <c r="R131" s="66">
        <v>15</v>
      </c>
      <c r="S131" s="66">
        <v>16</v>
      </c>
      <c r="T131" s="66">
        <v>17</v>
      </c>
      <c r="U131" s="66">
        <v>18</v>
      </c>
      <c r="V131" s="66">
        <v>19</v>
      </c>
      <c r="W131" s="66">
        <v>20</v>
      </c>
      <c r="X131" s="66">
        <v>21</v>
      </c>
      <c r="Y131" s="66">
        <v>22</v>
      </c>
      <c r="Z131" s="66">
        <v>23</v>
      </c>
      <c r="AA131" s="66">
        <v>24</v>
      </c>
      <c r="AB131" s="66">
        <v>25</v>
      </c>
      <c r="AC131" s="66">
        <v>26</v>
      </c>
      <c r="AD131" s="66">
        <v>27</v>
      </c>
      <c r="AE131" s="66">
        <v>28</v>
      </c>
      <c r="AF131" s="66">
        <v>29</v>
      </c>
      <c r="AG131" s="66">
        <v>30</v>
      </c>
    </row>
    <row r="132" spans="1:33" hidden="1">
      <c r="A132" s="36"/>
      <c r="B132" s="36"/>
      <c r="C132" s="36"/>
      <c r="D132" s="84" t="s">
        <v>4656</v>
      </c>
      <c r="E132" s="84"/>
      <c r="F132" s="84"/>
      <c r="G132" s="84"/>
      <c r="H132" s="84"/>
      <c r="I132" s="84" t="s">
        <v>4685</v>
      </c>
      <c r="J132" s="84"/>
      <c r="K132" s="84"/>
      <c r="L132" s="84"/>
      <c r="M132" s="84"/>
      <c r="N132" s="84" t="s">
        <v>4686</v>
      </c>
      <c r="O132" s="84"/>
      <c r="P132" s="84"/>
      <c r="Q132" s="84"/>
      <c r="R132" s="84"/>
      <c r="S132" s="84" t="s">
        <v>4687</v>
      </c>
      <c r="T132" s="84"/>
      <c r="U132" s="84"/>
      <c r="V132" s="84"/>
      <c r="W132" s="84"/>
      <c r="X132" s="84" t="s">
        <v>4688</v>
      </c>
      <c r="Y132" s="84"/>
      <c r="Z132" s="84"/>
      <c r="AA132" s="84"/>
      <c r="AB132" s="84"/>
      <c r="AC132" s="84" t="s">
        <v>4684</v>
      </c>
      <c r="AD132" s="84"/>
      <c r="AE132" s="84"/>
      <c r="AF132" s="84"/>
      <c r="AG132" s="84"/>
    </row>
    <row r="133" spans="1:33" hidden="1">
      <c r="A133" s="36"/>
      <c r="B133" s="36"/>
      <c r="C133" s="36"/>
      <c r="D133" s="85" t="s">
        <v>4658</v>
      </c>
      <c r="E133" s="85"/>
      <c r="F133" s="85"/>
      <c r="G133" s="87" t="s">
        <v>4659</v>
      </c>
      <c r="H133" s="87" t="s">
        <v>4660</v>
      </c>
      <c r="I133" s="85" t="s">
        <v>4658</v>
      </c>
      <c r="J133" s="85"/>
      <c r="K133" s="85"/>
      <c r="L133" s="87" t="s">
        <v>4659</v>
      </c>
      <c r="M133" s="87" t="s">
        <v>4660</v>
      </c>
      <c r="N133" s="85" t="s">
        <v>4658</v>
      </c>
      <c r="O133" s="85"/>
      <c r="P133" s="85"/>
      <c r="Q133" s="87" t="s">
        <v>4659</v>
      </c>
      <c r="R133" s="87" t="s">
        <v>4660</v>
      </c>
      <c r="S133" s="85" t="s">
        <v>4658</v>
      </c>
      <c r="T133" s="85"/>
      <c r="U133" s="85"/>
      <c r="V133" s="87" t="s">
        <v>4659</v>
      </c>
      <c r="W133" s="87" t="s">
        <v>4660</v>
      </c>
      <c r="X133" s="85" t="s">
        <v>4658</v>
      </c>
      <c r="Y133" s="85"/>
      <c r="Z133" s="85"/>
      <c r="AA133" s="87" t="s">
        <v>4659</v>
      </c>
      <c r="AB133" s="87" t="s">
        <v>4660</v>
      </c>
      <c r="AC133" s="85" t="s">
        <v>4658</v>
      </c>
      <c r="AD133" s="85"/>
      <c r="AE133" s="85"/>
      <c r="AF133" s="87" t="s">
        <v>4659</v>
      </c>
      <c r="AG133" s="87" t="s">
        <v>4660</v>
      </c>
    </row>
    <row r="134" spans="1:33" ht="56.25" hidden="1">
      <c r="A134" s="36"/>
      <c r="B134" s="36"/>
      <c r="C134" s="36"/>
      <c r="D134" s="44" t="s">
        <v>4661</v>
      </c>
      <c r="E134" s="44" t="s">
        <v>4662</v>
      </c>
      <c r="F134" s="42" t="s">
        <v>4660</v>
      </c>
      <c r="G134" s="86"/>
      <c r="H134" s="86"/>
      <c r="I134" s="44" t="s">
        <v>4661</v>
      </c>
      <c r="J134" s="44" t="s">
        <v>4662</v>
      </c>
      <c r="K134" s="42" t="s">
        <v>4660</v>
      </c>
      <c r="L134" s="86"/>
      <c r="M134" s="86"/>
      <c r="N134" s="44" t="s">
        <v>4661</v>
      </c>
      <c r="O134" s="44" t="s">
        <v>4662</v>
      </c>
      <c r="P134" s="42" t="s">
        <v>4660</v>
      </c>
      <c r="Q134" s="86"/>
      <c r="R134" s="86"/>
      <c r="S134" s="44" t="s">
        <v>4661</v>
      </c>
      <c r="T134" s="44" t="s">
        <v>4662</v>
      </c>
      <c r="U134" s="42" t="s">
        <v>4660</v>
      </c>
      <c r="V134" s="86"/>
      <c r="W134" s="86"/>
      <c r="X134" s="44" t="s">
        <v>4661</v>
      </c>
      <c r="Y134" s="44" t="s">
        <v>4662</v>
      </c>
      <c r="Z134" s="42" t="s">
        <v>4660</v>
      </c>
      <c r="AA134" s="86"/>
      <c r="AB134" s="86"/>
      <c r="AC134" s="44" t="s">
        <v>4661</v>
      </c>
      <c r="AD134" s="44" t="s">
        <v>4662</v>
      </c>
      <c r="AE134" s="42" t="s">
        <v>4660</v>
      </c>
      <c r="AF134" s="86"/>
      <c r="AG134" s="86"/>
    </row>
    <row r="135" spans="1:33" hidden="1">
      <c r="A135" s="36"/>
      <c r="B135" s="36"/>
      <c r="C135" s="36"/>
      <c r="D135" s="45" t="s">
        <v>4663</v>
      </c>
      <c r="E135" s="45" t="s">
        <v>4663</v>
      </c>
      <c r="F135" s="45" t="s">
        <v>4663</v>
      </c>
      <c r="G135" s="45" t="s">
        <v>4663</v>
      </c>
      <c r="H135" s="45" t="s">
        <v>4663</v>
      </c>
      <c r="I135" s="45" t="s">
        <v>4663</v>
      </c>
      <c r="J135" s="45" t="s">
        <v>4663</v>
      </c>
      <c r="K135" s="45" t="s">
        <v>4663</v>
      </c>
      <c r="L135" s="45" t="s">
        <v>4663</v>
      </c>
      <c r="M135" s="45" t="s">
        <v>4663</v>
      </c>
      <c r="N135" s="45" t="s">
        <v>4663</v>
      </c>
      <c r="O135" s="45" t="s">
        <v>4663</v>
      </c>
      <c r="P135" s="45" t="s">
        <v>4663</v>
      </c>
      <c r="Q135" s="45" t="s">
        <v>4663</v>
      </c>
      <c r="R135" s="45" t="s">
        <v>4663</v>
      </c>
      <c r="S135" s="45" t="s">
        <v>4663</v>
      </c>
      <c r="T135" s="45" t="s">
        <v>4663</v>
      </c>
      <c r="U135" s="45" t="s">
        <v>4663</v>
      </c>
      <c r="V135" s="45" t="s">
        <v>4663</v>
      </c>
      <c r="W135" s="45" t="s">
        <v>4663</v>
      </c>
      <c r="X135" s="45" t="s">
        <v>4663</v>
      </c>
      <c r="Y135" s="45" t="s">
        <v>4663</v>
      </c>
      <c r="Z135" s="45" t="s">
        <v>4663</v>
      </c>
      <c r="AA135" s="45" t="s">
        <v>4663</v>
      </c>
      <c r="AB135" s="45" t="s">
        <v>4663</v>
      </c>
      <c r="AC135" s="45" t="s">
        <v>4663</v>
      </c>
      <c r="AD135" s="45" t="s">
        <v>4663</v>
      </c>
      <c r="AE135" s="45" t="s">
        <v>4663</v>
      </c>
      <c r="AF135" s="45" t="s">
        <v>4663</v>
      </c>
      <c r="AG135" s="45" t="s">
        <v>4663</v>
      </c>
    </row>
    <row r="136" spans="1:33" hidden="1">
      <c r="A136" s="46" t="s">
        <v>4664</v>
      </c>
      <c r="B136" s="46"/>
      <c r="C136" s="36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</row>
    <row r="137" spans="1:33" hidden="1">
      <c r="A137" s="49" t="s">
        <v>4665</v>
      </c>
      <c r="B137" s="50"/>
      <c r="C137" s="36"/>
      <c r="D137" s="45"/>
      <c r="E137" s="45"/>
      <c r="F137" s="45"/>
      <c r="G137" s="48"/>
      <c r="H137" s="70"/>
      <c r="I137" s="45"/>
      <c r="J137" s="45"/>
      <c r="K137" s="45"/>
      <c r="L137" s="48"/>
      <c r="M137" s="70"/>
      <c r="N137" s="45"/>
      <c r="O137" s="45"/>
      <c r="P137" s="45"/>
      <c r="Q137" s="48"/>
      <c r="R137" s="70"/>
      <c r="S137" s="45"/>
      <c r="T137" s="45"/>
      <c r="U137" s="45"/>
      <c r="V137" s="48"/>
      <c r="W137" s="70"/>
      <c r="X137" s="45"/>
      <c r="Y137" s="45"/>
      <c r="Z137" s="45"/>
      <c r="AA137" s="48"/>
      <c r="AB137" s="70"/>
      <c r="AC137" s="45"/>
      <c r="AD137" s="45"/>
      <c r="AE137" s="45"/>
      <c r="AF137" s="48"/>
      <c r="AG137" s="70"/>
    </row>
    <row r="138" spans="1:33" hidden="1">
      <c r="A138" s="53"/>
      <c r="B138" s="54" t="s">
        <v>4666</v>
      </c>
      <c r="C138" s="65">
        <v>1</v>
      </c>
      <c r="D138" s="56" t="s">
        <v>283</v>
      </c>
      <c r="E138" s="56" t="s">
        <v>286</v>
      </c>
      <c r="F138" s="56" t="s">
        <v>280</v>
      </c>
      <c r="G138" s="56" t="s">
        <v>289</v>
      </c>
      <c r="H138" s="56" t="s">
        <v>277</v>
      </c>
      <c r="I138" s="56" t="s">
        <v>448</v>
      </c>
      <c r="J138" s="56" t="s">
        <v>451</v>
      </c>
      <c r="K138" s="56" t="s">
        <v>445</v>
      </c>
      <c r="L138" s="56" t="s">
        <v>454</v>
      </c>
      <c r="M138" s="56" t="s">
        <v>442</v>
      </c>
      <c r="N138" s="56" t="s">
        <v>863</v>
      </c>
      <c r="O138" s="56" t="s">
        <v>866</v>
      </c>
      <c r="P138" s="56" t="s">
        <v>860</v>
      </c>
      <c r="Q138" s="56" t="s">
        <v>869</v>
      </c>
      <c r="R138" s="56" t="s">
        <v>857</v>
      </c>
      <c r="S138" s="56" t="s">
        <v>1278</v>
      </c>
      <c r="T138" s="56" t="s">
        <v>1281</v>
      </c>
      <c r="U138" s="56" t="s">
        <v>1275</v>
      </c>
      <c r="V138" s="56" t="s">
        <v>1284</v>
      </c>
      <c r="W138" s="56" t="s">
        <v>1272</v>
      </c>
      <c r="X138" s="56" t="s">
        <v>1443</v>
      </c>
      <c r="Y138" s="56" t="s">
        <v>1446</v>
      </c>
      <c r="Z138" s="56" t="s">
        <v>1440</v>
      </c>
      <c r="AA138" s="56" t="s">
        <v>1449</v>
      </c>
      <c r="AB138" s="56" t="s">
        <v>1437</v>
      </c>
      <c r="AC138" s="56" t="s">
        <v>1858</v>
      </c>
      <c r="AD138" s="56" t="s">
        <v>1861</v>
      </c>
      <c r="AE138" s="56" t="s">
        <v>1855</v>
      </c>
      <c r="AF138" s="56" t="s">
        <v>1864</v>
      </c>
      <c r="AG138" s="56" t="s">
        <v>1852</v>
      </c>
    </row>
    <row r="139" spans="1:33" hidden="1">
      <c r="A139" s="53"/>
      <c r="B139" s="54" t="s">
        <v>4667</v>
      </c>
      <c r="C139" s="65">
        <v>2</v>
      </c>
      <c r="D139" s="56" t="s">
        <v>298</v>
      </c>
      <c r="E139" s="56" t="s">
        <v>301</v>
      </c>
      <c r="F139" s="56" t="s">
        <v>295</v>
      </c>
      <c r="G139" s="56" t="s">
        <v>304</v>
      </c>
      <c r="H139" s="56" t="s">
        <v>292</v>
      </c>
      <c r="I139" s="56" t="s">
        <v>463</v>
      </c>
      <c r="J139" s="56" t="s">
        <v>466</v>
      </c>
      <c r="K139" s="56" t="s">
        <v>460</v>
      </c>
      <c r="L139" s="56" t="s">
        <v>469</v>
      </c>
      <c r="M139" s="56" t="s">
        <v>457</v>
      </c>
      <c r="N139" s="56" t="s">
        <v>878</v>
      </c>
      <c r="O139" s="56" t="s">
        <v>881</v>
      </c>
      <c r="P139" s="56" t="s">
        <v>875</v>
      </c>
      <c r="Q139" s="56" t="s">
        <v>884</v>
      </c>
      <c r="R139" s="56" t="s">
        <v>872</v>
      </c>
      <c r="S139" s="56" t="s">
        <v>1293</v>
      </c>
      <c r="T139" s="56" t="s">
        <v>1296</v>
      </c>
      <c r="U139" s="56" t="s">
        <v>1290</v>
      </c>
      <c r="V139" s="56" t="s">
        <v>1299</v>
      </c>
      <c r="W139" s="56" t="s">
        <v>1287</v>
      </c>
      <c r="X139" s="56" t="s">
        <v>1458</v>
      </c>
      <c r="Y139" s="56" t="s">
        <v>1461</v>
      </c>
      <c r="Z139" s="56" t="s">
        <v>1455</v>
      </c>
      <c r="AA139" s="56" t="s">
        <v>1464</v>
      </c>
      <c r="AB139" s="56" t="s">
        <v>1452</v>
      </c>
      <c r="AC139" s="56" t="s">
        <v>1873</v>
      </c>
      <c r="AD139" s="56" t="s">
        <v>1876</v>
      </c>
      <c r="AE139" s="56" t="s">
        <v>1870</v>
      </c>
      <c r="AF139" s="56" t="s">
        <v>1879</v>
      </c>
      <c r="AG139" s="56" t="s">
        <v>1867</v>
      </c>
    </row>
    <row r="140" spans="1:33" hidden="1">
      <c r="A140" s="49" t="s">
        <v>4668</v>
      </c>
      <c r="B140" s="50"/>
      <c r="C140" s="65">
        <v>3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</row>
    <row r="141" spans="1:33" hidden="1">
      <c r="A141" s="53"/>
      <c r="B141" s="54" t="s">
        <v>4669</v>
      </c>
      <c r="C141" s="65">
        <v>4</v>
      </c>
      <c r="D141" s="56" t="s">
        <v>313</v>
      </c>
      <c r="E141" s="56" t="s">
        <v>316</v>
      </c>
      <c r="F141" s="56" t="s">
        <v>310</v>
      </c>
      <c r="G141" s="56" t="s">
        <v>319</v>
      </c>
      <c r="H141" s="56" t="s">
        <v>307</v>
      </c>
      <c r="I141" s="56" t="s">
        <v>478</v>
      </c>
      <c r="J141" s="56" t="s">
        <v>481</v>
      </c>
      <c r="K141" s="56" t="s">
        <v>475</v>
      </c>
      <c r="L141" s="56" t="s">
        <v>484</v>
      </c>
      <c r="M141" s="56" t="s">
        <v>472</v>
      </c>
      <c r="N141" s="56" t="s">
        <v>893</v>
      </c>
      <c r="O141" s="56" t="s">
        <v>896</v>
      </c>
      <c r="P141" s="56" t="s">
        <v>890</v>
      </c>
      <c r="Q141" s="56" t="s">
        <v>899</v>
      </c>
      <c r="R141" s="56" t="s">
        <v>887</v>
      </c>
      <c r="S141" s="56" t="s">
        <v>1308</v>
      </c>
      <c r="T141" s="56" t="s">
        <v>1311</v>
      </c>
      <c r="U141" s="56" t="s">
        <v>1305</v>
      </c>
      <c r="V141" s="56" t="s">
        <v>1314</v>
      </c>
      <c r="W141" s="56" t="s">
        <v>1302</v>
      </c>
      <c r="X141" s="56" t="s">
        <v>1473</v>
      </c>
      <c r="Y141" s="56" t="s">
        <v>1476</v>
      </c>
      <c r="Z141" s="56" t="s">
        <v>1470</v>
      </c>
      <c r="AA141" s="56" t="s">
        <v>1479</v>
      </c>
      <c r="AB141" s="56" t="s">
        <v>1467</v>
      </c>
      <c r="AC141" s="56" t="s">
        <v>1888</v>
      </c>
      <c r="AD141" s="56" t="s">
        <v>1891</v>
      </c>
      <c r="AE141" s="56" t="s">
        <v>1885</v>
      </c>
      <c r="AF141" s="56" t="s">
        <v>1894</v>
      </c>
      <c r="AG141" s="56" t="s">
        <v>1882</v>
      </c>
    </row>
    <row r="142" spans="1:33" hidden="1">
      <c r="A142" s="53"/>
      <c r="B142" s="54" t="s">
        <v>4670</v>
      </c>
      <c r="C142" s="65">
        <v>5</v>
      </c>
      <c r="D142" s="56" t="s">
        <v>328</v>
      </c>
      <c r="E142" s="56" t="s">
        <v>331</v>
      </c>
      <c r="F142" s="56" t="s">
        <v>325</v>
      </c>
      <c r="G142" s="56" t="s">
        <v>334</v>
      </c>
      <c r="H142" s="56" t="s">
        <v>322</v>
      </c>
      <c r="I142" s="56" t="s">
        <v>493</v>
      </c>
      <c r="J142" s="56" t="s">
        <v>496</v>
      </c>
      <c r="K142" s="56" t="s">
        <v>490</v>
      </c>
      <c r="L142" s="56" t="s">
        <v>499</v>
      </c>
      <c r="M142" s="56" t="s">
        <v>487</v>
      </c>
      <c r="N142" s="56" t="s">
        <v>908</v>
      </c>
      <c r="O142" s="56" t="s">
        <v>911</v>
      </c>
      <c r="P142" s="56" t="s">
        <v>905</v>
      </c>
      <c r="Q142" s="56" t="s">
        <v>914</v>
      </c>
      <c r="R142" s="56" t="s">
        <v>902</v>
      </c>
      <c r="S142" s="56" t="s">
        <v>1323</v>
      </c>
      <c r="T142" s="56" t="s">
        <v>1326</v>
      </c>
      <c r="U142" s="56" t="s">
        <v>1320</v>
      </c>
      <c r="V142" s="56" t="s">
        <v>1329</v>
      </c>
      <c r="W142" s="56" t="s">
        <v>1317</v>
      </c>
      <c r="X142" s="56" t="s">
        <v>1488</v>
      </c>
      <c r="Y142" s="56" t="s">
        <v>1491</v>
      </c>
      <c r="Z142" s="56" t="s">
        <v>1485</v>
      </c>
      <c r="AA142" s="56" t="s">
        <v>1494</v>
      </c>
      <c r="AB142" s="56" t="s">
        <v>1482</v>
      </c>
      <c r="AC142" s="56" t="s">
        <v>1903</v>
      </c>
      <c r="AD142" s="56" t="s">
        <v>1906</v>
      </c>
      <c r="AE142" s="56" t="s">
        <v>1900</v>
      </c>
      <c r="AF142" s="56" t="s">
        <v>1909</v>
      </c>
      <c r="AG142" s="56" t="s">
        <v>1897</v>
      </c>
    </row>
    <row r="143" spans="1:33" hidden="1">
      <c r="A143" s="53"/>
      <c r="B143" s="54" t="s">
        <v>4671</v>
      </c>
      <c r="C143" s="65">
        <v>6</v>
      </c>
      <c r="D143" s="56" t="s">
        <v>343</v>
      </c>
      <c r="E143" s="56" t="s">
        <v>346</v>
      </c>
      <c r="F143" s="56" t="s">
        <v>340</v>
      </c>
      <c r="G143" s="56" t="s">
        <v>349</v>
      </c>
      <c r="H143" s="56" t="s">
        <v>337</v>
      </c>
      <c r="I143" s="56" t="s">
        <v>508</v>
      </c>
      <c r="J143" s="56" t="s">
        <v>511</v>
      </c>
      <c r="K143" s="56" t="s">
        <v>505</v>
      </c>
      <c r="L143" s="56" t="s">
        <v>764</v>
      </c>
      <c r="M143" s="56" t="s">
        <v>502</v>
      </c>
      <c r="N143" s="56" t="s">
        <v>923</v>
      </c>
      <c r="O143" s="56" t="s">
        <v>926</v>
      </c>
      <c r="P143" s="56" t="s">
        <v>920</v>
      </c>
      <c r="Q143" s="56" t="s">
        <v>929</v>
      </c>
      <c r="R143" s="56" t="s">
        <v>917</v>
      </c>
      <c r="S143" s="56" t="s">
        <v>1338</v>
      </c>
      <c r="T143" s="56" t="s">
        <v>1341</v>
      </c>
      <c r="U143" s="56" t="s">
        <v>1335</v>
      </c>
      <c r="V143" s="56" t="s">
        <v>1344</v>
      </c>
      <c r="W143" s="56" t="s">
        <v>1332</v>
      </c>
      <c r="X143" s="56" t="s">
        <v>1503</v>
      </c>
      <c r="Y143" s="56" t="s">
        <v>1506</v>
      </c>
      <c r="Z143" s="56" t="s">
        <v>1500</v>
      </c>
      <c r="AA143" s="56" t="s">
        <v>1509</v>
      </c>
      <c r="AB143" s="56" t="s">
        <v>1497</v>
      </c>
      <c r="AC143" s="56" t="s">
        <v>1918</v>
      </c>
      <c r="AD143" s="56" t="s">
        <v>1921</v>
      </c>
      <c r="AE143" s="56" t="s">
        <v>1915</v>
      </c>
      <c r="AF143" s="56" t="s">
        <v>1924</v>
      </c>
      <c r="AG143" s="56" t="s">
        <v>1912</v>
      </c>
    </row>
    <row r="144" spans="1:33" hidden="1">
      <c r="A144" s="53"/>
      <c r="B144" s="54" t="s">
        <v>4672</v>
      </c>
      <c r="C144" s="65">
        <v>7</v>
      </c>
      <c r="D144" s="56" t="s">
        <v>358</v>
      </c>
      <c r="E144" s="56" t="s">
        <v>361</v>
      </c>
      <c r="F144" s="56" t="s">
        <v>355</v>
      </c>
      <c r="G144" s="56" t="s">
        <v>364</v>
      </c>
      <c r="H144" s="56" t="s">
        <v>352</v>
      </c>
      <c r="I144" s="56" t="s">
        <v>773</v>
      </c>
      <c r="J144" s="56" t="s">
        <v>776</v>
      </c>
      <c r="K144" s="56" t="s">
        <v>770</v>
      </c>
      <c r="L144" s="56" t="s">
        <v>779</v>
      </c>
      <c r="M144" s="56" t="s">
        <v>767</v>
      </c>
      <c r="N144" s="56" t="s">
        <v>938</v>
      </c>
      <c r="O144" s="56" t="s">
        <v>941</v>
      </c>
      <c r="P144" s="56" t="s">
        <v>935</v>
      </c>
      <c r="Q144" s="56" t="s">
        <v>944</v>
      </c>
      <c r="R144" s="56" t="s">
        <v>932</v>
      </c>
      <c r="S144" s="56" t="s">
        <v>1353</v>
      </c>
      <c r="T144" s="56" t="s">
        <v>1356</v>
      </c>
      <c r="U144" s="56" t="s">
        <v>1350</v>
      </c>
      <c r="V144" s="56" t="s">
        <v>1359</v>
      </c>
      <c r="W144" s="56" t="s">
        <v>1347</v>
      </c>
      <c r="X144" s="56" t="s">
        <v>1768</v>
      </c>
      <c r="Y144" s="56" t="s">
        <v>1771</v>
      </c>
      <c r="Z144" s="56" t="s">
        <v>1765</v>
      </c>
      <c r="AA144" s="56" t="s">
        <v>1774</v>
      </c>
      <c r="AB144" s="56" t="s">
        <v>1762</v>
      </c>
      <c r="AC144" s="56" t="s">
        <v>1933</v>
      </c>
      <c r="AD144" s="56" t="s">
        <v>1936</v>
      </c>
      <c r="AE144" s="56" t="s">
        <v>1930</v>
      </c>
      <c r="AF144" s="56" t="s">
        <v>1939</v>
      </c>
      <c r="AG144" s="56" t="s">
        <v>1927</v>
      </c>
    </row>
    <row r="145" spans="1:33" hidden="1">
      <c r="A145" s="49" t="s">
        <v>4673</v>
      </c>
      <c r="B145" s="50"/>
      <c r="C145" s="65">
        <v>8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</row>
    <row r="146" spans="1:33" hidden="1">
      <c r="A146" s="53"/>
      <c r="B146" s="54" t="s">
        <v>4674</v>
      </c>
      <c r="C146" s="65">
        <v>9</v>
      </c>
      <c r="D146" s="56" t="s">
        <v>373</v>
      </c>
      <c r="E146" s="56" t="s">
        <v>376</v>
      </c>
      <c r="F146" s="56" t="s">
        <v>370</v>
      </c>
      <c r="G146" s="56" t="s">
        <v>379</v>
      </c>
      <c r="H146" s="56" t="s">
        <v>367</v>
      </c>
      <c r="I146" s="56" t="s">
        <v>788</v>
      </c>
      <c r="J146" s="56" t="s">
        <v>791</v>
      </c>
      <c r="K146" s="56" t="s">
        <v>785</v>
      </c>
      <c r="L146" s="56" t="s">
        <v>794</v>
      </c>
      <c r="M146" s="56" t="s">
        <v>782</v>
      </c>
      <c r="N146" s="56" t="s">
        <v>953</v>
      </c>
      <c r="O146" s="56" t="s">
        <v>956</v>
      </c>
      <c r="P146" s="56" t="s">
        <v>950</v>
      </c>
      <c r="Q146" s="56" t="s">
        <v>959</v>
      </c>
      <c r="R146" s="56" t="s">
        <v>947</v>
      </c>
      <c r="S146" s="56" t="s">
        <v>1368</v>
      </c>
      <c r="T146" s="56" t="s">
        <v>1371</v>
      </c>
      <c r="U146" s="56" t="s">
        <v>1365</v>
      </c>
      <c r="V146" s="56" t="s">
        <v>1374</v>
      </c>
      <c r="W146" s="56" t="s">
        <v>1362</v>
      </c>
      <c r="X146" s="56" t="s">
        <v>1783</v>
      </c>
      <c r="Y146" s="56" t="s">
        <v>1786</v>
      </c>
      <c r="Z146" s="56" t="s">
        <v>1780</v>
      </c>
      <c r="AA146" s="56" t="s">
        <v>1789</v>
      </c>
      <c r="AB146" s="56" t="s">
        <v>1777</v>
      </c>
      <c r="AC146" s="56" t="s">
        <v>1948</v>
      </c>
      <c r="AD146" s="56" t="s">
        <v>1951</v>
      </c>
      <c r="AE146" s="56" t="s">
        <v>1945</v>
      </c>
      <c r="AF146" s="56" t="s">
        <v>1954</v>
      </c>
      <c r="AG146" s="56" t="s">
        <v>1942</v>
      </c>
    </row>
    <row r="147" spans="1:33" hidden="1">
      <c r="A147" s="53"/>
      <c r="B147" s="54" t="s">
        <v>4675</v>
      </c>
      <c r="C147" s="65">
        <v>10</v>
      </c>
      <c r="D147" s="56" t="s">
        <v>388</v>
      </c>
      <c r="E147" s="56" t="s">
        <v>391</v>
      </c>
      <c r="F147" s="56" t="s">
        <v>385</v>
      </c>
      <c r="G147" s="56" t="s">
        <v>394</v>
      </c>
      <c r="H147" s="56" t="s">
        <v>382</v>
      </c>
      <c r="I147" s="56" t="s">
        <v>803</v>
      </c>
      <c r="J147" s="56" t="s">
        <v>806</v>
      </c>
      <c r="K147" s="56" t="s">
        <v>800</v>
      </c>
      <c r="L147" s="56" t="s">
        <v>809</v>
      </c>
      <c r="M147" s="56" t="s">
        <v>797</v>
      </c>
      <c r="N147" s="56" t="s">
        <v>968</v>
      </c>
      <c r="O147" s="56" t="s">
        <v>971</v>
      </c>
      <c r="P147" s="56" t="s">
        <v>965</v>
      </c>
      <c r="Q147" s="56" t="s">
        <v>974</v>
      </c>
      <c r="R147" s="56" t="s">
        <v>962</v>
      </c>
      <c r="S147" s="56" t="s">
        <v>1383</v>
      </c>
      <c r="T147" s="56" t="s">
        <v>1386</v>
      </c>
      <c r="U147" s="56" t="s">
        <v>1380</v>
      </c>
      <c r="V147" s="56" t="s">
        <v>1389</v>
      </c>
      <c r="W147" s="56" t="s">
        <v>1377</v>
      </c>
      <c r="X147" s="56" t="s">
        <v>1798</v>
      </c>
      <c r="Y147" s="56" t="s">
        <v>1801</v>
      </c>
      <c r="Z147" s="56" t="s">
        <v>1795</v>
      </c>
      <c r="AA147" s="56" t="s">
        <v>1804</v>
      </c>
      <c r="AB147" s="56" t="s">
        <v>1792</v>
      </c>
      <c r="AC147" s="56" t="s">
        <v>1963</v>
      </c>
      <c r="AD147" s="56" t="s">
        <v>1966</v>
      </c>
      <c r="AE147" s="56" t="s">
        <v>1960</v>
      </c>
      <c r="AF147" s="56" t="s">
        <v>1969</v>
      </c>
      <c r="AG147" s="56" t="s">
        <v>1957</v>
      </c>
    </row>
    <row r="148" spans="1:33" hidden="1">
      <c r="A148" s="53"/>
      <c r="B148" s="54" t="s">
        <v>4676</v>
      </c>
      <c r="C148" s="65">
        <v>11</v>
      </c>
      <c r="D148" s="56" t="s">
        <v>403</v>
      </c>
      <c r="E148" s="56" t="s">
        <v>406</v>
      </c>
      <c r="F148" s="56" t="s">
        <v>400</v>
      </c>
      <c r="G148" s="56" t="s">
        <v>409</v>
      </c>
      <c r="H148" s="56" t="s">
        <v>397</v>
      </c>
      <c r="I148" s="56" t="s">
        <v>818</v>
      </c>
      <c r="J148" s="56" t="s">
        <v>821</v>
      </c>
      <c r="K148" s="56" t="s">
        <v>815</v>
      </c>
      <c r="L148" s="56" t="s">
        <v>824</v>
      </c>
      <c r="M148" s="56" t="s">
        <v>812</v>
      </c>
      <c r="N148" s="56" t="s">
        <v>983</v>
      </c>
      <c r="O148" s="56" t="s">
        <v>986</v>
      </c>
      <c r="P148" s="56" t="s">
        <v>980</v>
      </c>
      <c r="Q148" s="56" t="s">
        <v>989</v>
      </c>
      <c r="R148" s="56" t="s">
        <v>977</v>
      </c>
      <c r="S148" s="56" t="s">
        <v>1398</v>
      </c>
      <c r="T148" s="56" t="s">
        <v>1401</v>
      </c>
      <c r="U148" s="56" t="s">
        <v>1395</v>
      </c>
      <c r="V148" s="56" t="s">
        <v>1404</v>
      </c>
      <c r="W148" s="56" t="s">
        <v>1392</v>
      </c>
      <c r="X148" s="56" t="s">
        <v>1813</v>
      </c>
      <c r="Y148" s="56" t="s">
        <v>1816</v>
      </c>
      <c r="Z148" s="56" t="s">
        <v>1810</v>
      </c>
      <c r="AA148" s="56" t="s">
        <v>1819</v>
      </c>
      <c r="AB148" s="56" t="s">
        <v>1807</v>
      </c>
      <c r="AC148" s="56" t="s">
        <v>1978</v>
      </c>
      <c r="AD148" s="56" t="s">
        <v>1981</v>
      </c>
      <c r="AE148" s="56" t="s">
        <v>1975</v>
      </c>
      <c r="AF148" s="56" t="s">
        <v>1984</v>
      </c>
      <c r="AG148" s="56" t="s">
        <v>1972</v>
      </c>
    </row>
    <row r="149" spans="1:33" hidden="1">
      <c r="A149" s="53"/>
      <c r="B149" s="54" t="s">
        <v>4677</v>
      </c>
      <c r="C149" s="65">
        <v>12</v>
      </c>
      <c r="D149" s="56" t="s">
        <v>418</v>
      </c>
      <c r="E149" s="56" t="s">
        <v>421</v>
      </c>
      <c r="F149" s="56" t="s">
        <v>415</v>
      </c>
      <c r="G149" s="56" t="s">
        <v>424</v>
      </c>
      <c r="H149" s="56" t="s">
        <v>412</v>
      </c>
      <c r="I149" s="56" t="s">
        <v>833</v>
      </c>
      <c r="J149" s="56" t="s">
        <v>836</v>
      </c>
      <c r="K149" s="56" t="s">
        <v>830</v>
      </c>
      <c r="L149" s="56" t="s">
        <v>839</v>
      </c>
      <c r="M149" s="56" t="s">
        <v>827</v>
      </c>
      <c r="N149" s="56" t="s">
        <v>998</v>
      </c>
      <c r="O149" s="56" t="s">
        <v>1001</v>
      </c>
      <c r="P149" s="56" t="s">
        <v>995</v>
      </c>
      <c r="Q149" s="56" t="s">
        <v>1004</v>
      </c>
      <c r="R149" s="56" t="s">
        <v>992</v>
      </c>
      <c r="S149" s="56" t="s">
        <v>1413</v>
      </c>
      <c r="T149" s="56" t="s">
        <v>1416</v>
      </c>
      <c r="U149" s="56" t="s">
        <v>1410</v>
      </c>
      <c r="V149" s="56" t="s">
        <v>1419</v>
      </c>
      <c r="W149" s="56" t="s">
        <v>1407</v>
      </c>
      <c r="X149" s="56" t="s">
        <v>1828</v>
      </c>
      <c r="Y149" s="56" t="s">
        <v>1831</v>
      </c>
      <c r="Z149" s="56" t="s">
        <v>1825</v>
      </c>
      <c r="AA149" s="56" t="s">
        <v>1834</v>
      </c>
      <c r="AB149" s="56" t="s">
        <v>1822</v>
      </c>
      <c r="AC149" s="56" t="s">
        <v>1993</v>
      </c>
      <c r="AD149" s="56" t="s">
        <v>1996</v>
      </c>
      <c r="AE149" s="56" t="s">
        <v>1990</v>
      </c>
      <c r="AF149" s="56" t="s">
        <v>1999</v>
      </c>
      <c r="AG149" s="56" t="s">
        <v>1987</v>
      </c>
    </row>
    <row r="150" spans="1:33" hidden="1">
      <c r="A150" s="49" t="s">
        <v>4660</v>
      </c>
      <c r="B150" s="57"/>
      <c r="C150" s="65">
        <v>13</v>
      </c>
      <c r="D150" s="56" t="s">
        <v>268</v>
      </c>
      <c r="E150" s="56" t="s">
        <v>271</v>
      </c>
      <c r="F150" s="56" t="s">
        <v>265</v>
      </c>
      <c r="G150" s="56" t="s">
        <v>274</v>
      </c>
      <c r="H150" s="56" t="s">
        <v>262</v>
      </c>
      <c r="I150" s="56" t="s">
        <v>433</v>
      </c>
      <c r="J150" s="56" t="s">
        <v>436</v>
      </c>
      <c r="K150" s="56" t="s">
        <v>430</v>
      </c>
      <c r="L150" s="56" t="s">
        <v>439</v>
      </c>
      <c r="M150" s="56" t="s">
        <v>427</v>
      </c>
      <c r="N150" s="56" t="s">
        <v>848</v>
      </c>
      <c r="O150" s="56" t="s">
        <v>851</v>
      </c>
      <c r="P150" s="56" t="s">
        <v>845</v>
      </c>
      <c r="Q150" s="56" t="s">
        <v>854</v>
      </c>
      <c r="R150" s="56" t="s">
        <v>842</v>
      </c>
      <c r="S150" s="56" t="s">
        <v>1263</v>
      </c>
      <c r="T150" s="56" t="s">
        <v>1266</v>
      </c>
      <c r="U150" s="56" t="s">
        <v>1010</v>
      </c>
      <c r="V150" s="56" t="s">
        <v>1269</v>
      </c>
      <c r="W150" s="56" t="s">
        <v>1007</v>
      </c>
      <c r="X150" s="56" t="s">
        <v>1428</v>
      </c>
      <c r="Y150" s="56" t="s">
        <v>1431</v>
      </c>
      <c r="Z150" s="56" t="s">
        <v>1425</v>
      </c>
      <c r="AA150" s="56" t="s">
        <v>1434</v>
      </c>
      <c r="AB150" s="56" t="s">
        <v>1422</v>
      </c>
      <c r="AC150" s="56" t="s">
        <v>1843</v>
      </c>
      <c r="AD150" s="56" t="s">
        <v>1846</v>
      </c>
      <c r="AE150" s="56" t="s">
        <v>1840</v>
      </c>
      <c r="AF150" s="56" t="s">
        <v>1849</v>
      </c>
      <c r="AG150" s="56" t="s">
        <v>1837</v>
      </c>
    </row>
    <row r="151" spans="1:33" hidden="1">
      <c r="A151" s="46" t="s">
        <v>4678</v>
      </c>
      <c r="B151" s="47"/>
      <c r="C151" s="65">
        <v>14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</row>
    <row r="152" spans="1:33" hidden="1">
      <c r="A152" s="49" t="s">
        <v>4665</v>
      </c>
      <c r="B152" s="50"/>
      <c r="C152" s="65">
        <v>15</v>
      </c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</row>
    <row r="153" spans="1:33" ht="15" hidden="1" customHeight="1">
      <c r="A153" s="53"/>
      <c r="B153" s="54" t="s">
        <v>4666</v>
      </c>
      <c r="C153" s="65">
        <v>16</v>
      </c>
      <c r="D153" s="56" t="s">
        <v>284</v>
      </c>
      <c r="E153" s="56" t="s">
        <v>287</v>
      </c>
      <c r="F153" s="56" t="s">
        <v>281</v>
      </c>
      <c r="G153" s="56" t="s">
        <v>290</v>
      </c>
      <c r="H153" s="56" t="s">
        <v>278</v>
      </c>
      <c r="I153" s="56" t="s">
        <v>449</v>
      </c>
      <c r="J153" s="56" t="s">
        <v>452</v>
      </c>
      <c r="K153" s="56" t="s">
        <v>446</v>
      </c>
      <c r="L153" s="56" t="s">
        <v>455</v>
      </c>
      <c r="M153" s="56" t="s">
        <v>443</v>
      </c>
      <c r="N153" s="56" t="s">
        <v>864</v>
      </c>
      <c r="O153" s="56" t="s">
        <v>867</v>
      </c>
      <c r="P153" s="56" t="s">
        <v>861</v>
      </c>
      <c r="Q153" s="56" t="s">
        <v>870</v>
      </c>
      <c r="R153" s="56" t="s">
        <v>858</v>
      </c>
      <c r="S153" s="56" t="s">
        <v>1279</v>
      </c>
      <c r="T153" s="56" t="s">
        <v>1282</v>
      </c>
      <c r="U153" s="56" t="s">
        <v>1276</v>
      </c>
      <c r="V153" s="56" t="s">
        <v>1285</v>
      </c>
      <c r="W153" s="56" t="s">
        <v>1273</v>
      </c>
      <c r="X153" s="56" t="s">
        <v>1444</v>
      </c>
      <c r="Y153" s="56" t="s">
        <v>1447</v>
      </c>
      <c r="Z153" s="56" t="s">
        <v>1441</v>
      </c>
      <c r="AA153" s="56" t="s">
        <v>1450</v>
      </c>
      <c r="AB153" s="56" t="s">
        <v>1438</v>
      </c>
      <c r="AC153" s="56" t="s">
        <v>1859</v>
      </c>
      <c r="AD153" s="56" t="s">
        <v>1862</v>
      </c>
      <c r="AE153" s="56" t="s">
        <v>1856</v>
      </c>
      <c r="AF153" s="56" t="s">
        <v>1865</v>
      </c>
      <c r="AG153" s="56" t="s">
        <v>1853</v>
      </c>
    </row>
    <row r="154" spans="1:33" hidden="1">
      <c r="A154" s="53"/>
      <c r="B154" s="54" t="s">
        <v>4667</v>
      </c>
      <c r="C154" s="65">
        <v>17</v>
      </c>
      <c r="D154" s="56" t="s">
        <v>299</v>
      </c>
      <c r="E154" s="56" t="s">
        <v>302</v>
      </c>
      <c r="F154" s="56" t="s">
        <v>296</v>
      </c>
      <c r="G154" s="56" t="s">
        <v>305</v>
      </c>
      <c r="H154" s="56" t="s">
        <v>293</v>
      </c>
      <c r="I154" s="56" t="s">
        <v>464</v>
      </c>
      <c r="J154" s="56" t="s">
        <v>467</v>
      </c>
      <c r="K154" s="56" t="s">
        <v>461</v>
      </c>
      <c r="L154" s="56" t="s">
        <v>470</v>
      </c>
      <c r="M154" s="56" t="s">
        <v>458</v>
      </c>
      <c r="N154" s="56" t="s">
        <v>879</v>
      </c>
      <c r="O154" s="56" t="s">
        <v>882</v>
      </c>
      <c r="P154" s="56" t="s">
        <v>876</v>
      </c>
      <c r="Q154" s="56" t="s">
        <v>885</v>
      </c>
      <c r="R154" s="56" t="s">
        <v>873</v>
      </c>
      <c r="S154" s="56" t="s">
        <v>1294</v>
      </c>
      <c r="T154" s="56" t="s">
        <v>1297</v>
      </c>
      <c r="U154" s="56" t="s">
        <v>1291</v>
      </c>
      <c r="V154" s="56" t="s">
        <v>1300</v>
      </c>
      <c r="W154" s="56" t="s">
        <v>1288</v>
      </c>
      <c r="X154" s="56" t="s">
        <v>1459</v>
      </c>
      <c r="Y154" s="56" t="s">
        <v>1462</v>
      </c>
      <c r="Z154" s="56" t="s">
        <v>1456</v>
      </c>
      <c r="AA154" s="56" t="s">
        <v>1465</v>
      </c>
      <c r="AB154" s="56" t="s">
        <v>1453</v>
      </c>
      <c r="AC154" s="56" t="s">
        <v>1874</v>
      </c>
      <c r="AD154" s="56" t="s">
        <v>1877</v>
      </c>
      <c r="AE154" s="56" t="s">
        <v>1871</v>
      </c>
      <c r="AF154" s="56" t="s">
        <v>1880</v>
      </c>
      <c r="AG154" s="56" t="s">
        <v>1868</v>
      </c>
    </row>
    <row r="155" spans="1:33" hidden="1">
      <c r="A155" s="49" t="s">
        <v>4668</v>
      </c>
      <c r="B155" s="50"/>
      <c r="C155" s="65">
        <v>18</v>
      </c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</row>
    <row r="156" spans="1:33" hidden="1">
      <c r="A156" s="53"/>
      <c r="B156" s="54" t="s">
        <v>4669</v>
      </c>
      <c r="C156" s="65">
        <v>19</v>
      </c>
      <c r="D156" s="56" t="s">
        <v>314</v>
      </c>
      <c r="E156" s="56" t="s">
        <v>317</v>
      </c>
      <c r="F156" s="56" t="s">
        <v>311</v>
      </c>
      <c r="G156" s="56" t="s">
        <v>320</v>
      </c>
      <c r="H156" s="56" t="s">
        <v>308</v>
      </c>
      <c r="I156" s="56" t="s">
        <v>479</v>
      </c>
      <c r="J156" s="56" t="s">
        <v>482</v>
      </c>
      <c r="K156" s="56" t="s">
        <v>476</v>
      </c>
      <c r="L156" s="56" t="s">
        <v>485</v>
      </c>
      <c r="M156" s="56" t="s">
        <v>473</v>
      </c>
      <c r="N156" s="56" t="s">
        <v>894</v>
      </c>
      <c r="O156" s="56" t="s">
        <v>897</v>
      </c>
      <c r="P156" s="56" t="s">
        <v>891</v>
      </c>
      <c r="Q156" s="56" t="s">
        <v>900</v>
      </c>
      <c r="R156" s="56" t="s">
        <v>888</v>
      </c>
      <c r="S156" s="56" t="s">
        <v>1309</v>
      </c>
      <c r="T156" s="56" t="s">
        <v>1312</v>
      </c>
      <c r="U156" s="56" t="s">
        <v>1306</v>
      </c>
      <c r="V156" s="56" t="s">
        <v>1315</v>
      </c>
      <c r="W156" s="56" t="s">
        <v>1303</v>
      </c>
      <c r="X156" s="56" t="s">
        <v>1474</v>
      </c>
      <c r="Y156" s="56" t="s">
        <v>1477</v>
      </c>
      <c r="Z156" s="56" t="s">
        <v>1471</v>
      </c>
      <c r="AA156" s="56" t="s">
        <v>1480</v>
      </c>
      <c r="AB156" s="56" t="s">
        <v>1468</v>
      </c>
      <c r="AC156" s="56" t="s">
        <v>1889</v>
      </c>
      <c r="AD156" s="56" t="s">
        <v>1892</v>
      </c>
      <c r="AE156" s="56" t="s">
        <v>1886</v>
      </c>
      <c r="AF156" s="56" t="s">
        <v>1895</v>
      </c>
      <c r="AG156" s="56" t="s">
        <v>1883</v>
      </c>
    </row>
    <row r="157" spans="1:33" hidden="1">
      <c r="A157" s="53"/>
      <c r="B157" s="54" t="s">
        <v>4670</v>
      </c>
      <c r="C157" s="65">
        <v>20</v>
      </c>
      <c r="D157" s="56" t="s">
        <v>329</v>
      </c>
      <c r="E157" s="56" t="s">
        <v>332</v>
      </c>
      <c r="F157" s="56" t="s">
        <v>326</v>
      </c>
      <c r="G157" s="56" t="s">
        <v>335</v>
      </c>
      <c r="H157" s="56" t="s">
        <v>323</v>
      </c>
      <c r="I157" s="56" t="s">
        <v>494</v>
      </c>
      <c r="J157" s="56" t="s">
        <v>497</v>
      </c>
      <c r="K157" s="56" t="s">
        <v>491</v>
      </c>
      <c r="L157" s="56" t="s">
        <v>500</v>
      </c>
      <c r="M157" s="56" t="s">
        <v>488</v>
      </c>
      <c r="N157" s="56" t="s">
        <v>909</v>
      </c>
      <c r="O157" s="56" t="s">
        <v>912</v>
      </c>
      <c r="P157" s="56" t="s">
        <v>906</v>
      </c>
      <c r="Q157" s="56" t="s">
        <v>915</v>
      </c>
      <c r="R157" s="56" t="s">
        <v>903</v>
      </c>
      <c r="S157" s="56" t="s">
        <v>1324</v>
      </c>
      <c r="T157" s="56" t="s">
        <v>1327</v>
      </c>
      <c r="U157" s="56" t="s">
        <v>1321</v>
      </c>
      <c r="V157" s="56" t="s">
        <v>1330</v>
      </c>
      <c r="W157" s="56" t="s">
        <v>1318</v>
      </c>
      <c r="X157" s="56" t="s">
        <v>1489</v>
      </c>
      <c r="Y157" s="56" t="s">
        <v>1492</v>
      </c>
      <c r="Z157" s="56" t="s">
        <v>1486</v>
      </c>
      <c r="AA157" s="56" t="s">
        <v>1495</v>
      </c>
      <c r="AB157" s="56" t="s">
        <v>1483</v>
      </c>
      <c r="AC157" s="56" t="s">
        <v>1904</v>
      </c>
      <c r="AD157" s="56" t="s">
        <v>1907</v>
      </c>
      <c r="AE157" s="56" t="s">
        <v>1901</v>
      </c>
      <c r="AF157" s="56" t="s">
        <v>1910</v>
      </c>
      <c r="AG157" s="56" t="s">
        <v>1898</v>
      </c>
    </row>
    <row r="158" spans="1:33" hidden="1">
      <c r="A158" s="53"/>
      <c r="B158" s="54" t="s">
        <v>4671</v>
      </c>
      <c r="C158" s="65">
        <v>21</v>
      </c>
      <c r="D158" s="56" t="s">
        <v>344</v>
      </c>
      <c r="E158" s="56" t="s">
        <v>347</v>
      </c>
      <c r="F158" s="56" t="s">
        <v>341</v>
      </c>
      <c r="G158" s="56" t="s">
        <v>350</v>
      </c>
      <c r="H158" s="56" t="s">
        <v>338</v>
      </c>
      <c r="I158" s="56" t="s">
        <v>509</v>
      </c>
      <c r="J158" s="56" t="s">
        <v>762</v>
      </c>
      <c r="K158" s="56" t="s">
        <v>506</v>
      </c>
      <c r="L158" s="56" t="s">
        <v>765</v>
      </c>
      <c r="M158" s="56" t="s">
        <v>503</v>
      </c>
      <c r="N158" s="56" t="s">
        <v>924</v>
      </c>
      <c r="O158" s="56" t="s">
        <v>927</v>
      </c>
      <c r="P158" s="56" t="s">
        <v>921</v>
      </c>
      <c r="Q158" s="56" t="s">
        <v>930</v>
      </c>
      <c r="R158" s="56" t="s">
        <v>918</v>
      </c>
      <c r="S158" s="56" t="s">
        <v>1339</v>
      </c>
      <c r="T158" s="56" t="s">
        <v>1342</v>
      </c>
      <c r="U158" s="56" t="s">
        <v>1336</v>
      </c>
      <c r="V158" s="56" t="s">
        <v>1345</v>
      </c>
      <c r="W158" s="56" t="s">
        <v>1333</v>
      </c>
      <c r="X158" s="56" t="s">
        <v>1504</v>
      </c>
      <c r="Y158" s="56" t="s">
        <v>1507</v>
      </c>
      <c r="Z158" s="56" t="s">
        <v>1501</v>
      </c>
      <c r="AA158" s="56" t="s">
        <v>1510</v>
      </c>
      <c r="AB158" s="56" t="s">
        <v>1498</v>
      </c>
      <c r="AC158" s="56" t="s">
        <v>1919</v>
      </c>
      <c r="AD158" s="56" t="s">
        <v>1922</v>
      </c>
      <c r="AE158" s="56" t="s">
        <v>1916</v>
      </c>
      <c r="AF158" s="56" t="s">
        <v>1925</v>
      </c>
      <c r="AG158" s="56" t="s">
        <v>1913</v>
      </c>
    </row>
    <row r="159" spans="1:33" hidden="1">
      <c r="A159" s="53"/>
      <c r="B159" s="54" t="s">
        <v>4672</v>
      </c>
      <c r="C159" s="65">
        <v>22</v>
      </c>
      <c r="D159" s="56" t="s">
        <v>359</v>
      </c>
      <c r="E159" s="56" t="s">
        <v>362</v>
      </c>
      <c r="F159" s="56" t="s">
        <v>356</v>
      </c>
      <c r="G159" s="56" t="s">
        <v>365</v>
      </c>
      <c r="H159" s="56" t="s">
        <v>353</v>
      </c>
      <c r="I159" s="56" t="s">
        <v>774</v>
      </c>
      <c r="J159" s="56" t="s">
        <v>777</v>
      </c>
      <c r="K159" s="56" t="s">
        <v>771</v>
      </c>
      <c r="L159" s="56" t="s">
        <v>780</v>
      </c>
      <c r="M159" s="56" t="s">
        <v>768</v>
      </c>
      <c r="N159" s="56" t="s">
        <v>939</v>
      </c>
      <c r="O159" s="56" t="s">
        <v>942</v>
      </c>
      <c r="P159" s="56" t="s">
        <v>936</v>
      </c>
      <c r="Q159" s="56" t="s">
        <v>945</v>
      </c>
      <c r="R159" s="56" t="s">
        <v>933</v>
      </c>
      <c r="S159" s="56" t="s">
        <v>1354</v>
      </c>
      <c r="T159" s="56" t="s">
        <v>1357</v>
      </c>
      <c r="U159" s="56" t="s">
        <v>1351</v>
      </c>
      <c r="V159" s="56" t="s">
        <v>1360</v>
      </c>
      <c r="W159" s="56" t="s">
        <v>1348</v>
      </c>
      <c r="X159" s="56" t="s">
        <v>1769</v>
      </c>
      <c r="Y159" s="56" t="s">
        <v>1772</v>
      </c>
      <c r="Z159" s="56" t="s">
        <v>1766</v>
      </c>
      <c r="AA159" s="56" t="s">
        <v>1775</v>
      </c>
      <c r="AB159" s="56" t="s">
        <v>1763</v>
      </c>
      <c r="AC159" s="56" t="s">
        <v>1934</v>
      </c>
      <c r="AD159" s="56" t="s">
        <v>1937</v>
      </c>
      <c r="AE159" s="56" t="s">
        <v>1931</v>
      </c>
      <c r="AF159" s="56" t="s">
        <v>1940</v>
      </c>
      <c r="AG159" s="56" t="s">
        <v>1928</v>
      </c>
    </row>
    <row r="160" spans="1:33" hidden="1">
      <c r="A160" s="49" t="s">
        <v>4673</v>
      </c>
      <c r="B160" s="50"/>
      <c r="C160" s="65">
        <v>23</v>
      </c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</row>
    <row r="161" spans="1:33" hidden="1">
      <c r="A161" s="53"/>
      <c r="B161" s="54" t="s">
        <v>4674</v>
      </c>
      <c r="C161" s="65">
        <v>24</v>
      </c>
      <c r="D161" s="56" t="s">
        <v>374</v>
      </c>
      <c r="E161" s="56" t="s">
        <v>377</v>
      </c>
      <c r="F161" s="56" t="s">
        <v>371</v>
      </c>
      <c r="G161" s="56" t="s">
        <v>380</v>
      </c>
      <c r="H161" s="56" t="s">
        <v>368</v>
      </c>
      <c r="I161" s="56" t="s">
        <v>789</v>
      </c>
      <c r="J161" s="56" t="s">
        <v>792</v>
      </c>
      <c r="K161" s="56" t="s">
        <v>786</v>
      </c>
      <c r="L161" s="56" t="s">
        <v>795</v>
      </c>
      <c r="M161" s="56" t="s">
        <v>783</v>
      </c>
      <c r="N161" s="56" t="s">
        <v>954</v>
      </c>
      <c r="O161" s="56" t="s">
        <v>957</v>
      </c>
      <c r="P161" s="56" t="s">
        <v>951</v>
      </c>
      <c r="Q161" s="56" t="s">
        <v>960</v>
      </c>
      <c r="R161" s="56" t="s">
        <v>948</v>
      </c>
      <c r="S161" s="56" t="s">
        <v>1369</v>
      </c>
      <c r="T161" s="56" t="s">
        <v>1372</v>
      </c>
      <c r="U161" s="56" t="s">
        <v>1366</v>
      </c>
      <c r="V161" s="56" t="s">
        <v>1375</v>
      </c>
      <c r="W161" s="56" t="s">
        <v>1363</v>
      </c>
      <c r="X161" s="56" t="s">
        <v>1784</v>
      </c>
      <c r="Y161" s="56" t="s">
        <v>1787</v>
      </c>
      <c r="Z161" s="56" t="s">
        <v>1781</v>
      </c>
      <c r="AA161" s="56" t="s">
        <v>1790</v>
      </c>
      <c r="AB161" s="56" t="s">
        <v>1778</v>
      </c>
      <c r="AC161" s="56" t="s">
        <v>1949</v>
      </c>
      <c r="AD161" s="56" t="s">
        <v>1952</v>
      </c>
      <c r="AE161" s="56" t="s">
        <v>1946</v>
      </c>
      <c r="AF161" s="56" t="s">
        <v>1955</v>
      </c>
      <c r="AG161" s="56" t="s">
        <v>1943</v>
      </c>
    </row>
    <row r="162" spans="1:33" hidden="1">
      <c r="A162" s="53"/>
      <c r="B162" s="54" t="s">
        <v>4675</v>
      </c>
      <c r="C162" s="65">
        <v>25</v>
      </c>
      <c r="D162" s="56" t="s">
        <v>389</v>
      </c>
      <c r="E162" s="56" t="s">
        <v>392</v>
      </c>
      <c r="F162" s="56" t="s">
        <v>386</v>
      </c>
      <c r="G162" s="56" t="s">
        <v>395</v>
      </c>
      <c r="H162" s="56" t="s">
        <v>383</v>
      </c>
      <c r="I162" s="56" t="s">
        <v>804</v>
      </c>
      <c r="J162" s="56" t="s">
        <v>807</v>
      </c>
      <c r="K162" s="56" t="s">
        <v>801</v>
      </c>
      <c r="L162" s="56" t="s">
        <v>810</v>
      </c>
      <c r="M162" s="56" t="s">
        <v>798</v>
      </c>
      <c r="N162" s="56" t="s">
        <v>969</v>
      </c>
      <c r="O162" s="56" t="s">
        <v>972</v>
      </c>
      <c r="P162" s="56" t="s">
        <v>966</v>
      </c>
      <c r="Q162" s="56" t="s">
        <v>975</v>
      </c>
      <c r="R162" s="56" t="s">
        <v>963</v>
      </c>
      <c r="S162" s="56" t="s">
        <v>1384</v>
      </c>
      <c r="T162" s="56" t="s">
        <v>1387</v>
      </c>
      <c r="U162" s="56" t="s">
        <v>1381</v>
      </c>
      <c r="V162" s="56" t="s">
        <v>1390</v>
      </c>
      <c r="W162" s="56" t="s">
        <v>1378</v>
      </c>
      <c r="X162" s="56" t="s">
        <v>1799</v>
      </c>
      <c r="Y162" s="56" t="s">
        <v>1802</v>
      </c>
      <c r="Z162" s="56" t="s">
        <v>1796</v>
      </c>
      <c r="AA162" s="56" t="s">
        <v>1805</v>
      </c>
      <c r="AB162" s="56" t="s">
        <v>1793</v>
      </c>
      <c r="AC162" s="56" t="s">
        <v>1964</v>
      </c>
      <c r="AD162" s="56" t="s">
        <v>1967</v>
      </c>
      <c r="AE162" s="56" t="s">
        <v>1961</v>
      </c>
      <c r="AF162" s="56" t="s">
        <v>1970</v>
      </c>
      <c r="AG162" s="56" t="s">
        <v>1958</v>
      </c>
    </row>
    <row r="163" spans="1:33" hidden="1">
      <c r="A163" s="53"/>
      <c r="B163" s="54" t="s">
        <v>4676</v>
      </c>
      <c r="C163" s="65">
        <v>26</v>
      </c>
      <c r="D163" s="56" t="s">
        <v>404</v>
      </c>
      <c r="E163" s="56" t="s">
        <v>407</v>
      </c>
      <c r="F163" s="56" t="s">
        <v>401</v>
      </c>
      <c r="G163" s="56" t="s">
        <v>410</v>
      </c>
      <c r="H163" s="56" t="s">
        <v>398</v>
      </c>
      <c r="I163" s="56" t="s">
        <v>819</v>
      </c>
      <c r="J163" s="56" t="s">
        <v>822</v>
      </c>
      <c r="K163" s="56" t="s">
        <v>816</v>
      </c>
      <c r="L163" s="56" t="s">
        <v>825</v>
      </c>
      <c r="M163" s="56" t="s">
        <v>813</v>
      </c>
      <c r="N163" s="56" t="s">
        <v>984</v>
      </c>
      <c r="O163" s="56" t="s">
        <v>987</v>
      </c>
      <c r="P163" s="56" t="s">
        <v>981</v>
      </c>
      <c r="Q163" s="56" t="s">
        <v>990</v>
      </c>
      <c r="R163" s="56" t="s">
        <v>978</v>
      </c>
      <c r="S163" s="56" t="s">
        <v>1399</v>
      </c>
      <c r="T163" s="56" t="s">
        <v>1402</v>
      </c>
      <c r="U163" s="56" t="s">
        <v>1396</v>
      </c>
      <c r="V163" s="56" t="s">
        <v>1405</v>
      </c>
      <c r="W163" s="56" t="s">
        <v>1393</v>
      </c>
      <c r="X163" s="56" t="s">
        <v>1814</v>
      </c>
      <c r="Y163" s="56" t="s">
        <v>1817</v>
      </c>
      <c r="Z163" s="56" t="s">
        <v>1811</v>
      </c>
      <c r="AA163" s="56" t="s">
        <v>1820</v>
      </c>
      <c r="AB163" s="56" t="s">
        <v>1808</v>
      </c>
      <c r="AC163" s="56" t="s">
        <v>1979</v>
      </c>
      <c r="AD163" s="56" t="s">
        <v>1982</v>
      </c>
      <c r="AE163" s="56" t="s">
        <v>1976</v>
      </c>
      <c r="AF163" s="56" t="s">
        <v>1985</v>
      </c>
      <c r="AG163" s="56" t="s">
        <v>1973</v>
      </c>
    </row>
    <row r="164" spans="1:33" hidden="1">
      <c r="A164" s="53"/>
      <c r="B164" s="54" t="s">
        <v>4677</v>
      </c>
      <c r="C164" s="65">
        <v>27</v>
      </c>
      <c r="D164" s="56" t="s">
        <v>419</v>
      </c>
      <c r="E164" s="56" t="s">
        <v>422</v>
      </c>
      <c r="F164" s="56" t="s">
        <v>416</v>
      </c>
      <c r="G164" s="56" t="s">
        <v>425</v>
      </c>
      <c r="H164" s="56" t="s">
        <v>413</v>
      </c>
      <c r="I164" s="56" t="s">
        <v>834</v>
      </c>
      <c r="J164" s="56" t="s">
        <v>837</v>
      </c>
      <c r="K164" s="56" t="s">
        <v>831</v>
      </c>
      <c r="L164" s="56" t="s">
        <v>840</v>
      </c>
      <c r="M164" s="56" t="s">
        <v>828</v>
      </c>
      <c r="N164" s="56" t="s">
        <v>999</v>
      </c>
      <c r="O164" s="56" t="s">
        <v>1002</v>
      </c>
      <c r="P164" s="56" t="s">
        <v>996</v>
      </c>
      <c r="Q164" s="56" t="s">
        <v>1005</v>
      </c>
      <c r="R164" s="56" t="s">
        <v>993</v>
      </c>
      <c r="S164" s="56" t="s">
        <v>1414</v>
      </c>
      <c r="T164" s="56" t="s">
        <v>1417</v>
      </c>
      <c r="U164" s="56" t="s">
        <v>1411</v>
      </c>
      <c r="V164" s="56" t="s">
        <v>1420</v>
      </c>
      <c r="W164" s="56" t="s">
        <v>1408</v>
      </c>
      <c r="X164" s="56" t="s">
        <v>1829</v>
      </c>
      <c r="Y164" s="56" t="s">
        <v>1832</v>
      </c>
      <c r="Z164" s="56" t="s">
        <v>1826</v>
      </c>
      <c r="AA164" s="56" t="s">
        <v>1835</v>
      </c>
      <c r="AB164" s="56" t="s">
        <v>1823</v>
      </c>
      <c r="AC164" s="56" t="s">
        <v>1994</v>
      </c>
      <c r="AD164" s="56" t="s">
        <v>1997</v>
      </c>
      <c r="AE164" s="56" t="s">
        <v>1991</v>
      </c>
      <c r="AF164" s="56" t="s">
        <v>2000</v>
      </c>
      <c r="AG164" s="56" t="s">
        <v>1988</v>
      </c>
    </row>
    <row r="165" spans="1:33" hidden="1">
      <c r="A165" s="49" t="s">
        <v>4660</v>
      </c>
      <c r="B165" s="59"/>
      <c r="C165" s="65">
        <v>28</v>
      </c>
      <c r="D165" s="56" t="s">
        <v>269</v>
      </c>
      <c r="E165" s="56" t="s">
        <v>272</v>
      </c>
      <c r="F165" s="56" t="s">
        <v>266</v>
      </c>
      <c r="G165" s="56" t="s">
        <v>275</v>
      </c>
      <c r="H165" s="56" t="s">
        <v>263</v>
      </c>
      <c r="I165" s="56" t="s">
        <v>434</v>
      </c>
      <c r="J165" s="56" t="s">
        <v>437</v>
      </c>
      <c r="K165" s="56" t="s">
        <v>431</v>
      </c>
      <c r="L165" s="56" t="s">
        <v>440</v>
      </c>
      <c r="M165" s="56" t="s">
        <v>428</v>
      </c>
      <c r="N165" s="56" t="s">
        <v>849</v>
      </c>
      <c r="O165" s="56" t="s">
        <v>852</v>
      </c>
      <c r="P165" s="56" t="s">
        <v>846</v>
      </c>
      <c r="Q165" s="56" t="s">
        <v>855</v>
      </c>
      <c r="R165" s="56" t="s">
        <v>843</v>
      </c>
      <c r="S165" s="56" t="s">
        <v>1264</v>
      </c>
      <c r="T165" s="56" t="s">
        <v>1267</v>
      </c>
      <c r="U165" s="56" t="s">
        <v>1011</v>
      </c>
      <c r="V165" s="56" t="s">
        <v>1270</v>
      </c>
      <c r="W165" s="56" t="s">
        <v>1008</v>
      </c>
      <c r="X165" s="56" t="s">
        <v>1429</v>
      </c>
      <c r="Y165" s="56" t="s">
        <v>1432</v>
      </c>
      <c r="Z165" s="56" t="s">
        <v>1426</v>
      </c>
      <c r="AA165" s="56" t="s">
        <v>1435</v>
      </c>
      <c r="AB165" s="56" t="s">
        <v>1423</v>
      </c>
      <c r="AC165" s="56" t="s">
        <v>1844</v>
      </c>
      <c r="AD165" s="56" t="s">
        <v>1847</v>
      </c>
      <c r="AE165" s="56" t="s">
        <v>1841</v>
      </c>
      <c r="AF165" s="56" t="s">
        <v>1850</v>
      </c>
      <c r="AG165" s="56" t="s">
        <v>1838</v>
      </c>
    </row>
    <row r="166" spans="1:33" hidden="1">
      <c r="A166" s="46" t="s">
        <v>4679</v>
      </c>
      <c r="B166" s="47"/>
      <c r="C166" s="65">
        <v>29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</row>
    <row r="167" spans="1:33" hidden="1">
      <c r="A167" s="49" t="s">
        <v>4665</v>
      </c>
      <c r="B167" s="50"/>
      <c r="C167" s="65">
        <v>30</v>
      </c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</row>
    <row r="168" spans="1:33" hidden="1">
      <c r="A168" s="53"/>
      <c r="B168" s="54" t="s">
        <v>4666</v>
      </c>
      <c r="C168" s="65">
        <v>31</v>
      </c>
      <c r="D168" s="56" t="s">
        <v>285</v>
      </c>
      <c r="E168" s="56" t="s">
        <v>288</v>
      </c>
      <c r="F168" s="56" t="s">
        <v>282</v>
      </c>
      <c r="G168" s="56" t="s">
        <v>291</v>
      </c>
      <c r="H168" s="56" t="s">
        <v>279</v>
      </c>
      <c r="I168" s="56" t="s">
        <v>450</v>
      </c>
      <c r="J168" s="56" t="s">
        <v>453</v>
      </c>
      <c r="K168" s="56" t="s">
        <v>447</v>
      </c>
      <c r="L168" s="56" t="s">
        <v>456</v>
      </c>
      <c r="M168" s="56" t="s">
        <v>444</v>
      </c>
      <c r="N168" s="56" t="s">
        <v>865</v>
      </c>
      <c r="O168" s="56" t="s">
        <v>868</v>
      </c>
      <c r="P168" s="56" t="s">
        <v>862</v>
      </c>
      <c r="Q168" s="56" t="s">
        <v>871</v>
      </c>
      <c r="R168" s="56" t="s">
        <v>859</v>
      </c>
      <c r="S168" s="56" t="s">
        <v>1280</v>
      </c>
      <c r="T168" s="56" t="s">
        <v>1283</v>
      </c>
      <c r="U168" s="56" t="s">
        <v>1277</v>
      </c>
      <c r="V168" s="56" t="s">
        <v>1286</v>
      </c>
      <c r="W168" s="56" t="s">
        <v>1274</v>
      </c>
      <c r="X168" s="56" t="s">
        <v>1445</v>
      </c>
      <c r="Y168" s="56" t="s">
        <v>1448</v>
      </c>
      <c r="Z168" s="56" t="s">
        <v>1442</v>
      </c>
      <c r="AA168" s="56" t="s">
        <v>1451</v>
      </c>
      <c r="AB168" s="56" t="s">
        <v>1439</v>
      </c>
      <c r="AC168" s="56" t="s">
        <v>1860</v>
      </c>
      <c r="AD168" s="56" t="s">
        <v>1863</v>
      </c>
      <c r="AE168" s="56" t="s">
        <v>1857</v>
      </c>
      <c r="AF168" s="56" t="s">
        <v>1866</v>
      </c>
      <c r="AG168" s="56" t="s">
        <v>1854</v>
      </c>
    </row>
    <row r="169" spans="1:33" hidden="1">
      <c r="A169" s="53"/>
      <c r="B169" s="54" t="s">
        <v>4667</v>
      </c>
      <c r="C169" s="65">
        <v>32</v>
      </c>
      <c r="D169" s="56" t="s">
        <v>300</v>
      </c>
      <c r="E169" s="56" t="s">
        <v>303</v>
      </c>
      <c r="F169" s="56" t="s">
        <v>297</v>
      </c>
      <c r="G169" s="56" t="s">
        <v>306</v>
      </c>
      <c r="H169" s="56" t="s">
        <v>294</v>
      </c>
      <c r="I169" s="56" t="s">
        <v>465</v>
      </c>
      <c r="J169" s="56" t="s">
        <v>468</v>
      </c>
      <c r="K169" s="56" t="s">
        <v>462</v>
      </c>
      <c r="L169" s="56" t="s">
        <v>471</v>
      </c>
      <c r="M169" s="56" t="s">
        <v>459</v>
      </c>
      <c r="N169" s="56" t="s">
        <v>880</v>
      </c>
      <c r="O169" s="56" t="s">
        <v>883</v>
      </c>
      <c r="P169" s="56" t="s">
        <v>877</v>
      </c>
      <c r="Q169" s="56" t="s">
        <v>886</v>
      </c>
      <c r="R169" s="56" t="s">
        <v>874</v>
      </c>
      <c r="S169" s="56" t="s">
        <v>1295</v>
      </c>
      <c r="T169" s="56" t="s">
        <v>1298</v>
      </c>
      <c r="U169" s="56" t="s">
        <v>1292</v>
      </c>
      <c r="V169" s="56" t="s">
        <v>1301</v>
      </c>
      <c r="W169" s="56" t="s">
        <v>1289</v>
      </c>
      <c r="X169" s="56" t="s">
        <v>1460</v>
      </c>
      <c r="Y169" s="56" t="s">
        <v>1463</v>
      </c>
      <c r="Z169" s="56" t="s">
        <v>1457</v>
      </c>
      <c r="AA169" s="56" t="s">
        <v>1466</v>
      </c>
      <c r="AB169" s="56" t="s">
        <v>1454</v>
      </c>
      <c r="AC169" s="56" t="s">
        <v>1875</v>
      </c>
      <c r="AD169" s="56" t="s">
        <v>1878</v>
      </c>
      <c r="AE169" s="56" t="s">
        <v>1872</v>
      </c>
      <c r="AF169" s="56" t="s">
        <v>1881</v>
      </c>
      <c r="AG169" s="56" t="s">
        <v>1869</v>
      </c>
    </row>
    <row r="170" spans="1:33" hidden="1">
      <c r="A170" s="49" t="s">
        <v>4668</v>
      </c>
      <c r="B170" s="50"/>
      <c r="C170" s="65">
        <v>33</v>
      </c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</row>
    <row r="171" spans="1:33" hidden="1">
      <c r="A171" s="53"/>
      <c r="B171" s="54" t="s">
        <v>4669</v>
      </c>
      <c r="C171" s="65">
        <v>34</v>
      </c>
      <c r="D171" s="56" t="s">
        <v>315</v>
      </c>
      <c r="E171" s="56" t="s">
        <v>318</v>
      </c>
      <c r="F171" s="56" t="s">
        <v>312</v>
      </c>
      <c r="G171" s="56" t="s">
        <v>321</v>
      </c>
      <c r="H171" s="56" t="s">
        <v>309</v>
      </c>
      <c r="I171" s="56" t="s">
        <v>480</v>
      </c>
      <c r="J171" s="56" t="s">
        <v>483</v>
      </c>
      <c r="K171" s="56" t="s">
        <v>477</v>
      </c>
      <c r="L171" s="56" t="s">
        <v>486</v>
      </c>
      <c r="M171" s="56" t="s">
        <v>474</v>
      </c>
      <c r="N171" s="56" t="s">
        <v>895</v>
      </c>
      <c r="O171" s="56" t="s">
        <v>898</v>
      </c>
      <c r="P171" s="56" t="s">
        <v>892</v>
      </c>
      <c r="Q171" s="56" t="s">
        <v>901</v>
      </c>
      <c r="R171" s="56" t="s">
        <v>889</v>
      </c>
      <c r="S171" s="56" t="s">
        <v>1310</v>
      </c>
      <c r="T171" s="56" t="s">
        <v>1313</v>
      </c>
      <c r="U171" s="56" t="s">
        <v>1307</v>
      </c>
      <c r="V171" s="56" t="s">
        <v>1316</v>
      </c>
      <c r="W171" s="56" t="s">
        <v>1304</v>
      </c>
      <c r="X171" s="56" t="s">
        <v>1475</v>
      </c>
      <c r="Y171" s="56" t="s">
        <v>1478</v>
      </c>
      <c r="Z171" s="56" t="s">
        <v>1472</v>
      </c>
      <c r="AA171" s="56" t="s">
        <v>1481</v>
      </c>
      <c r="AB171" s="56" t="s">
        <v>1469</v>
      </c>
      <c r="AC171" s="56" t="s">
        <v>1890</v>
      </c>
      <c r="AD171" s="56" t="s">
        <v>1893</v>
      </c>
      <c r="AE171" s="56" t="s">
        <v>1887</v>
      </c>
      <c r="AF171" s="56" t="s">
        <v>1896</v>
      </c>
      <c r="AG171" s="56" t="s">
        <v>1884</v>
      </c>
    </row>
    <row r="172" spans="1:33" hidden="1">
      <c r="A172" s="53"/>
      <c r="B172" s="54" t="s">
        <v>4670</v>
      </c>
      <c r="C172" s="65">
        <v>35</v>
      </c>
      <c r="D172" s="56" t="s">
        <v>330</v>
      </c>
      <c r="E172" s="56" t="s">
        <v>333</v>
      </c>
      <c r="F172" s="56" t="s">
        <v>327</v>
      </c>
      <c r="G172" s="56" t="s">
        <v>336</v>
      </c>
      <c r="H172" s="56" t="s">
        <v>324</v>
      </c>
      <c r="I172" s="56" t="s">
        <v>495</v>
      </c>
      <c r="J172" s="56" t="s">
        <v>498</v>
      </c>
      <c r="K172" s="56" t="s">
        <v>492</v>
      </c>
      <c r="L172" s="56" t="s">
        <v>501</v>
      </c>
      <c r="M172" s="56" t="s">
        <v>489</v>
      </c>
      <c r="N172" s="56" t="s">
        <v>910</v>
      </c>
      <c r="O172" s="56" t="s">
        <v>913</v>
      </c>
      <c r="P172" s="56" t="s">
        <v>907</v>
      </c>
      <c r="Q172" s="56" t="s">
        <v>916</v>
      </c>
      <c r="R172" s="56" t="s">
        <v>904</v>
      </c>
      <c r="S172" s="56" t="s">
        <v>1325</v>
      </c>
      <c r="T172" s="56" t="s">
        <v>1328</v>
      </c>
      <c r="U172" s="56" t="s">
        <v>1322</v>
      </c>
      <c r="V172" s="56" t="s">
        <v>1331</v>
      </c>
      <c r="W172" s="56" t="s">
        <v>1319</v>
      </c>
      <c r="X172" s="56" t="s">
        <v>1490</v>
      </c>
      <c r="Y172" s="56" t="s">
        <v>1493</v>
      </c>
      <c r="Z172" s="56" t="s">
        <v>1487</v>
      </c>
      <c r="AA172" s="56" t="s">
        <v>1496</v>
      </c>
      <c r="AB172" s="56" t="s">
        <v>1484</v>
      </c>
      <c r="AC172" s="56" t="s">
        <v>1905</v>
      </c>
      <c r="AD172" s="56" t="s">
        <v>1908</v>
      </c>
      <c r="AE172" s="56" t="s">
        <v>1902</v>
      </c>
      <c r="AF172" s="56" t="s">
        <v>1911</v>
      </c>
      <c r="AG172" s="56" t="s">
        <v>1899</v>
      </c>
    </row>
    <row r="173" spans="1:33" hidden="1">
      <c r="A173" s="53"/>
      <c r="B173" s="54" t="s">
        <v>4671</v>
      </c>
      <c r="C173" s="65">
        <v>36</v>
      </c>
      <c r="D173" s="56" t="s">
        <v>345</v>
      </c>
      <c r="E173" s="56" t="s">
        <v>348</v>
      </c>
      <c r="F173" s="56" t="s">
        <v>342</v>
      </c>
      <c r="G173" s="56" t="s">
        <v>351</v>
      </c>
      <c r="H173" s="56" t="s">
        <v>339</v>
      </c>
      <c r="I173" s="56" t="s">
        <v>510</v>
      </c>
      <c r="J173" s="56" t="s">
        <v>763</v>
      </c>
      <c r="K173" s="56" t="s">
        <v>507</v>
      </c>
      <c r="L173" s="56" t="s">
        <v>766</v>
      </c>
      <c r="M173" s="56" t="s">
        <v>504</v>
      </c>
      <c r="N173" s="56" t="s">
        <v>925</v>
      </c>
      <c r="O173" s="56" t="s">
        <v>928</v>
      </c>
      <c r="P173" s="56" t="s">
        <v>922</v>
      </c>
      <c r="Q173" s="56" t="s">
        <v>931</v>
      </c>
      <c r="R173" s="56" t="s">
        <v>919</v>
      </c>
      <c r="S173" s="56" t="s">
        <v>1340</v>
      </c>
      <c r="T173" s="56" t="s">
        <v>1343</v>
      </c>
      <c r="U173" s="56" t="s">
        <v>1337</v>
      </c>
      <c r="V173" s="56" t="s">
        <v>1346</v>
      </c>
      <c r="W173" s="56" t="s">
        <v>1334</v>
      </c>
      <c r="X173" s="56" t="s">
        <v>1505</v>
      </c>
      <c r="Y173" s="56" t="s">
        <v>1508</v>
      </c>
      <c r="Z173" s="56" t="s">
        <v>1502</v>
      </c>
      <c r="AA173" s="56" t="s">
        <v>1511</v>
      </c>
      <c r="AB173" s="56" t="s">
        <v>1499</v>
      </c>
      <c r="AC173" s="56" t="s">
        <v>1920</v>
      </c>
      <c r="AD173" s="56" t="s">
        <v>1923</v>
      </c>
      <c r="AE173" s="56" t="s">
        <v>1917</v>
      </c>
      <c r="AF173" s="56" t="s">
        <v>1926</v>
      </c>
      <c r="AG173" s="56" t="s">
        <v>1914</v>
      </c>
    </row>
    <row r="174" spans="1:33" ht="15" hidden="1" customHeight="1">
      <c r="A174" s="53"/>
      <c r="B174" s="54" t="s">
        <v>4672</v>
      </c>
      <c r="C174" s="65">
        <v>37</v>
      </c>
      <c r="D174" s="56" t="s">
        <v>360</v>
      </c>
      <c r="E174" s="56" t="s">
        <v>363</v>
      </c>
      <c r="F174" s="56" t="s">
        <v>357</v>
      </c>
      <c r="G174" s="56" t="s">
        <v>366</v>
      </c>
      <c r="H174" s="56" t="s">
        <v>354</v>
      </c>
      <c r="I174" s="56" t="s">
        <v>775</v>
      </c>
      <c r="J174" s="56" t="s">
        <v>778</v>
      </c>
      <c r="K174" s="56" t="s">
        <v>772</v>
      </c>
      <c r="L174" s="56" t="s">
        <v>781</v>
      </c>
      <c r="M174" s="56" t="s">
        <v>769</v>
      </c>
      <c r="N174" s="56" t="s">
        <v>940</v>
      </c>
      <c r="O174" s="56" t="s">
        <v>943</v>
      </c>
      <c r="P174" s="56" t="s">
        <v>937</v>
      </c>
      <c r="Q174" s="56" t="s">
        <v>946</v>
      </c>
      <c r="R174" s="56" t="s">
        <v>934</v>
      </c>
      <c r="S174" s="56" t="s">
        <v>1355</v>
      </c>
      <c r="T174" s="56" t="s">
        <v>1358</v>
      </c>
      <c r="U174" s="56" t="s">
        <v>1352</v>
      </c>
      <c r="V174" s="56" t="s">
        <v>1361</v>
      </c>
      <c r="W174" s="56" t="s">
        <v>1349</v>
      </c>
      <c r="X174" s="56" t="s">
        <v>1770</v>
      </c>
      <c r="Y174" s="56" t="s">
        <v>1773</v>
      </c>
      <c r="Z174" s="56" t="s">
        <v>1767</v>
      </c>
      <c r="AA174" s="56" t="s">
        <v>1776</v>
      </c>
      <c r="AB174" s="56" t="s">
        <v>1764</v>
      </c>
      <c r="AC174" s="56" t="s">
        <v>1935</v>
      </c>
      <c r="AD174" s="56" t="s">
        <v>1938</v>
      </c>
      <c r="AE174" s="56" t="s">
        <v>1932</v>
      </c>
      <c r="AF174" s="56" t="s">
        <v>1941</v>
      </c>
      <c r="AG174" s="56" t="s">
        <v>1929</v>
      </c>
    </row>
    <row r="175" spans="1:33" ht="15" hidden="1" customHeight="1">
      <c r="A175" s="49" t="s">
        <v>4673</v>
      </c>
      <c r="B175" s="50"/>
      <c r="C175" s="65">
        <v>38</v>
      </c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</row>
    <row r="176" spans="1:33" ht="15" hidden="1" customHeight="1">
      <c r="A176" s="53"/>
      <c r="B176" s="54" t="s">
        <v>4674</v>
      </c>
      <c r="C176" s="65">
        <v>39</v>
      </c>
      <c r="D176" s="56" t="s">
        <v>375</v>
      </c>
      <c r="E176" s="56" t="s">
        <v>378</v>
      </c>
      <c r="F176" s="56" t="s">
        <v>372</v>
      </c>
      <c r="G176" s="56" t="s">
        <v>381</v>
      </c>
      <c r="H176" s="56" t="s">
        <v>369</v>
      </c>
      <c r="I176" s="56" t="s">
        <v>790</v>
      </c>
      <c r="J176" s="56" t="s">
        <v>793</v>
      </c>
      <c r="K176" s="56" t="s">
        <v>787</v>
      </c>
      <c r="L176" s="56" t="s">
        <v>796</v>
      </c>
      <c r="M176" s="56" t="s">
        <v>784</v>
      </c>
      <c r="N176" s="56" t="s">
        <v>955</v>
      </c>
      <c r="O176" s="56" t="s">
        <v>958</v>
      </c>
      <c r="P176" s="56" t="s">
        <v>952</v>
      </c>
      <c r="Q176" s="56" t="s">
        <v>961</v>
      </c>
      <c r="R176" s="56" t="s">
        <v>949</v>
      </c>
      <c r="S176" s="56" t="s">
        <v>1370</v>
      </c>
      <c r="T176" s="56" t="s">
        <v>1373</v>
      </c>
      <c r="U176" s="56" t="s">
        <v>1367</v>
      </c>
      <c r="V176" s="56" t="s">
        <v>1376</v>
      </c>
      <c r="W176" s="56" t="s">
        <v>1364</v>
      </c>
      <c r="X176" s="56" t="s">
        <v>1785</v>
      </c>
      <c r="Y176" s="56" t="s">
        <v>1788</v>
      </c>
      <c r="Z176" s="56" t="s">
        <v>1782</v>
      </c>
      <c r="AA176" s="56" t="s">
        <v>1791</v>
      </c>
      <c r="AB176" s="56" t="s">
        <v>1779</v>
      </c>
      <c r="AC176" s="56" t="s">
        <v>1950</v>
      </c>
      <c r="AD176" s="56" t="s">
        <v>1953</v>
      </c>
      <c r="AE176" s="56" t="s">
        <v>1947</v>
      </c>
      <c r="AF176" s="56" t="s">
        <v>1956</v>
      </c>
      <c r="AG176" s="56" t="s">
        <v>1944</v>
      </c>
    </row>
    <row r="177" spans="1:33" ht="15" hidden="1" customHeight="1">
      <c r="A177" s="53"/>
      <c r="B177" s="54" t="s">
        <v>4675</v>
      </c>
      <c r="C177" s="65">
        <v>40</v>
      </c>
      <c r="D177" s="56" t="s">
        <v>390</v>
      </c>
      <c r="E177" s="56" t="s">
        <v>393</v>
      </c>
      <c r="F177" s="56" t="s">
        <v>387</v>
      </c>
      <c r="G177" s="56" t="s">
        <v>396</v>
      </c>
      <c r="H177" s="56" t="s">
        <v>384</v>
      </c>
      <c r="I177" s="56" t="s">
        <v>805</v>
      </c>
      <c r="J177" s="56" t="s">
        <v>808</v>
      </c>
      <c r="K177" s="56" t="s">
        <v>802</v>
      </c>
      <c r="L177" s="56" t="s">
        <v>811</v>
      </c>
      <c r="M177" s="56" t="s">
        <v>799</v>
      </c>
      <c r="N177" s="56" t="s">
        <v>970</v>
      </c>
      <c r="O177" s="56" t="s">
        <v>973</v>
      </c>
      <c r="P177" s="56" t="s">
        <v>967</v>
      </c>
      <c r="Q177" s="56" t="s">
        <v>976</v>
      </c>
      <c r="R177" s="56" t="s">
        <v>964</v>
      </c>
      <c r="S177" s="56" t="s">
        <v>1385</v>
      </c>
      <c r="T177" s="56" t="s">
        <v>1388</v>
      </c>
      <c r="U177" s="56" t="s">
        <v>1382</v>
      </c>
      <c r="V177" s="56" t="s">
        <v>1391</v>
      </c>
      <c r="W177" s="56" t="s">
        <v>1379</v>
      </c>
      <c r="X177" s="56" t="s">
        <v>1800</v>
      </c>
      <c r="Y177" s="56" t="s">
        <v>1803</v>
      </c>
      <c r="Z177" s="56" t="s">
        <v>1797</v>
      </c>
      <c r="AA177" s="56" t="s">
        <v>1806</v>
      </c>
      <c r="AB177" s="56" t="s">
        <v>1794</v>
      </c>
      <c r="AC177" s="56" t="s">
        <v>1965</v>
      </c>
      <c r="AD177" s="56" t="s">
        <v>1968</v>
      </c>
      <c r="AE177" s="56" t="s">
        <v>1962</v>
      </c>
      <c r="AF177" s="56" t="s">
        <v>1971</v>
      </c>
      <c r="AG177" s="56" t="s">
        <v>1959</v>
      </c>
    </row>
    <row r="178" spans="1:33" ht="15" hidden="1" customHeight="1">
      <c r="A178" s="53"/>
      <c r="B178" s="54" t="s">
        <v>4676</v>
      </c>
      <c r="C178" s="65">
        <v>41</v>
      </c>
      <c r="D178" s="56" t="s">
        <v>405</v>
      </c>
      <c r="E178" s="56" t="s">
        <v>408</v>
      </c>
      <c r="F178" s="56" t="s">
        <v>402</v>
      </c>
      <c r="G178" s="56" t="s">
        <v>411</v>
      </c>
      <c r="H178" s="56" t="s">
        <v>399</v>
      </c>
      <c r="I178" s="56" t="s">
        <v>820</v>
      </c>
      <c r="J178" s="56" t="s">
        <v>823</v>
      </c>
      <c r="K178" s="56" t="s">
        <v>817</v>
      </c>
      <c r="L178" s="56" t="s">
        <v>826</v>
      </c>
      <c r="M178" s="56" t="s">
        <v>814</v>
      </c>
      <c r="N178" s="56" t="s">
        <v>985</v>
      </c>
      <c r="O178" s="56" t="s">
        <v>988</v>
      </c>
      <c r="P178" s="56" t="s">
        <v>982</v>
      </c>
      <c r="Q178" s="56" t="s">
        <v>991</v>
      </c>
      <c r="R178" s="56" t="s">
        <v>979</v>
      </c>
      <c r="S178" s="56" t="s">
        <v>1400</v>
      </c>
      <c r="T178" s="56" t="s">
        <v>1403</v>
      </c>
      <c r="U178" s="56" t="s">
        <v>1397</v>
      </c>
      <c r="V178" s="56" t="s">
        <v>1406</v>
      </c>
      <c r="W178" s="56" t="s">
        <v>1394</v>
      </c>
      <c r="X178" s="56" t="s">
        <v>1815</v>
      </c>
      <c r="Y178" s="56" t="s">
        <v>1818</v>
      </c>
      <c r="Z178" s="56" t="s">
        <v>1812</v>
      </c>
      <c r="AA178" s="56" t="s">
        <v>1821</v>
      </c>
      <c r="AB178" s="56" t="s">
        <v>1809</v>
      </c>
      <c r="AC178" s="56" t="s">
        <v>1980</v>
      </c>
      <c r="AD178" s="56" t="s">
        <v>1983</v>
      </c>
      <c r="AE178" s="56" t="s">
        <v>1977</v>
      </c>
      <c r="AF178" s="56" t="s">
        <v>1986</v>
      </c>
      <c r="AG178" s="56" t="s">
        <v>1974</v>
      </c>
    </row>
    <row r="179" spans="1:33" ht="15" hidden="1" customHeight="1">
      <c r="A179" s="53"/>
      <c r="B179" s="54" t="s">
        <v>4677</v>
      </c>
      <c r="C179" s="65">
        <v>42</v>
      </c>
      <c r="D179" s="56" t="s">
        <v>420</v>
      </c>
      <c r="E179" s="56" t="s">
        <v>423</v>
      </c>
      <c r="F179" s="56" t="s">
        <v>417</v>
      </c>
      <c r="G179" s="56" t="s">
        <v>426</v>
      </c>
      <c r="H179" s="56" t="s">
        <v>414</v>
      </c>
      <c r="I179" s="56" t="s">
        <v>835</v>
      </c>
      <c r="J179" s="56" t="s">
        <v>838</v>
      </c>
      <c r="K179" s="56" t="s">
        <v>832</v>
      </c>
      <c r="L179" s="56" t="s">
        <v>841</v>
      </c>
      <c r="M179" s="56" t="s">
        <v>829</v>
      </c>
      <c r="N179" s="56" t="s">
        <v>1000</v>
      </c>
      <c r="O179" s="56" t="s">
        <v>1003</v>
      </c>
      <c r="P179" s="56" t="s">
        <v>997</v>
      </c>
      <c r="Q179" s="56" t="s">
        <v>1006</v>
      </c>
      <c r="R179" s="56" t="s">
        <v>994</v>
      </c>
      <c r="S179" s="56" t="s">
        <v>1415</v>
      </c>
      <c r="T179" s="56" t="s">
        <v>1418</v>
      </c>
      <c r="U179" s="56" t="s">
        <v>1412</v>
      </c>
      <c r="V179" s="56" t="s">
        <v>1421</v>
      </c>
      <c r="W179" s="56" t="s">
        <v>1409</v>
      </c>
      <c r="X179" s="56" t="s">
        <v>1830</v>
      </c>
      <c r="Y179" s="56" t="s">
        <v>1833</v>
      </c>
      <c r="Z179" s="56" t="s">
        <v>1827</v>
      </c>
      <c r="AA179" s="56" t="s">
        <v>1836</v>
      </c>
      <c r="AB179" s="56" t="s">
        <v>1824</v>
      </c>
      <c r="AC179" s="56" t="s">
        <v>1995</v>
      </c>
      <c r="AD179" s="56" t="s">
        <v>1998</v>
      </c>
      <c r="AE179" s="56" t="s">
        <v>1992</v>
      </c>
      <c r="AF179" s="56" t="s">
        <v>2001</v>
      </c>
      <c r="AG179" s="56" t="s">
        <v>1989</v>
      </c>
    </row>
    <row r="180" spans="1:33" ht="15" hidden="1" customHeight="1">
      <c r="A180" s="49" t="s">
        <v>4660</v>
      </c>
      <c r="B180" s="59"/>
      <c r="C180" s="65">
        <v>43</v>
      </c>
      <c r="D180" s="56" t="s">
        <v>270</v>
      </c>
      <c r="E180" s="56" t="s">
        <v>273</v>
      </c>
      <c r="F180" s="56" t="s">
        <v>267</v>
      </c>
      <c r="G180" s="56" t="s">
        <v>276</v>
      </c>
      <c r="H180" s="56" t="s">
        <v>264</v>
      </c>
      <c r="I180" s="56" t="s">
        <v>435</v>
      </c>
      <c r="J180" s="56" t="s">
        <v>438</v>
      </c>
      <c r="K180" s="56" t="s">
        <v>432</v>
      </c>
      <c r="L180" s="56" t="s">
        <v>441</v>
      </c>
      <c r="M180" s="56" t="s">
        <v>429</v>
      </c>
      <c r="N180" s="56" t="s">
        <v>850</v>
      </c>
      <c r="O180" s="56" t="s">
        <v>853</v>
      </c>
      <c r="P180" s="56" t="s">
        <v>847</v>
      </c>
      <c r="Q180" s="56" t="s">
        <v>856</v>
      </c>
      <c r="R180" s="56" t="s">
        <v>844</v>
      </c>
      <c r="S180" s="56" t="s">
        <v>1265</v>
      </c>
      <c r="T180" s="56" t="s">
        <v>1268</v>
      </c>
      <c r="U180" s="56" t="s">
        <v>1262</v>
      </c>
      <c r="V180" s="56" t="s">
        <v>1271</v>
      </c>
      <c r="W180" s="56" t="s">
        <v>1009</v>
      </c>
      <c r="X180" s="56" t="s">
        <v>1430</v>
      </c>
      <c r="Y180" s="56" t="s">
        <v>1433</v>
      </c>
      <c r="Z180" s="56" t="s">
        <v>1427</v>
      </c>
      <c r="AA180" s="56" t="s">
        <v>1436</v>
      </c>
      <c r="AB180" s="56" t="s">
        <v>1424</v>
      </c>
      <c r="AC180" s="56" t="s">
        <v>1845</v>
      </c>
      <c r="AD180" s="56" t="s">
        <v>1848</v>
      </c>
      <c r="AE180" s="56" t="s">
        <v>1842</v>
      </c>
      <c r="AF180" s="56" t="s">
        <v>1851</v>
      </c>
      <c r="AG180" s="56" t="s">
        <v>1839</v>
      </c>
    </row>
    <row r="181" spans="1:33" ht="15" hidden="1" customHeight="1"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</row>
    <row r="182" spans="1:33" ht="15" hidden="1" customHeight="1"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</row>
    <row r="183" spans="1:33" ht="15" customHeight="1"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</row>
    <row r="184" spans="1:33" ht="15" customHeight="1"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</row>
    <row r="185" spans="1:33" ht="15" customHeight="1"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</row>
    <row r="186" spans="1:33" ht="15" customHeight="1"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</row>
    <row r="187" spans="1:33" ht="15" customHeight="1"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</row>
    <row r="188" spans="1:33" ht="15" customHeight="1"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</row>
    <row r="189" spans="1:33" ht="15" customHeight="1"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</row>
    <row r="190" spans="1:33" ht="15" customHeight="1"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</row>
    <row r="191" spans="1:33" ht="15" customHeight="1"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</row>
    <row r="192" spans="1:33" ht="15" customHeight="1"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</row>
    <row r="193" spans="4:33" ht="15" customHeight="1"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</row>
    <row r="194" spans="4:33" ht="15" customHeight="1"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</row>
    <row r="195" spans="4:33" ht="15" customHeight="1"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</row>
    <row r="196" spans="4:33" ht="15" customHeight="1"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</row>
    <row r="197" spans="4:33" ht="15" customHeight="1"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</row>
    <row r="198" spans="4:33" ht="15" customHeight="1"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</row>
    <row r="199" spans="4:33" ht="15" customHeight="1"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</row>
    <row r="200" spans="4:33" ht="15" customHeight="1"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</row>
  </sheetData>
  <mergeCells count="61">
    <mergeCell ref="AG133:AG134"/>
    <mergeCell ref="N133:P133"/>
    <mergeCell ref="Q133:Q134"/>
    <mergeCell ref="R133:R134"/>
    <mergeCell ref="S133:U133"/>
    <mergeCell ref="V133:V134"/>
    <mergeCell ref="W133:W134"/>
    <mergeCell ref="X133:Z133"/>
    <mergeCell ref="AA133:AA134"/>
    <mergeCell ref="AB133:AB134"/>
    <mergeCell ref="AC133:AE133"/>
    <mergeCell ref="AF133:AF134"/>
    <mergeCell ref="M133:M134"/>
    <mergeCell ref="D132:H132"/>
    <mergeCell ref="I132:M132"/>
    <mergeCell ref="N132:R132"/>
    <mergeCell ref="S132:W132"/>
    <mergeCell ref="D133:F133"/>
    <mergeCell ref="G133:G134"/>
    <mergeCell ref="H133:H134"/>
    <mergeCell ref="I133:K133"/>
    <mergeCell ref="L133:L134"/>
    <mergeCell ref="X132:AB132"/>
    <mergeCell ref="AC132:AG132"/>
    <mergeCell ref="X81:Z81"/>
    <mergeCell ref="AA81:AA82"/>
    <mergeCell ref="AB81:AB82"/>
    <mergeCell ref="AC81:AE81"/>
    <mergeCell ref="AF81:AF82"/>
    <mergeCell ref="AG81:AG82"/>
    <mergeCell ref="W81:W82"/>
    <mergeCell ref="D81:F81"/>
    <mergeCell ref="G81:G82"/>
    <mergeCell ref="H81:H82"/>
    <mergeCell ref="I81:K81"/>
    <mergeCell ref="L81:L82"/>
    <mergeCell ref="M81:M82"/>
    <mergeCell ref="N81:P81"/>
    <mergeCell ref="Q81:Q82"/>
    <mergeCell ref="R81:R82"/>
    <mergeCell ref="S81:U81"/>
    <mergeCell ref="V81:V82"/>
    <mergeCell ref="AC80:AG80"/>
    <mergeCell ref="C11:E11"/>
    <mergeCell ref="F11:F12"/>
    <mergeCell ref="G11:G12"/>
    <mergeCell ref="I11:K11"/>
    <mergeCell ref="L11:L12"/>
    <mergeCell ref="M11:M12"/>
    <mergeCell ref="D80:H80"/>
    <mergeCell ref="I80:M80"/>
    <mergeCell ref="N80:R80"/>
    <mergeCell ref="S80:W80"/>
    <mergeCell ref="X80:AB80"/>
    <mergeCell ref="C10:E10"/>
    <mergeCell ref="I10:K10"/>
    <mergeCell ref="B5:K5"/>
    <mergeCell ref="B6:K6"/>
    <mergeCell ref="L6:T6"/>
    <mergeCell ref="A8:H8"/>
    <mergeCell ref="L8:R8"/>
  </mergeCells>
  <dataValidations count="1">
    <dataValidation type="list" allowBlank="1" showInputMessage="1" showErrorMessage="1" sqref="C10" xr:uid="{111D44A5-8961-4D6F-B5B3-5E988C392F4A}">
      <formula1>$B$63:$B$68</formula1>
    </dataValidation>
  </dataValidations>
  <hyperlinks>
    <hyperlink ref="A61" r:id="rId1" display="http://www.abs.gov.au/websitedbs/d3310114.nsf/Home/©+Copyright?OpenDocument" xr:uid="{4D31B48A-66C8-43D4-91B4-5A5DF5ED0BB4}"/>
    <hyperlink ref="H150" location="A125230134C" display="A125230134C" xr:uid="{F89CF1DA-ECAA-4805-839F-CC466A14BAB2}"/>
    <hyperlink ref="H165" location="A125253894W" display="A125253894W" xr:uid="{6D983926-1EF0-4ACD-AF83-10E19C28FD70}"/>
    <hyperlink ref="H180" location="A125242014J" display="A125242014J" xr:uid="{B4986B78-FD2A-4D62-8CAB-013B427BF4D0}"/>
    <hyperlink ref="F150" location="A125234886T" display="A125234886T" xr:uid="{4D1F3DCF-A02A-4735-A1F3-4AF5C3EC400C}"/>
    <hyperlink ref="F165" location="A125258646A" display="A125258646A" xr:uid="{2EA5245A-9AD8-4B2F-8C82-724681F95BD3}"/>
    <hyperlink ref="F180" location="A125246766W" display="A125246766W" xr:uid="{F446DCDA-68D4-47FA-975B-DA15E3668879}"/>
    <hyperlink ref="D150" location="A125232510J" display="A125232510J" xr:uid="{C4A9E914-85AB-409D-8339-692E46C0E5F1}"/>
    <hyperlink ref="D165" location="A125256270C" display="A125256270C" xr:uid="{A7F3ABF1-CDE7-49E5-9501-D93082D4F754}"/>
    <hyperlink ref="D180" location="A125244390X" display="A125244390X" xr:uid="{F6BEEB22-A3D8-48D1-ACB9-DA424EFAF130}"/>
    <hyperlink ref="E150" location="A125227758T" display="A125227758T" xr:uid="{472A8F4A-9A5E-4623-B525-0D7B8A92B5FF}"/>
    <hyperlink ref="E165" location="A125251518F" display="A125251518F" xr:uid="{47483C8F-4C11-4431-8436-97F7B521D9D0}"/>
    <hyperlink ref="E180" location="A125239638W" display="A125239638W" xr:uid="{DEA0C1FA-B4F3-4415-8963-B7B80457F067}"/>
    <hyperlink ref="G150" location="A125237262X" display="A125237262X" xr:uid="{3E611E94-3DC7-458A-9150-57B1171C22B1}"/>
    <hyperlink ref="G165" location="A125261022L" display="A125261022L" xr:uid="{4093C58E-CFA4-477D-94E7-1462D0CA3DBB}"/>
    <hyperlink ref="G180" location="A125249142C" display="A125249142C" xr:uid="{C091B9FF-DA7C-4C8E-B9E3-B18A73DC94DC}"/>
    <hyperlink ref="H138" location="A125230118C" display="A125230118C" xr:uid="{75600CAF-792B-4875-988B-A1A0BDC83AEE}"/>
    <hyperlink ref="H153" location="A125253878W" display="A125253878W" xr:uid="{C095ED19-079C-469B-A706-40A0C79DE1BC}"/>
    <hyperlink ref="H168" location="A125241998T" display="A125241998T" xr:uid="{B44F2559-279D-4B5C-A7B3-47444C9CD93C}"/>
    <hyperlink ref="F138" location="A125234870X" display="A125234870X" xr:uid="{3CC23C1C-3FAA-4E6D-BD33-4A27483CC295}"/>
    <hyperlink ref="F153" location="A125258630J" display="A125258630J" xr:uid="{DF9FFC9D-4A24-4D08-9072-9D3A79E3AA06}"/>
    <hyperlink ref="F168" location="A125246750C" display="A125246750C" xr:uid="{4DF6D2C3-64FE-42E2-A356-7A24E2F8F312}"/>
    <hyperlink ref="D138" location="A125232494V" display="A125232494V" xr:uid="{EAD81AAF-E7B3-4910-B0AF-B66B9197A14B}"/>
    <hyperlink ref="D153" location="A125256254C" display="A125256254C" xr:uid="{C16EC003-0114-479D-B306-788147C226B0}"/>
    <hyperlink ref="D168" location="A125244374X" display="A125244374X" xr:uid="{F02CBCAA-B9B3-43D3-A483-35F17AD6465D}"/>
    <hyperlink ref="E138" location="A125227742X" display="A125227742X" xr:uid="{F37EAEA2-BB62-4F36-8EB8-BFB8BDC26988}"/>
    <hyperlink ref="E153" location="A125251502L" display="A125251502L" xr:uid="{A676DBED-25A5-44C8-B7B3-943AEE076975}"/>
    <hyperlink ref="E168" location="A125239622C" display="A125239622C" xr:uid="{8DA19CA5-26FF-4804-BFFD-6C4AD1BB6D02}"/>
    <hyperlink ref="G138" location="A125237246X" display="A125237246X" xr:uid="{6BED2B8F-97CC-4342-8613-76931591229E}"/>
    <hyperlink ref="G153" location="A125261006L" display="A125261006L" xr:uid="{2D27A23A-D35A-42F8-BB10-567D863E3066}"/>
    <hyperlink ref="G168" location="A125249126C" display="A125249126C" xr:uid="{758A2136-C6C3-4994-8C7A-B19DC2165FFE}"/>
    <hyperlink ref="H139" location="A125230098F" display="A125230098F" xr:uid="{F6EFEB71-A906-498F-B22A-C1168D29D59B}"/>
    <hyperlink ref="H154" location="A125253858L" display="A125253858L" xr:uid="{FA55E2BD-F721-4352-99E3-6B132F3716D5}"/>
    <hyperlink ref="H169" location="A125241978J" display="A125241978J" xr:uid="{F940F076-8EEB-4F8C-94FB-0F4F95088F94}"/>
    <hyperlink ref="F139" location="A125234850R" display="A125234850R" xr:uid="{0F413620-0766-4DC2-A2ED-20F2FC1D432D}"/>
    <hyperlink ref="F154" location="A125258610X" display="A125258610X" xr:uid="{637D0488-21B1-4081-BA78-44C716E3F981}"/>
    <hyperlink ref="F169" location="A125246730V" display="A125246730V" xr:uid="{928303B3-8DF8-41CC-B331-98ED216C4CE2}"/>
    <hyperlink ref="D139" location="A125232474K" display="A125232474K" xr:uid="{D123ADA8-5F31-495C-97BD-F02A0117A2D7}"/>
    <hyperlink ref="D154" location="A125256234V" display="A125256234V" xr:uid="{FBC6E0BF-B2A1-4E90-B121-1E8D1F6CCED5}"/>
    <hyperlink ref="D169" location="A125244354R" display="A125244354R" xr:uid="{4010F5B5-B5DB-4D18-BB95-2E2565D3DD41}"/>
    <hyperlink ref="E139" location="A125227722R" display="A125227722R" xr:uid="{69E49571-FD72-475C-817E-6242F5C5C0BE}"/>
    <hyperlink ref="E154" location="A125251482R" display="A125251482R" xr:uid="{3DE0B2EA-D991-4FAD-B583-C697F1E08014}"/>
    <hyperlink ref="E169" location="A125239602V" display="A125239602V" xr:uid="{020393D4-2708-4807-A41F-7768ADD3BF15}"/>
    <hyperlink ref="G139" location="A125237226R" display="A125237226R" xr:uid="{58F58ED7-FA06-4DB7-9DB3-34D2A95F66D3}"/>
    <hyperlink ref="G154" location="A125260986L" display="A125260986L" xr:uid="{F3AF5C36-C4C2-4BE8-A6A5-770D40452589}"/>
    <hyperlink ref="G169" location="A125249106V" display="A125249106V" xr:uid="{B63ED3A0-B2B8-4709-A0A1-9AEA74C4FAA2}"/>
    <hyperlink ref="H141" location="A125230122V" display="A125230122V" xr:uid="{99D3BD09-B184-4249-B084-A454EF69C34B}"/>
    <hyperlink ref="H156" location="A125253882L" display="A125253882L" xr:uid="{7A410E10-9F8B-4BFC-9456-6FC2CEE010D4}"/>
    <hyperlink ref="H171" location="A125242002X" display="A125242002X" xr:uid="{9F4F4B27-57C9-45EF-914C-1CDF68B53824}"/>
    <hyperlink ref="F141" location="A125234874J" display="A125234874J" xr:uid="{C916D771-99CD-402A-AD84-F873871C8E1D}"/>
    <hyperlink ref="F156" location="A125258634T" display="A125258634T" xr:uid="{C5F1B8E4-D38D-4A6F-9BF4-DDF22E0E1737}"/>
    <hyperlink ref="F171" location="A125246754L" display="A125246754L" xr:uid="{EFDFD364-8E04-425E-A1F0-1E0FA5F0BD94}"/>
    <hyperlink ref="D141" location="A125232498C" display="A125232498C" xr:uid="{141F8999-D3AE-48E4-9E89-7E296DCD7526}"/>
    <hyperlink ref="D156" location="A125256258L" display="A125256258L" xr:uid="{D01C2C73-57AA-4A58-8257-176161E82BC6}"/>
    <hyperlink ref="D171" location="A125244378J" display="A125244378J" xr:uid="{6523CBF2-E048-48ED-9E7C-4CBA154A7D8B}"/>
    <hyperlink ref="E141" location="A125227746J" display="A125227746J" xr:uid="{D9B8645B-8604-4757-8E12-CF6BE51F4979}"/>
    <hyperlink ref="E156" location="A125251506W" display="A125251506W" xr:uid="{5594A933-FBAE-4B37-A2CB-71B3885455DF}"/>
    <hyperlink ref="E171" location="A125239626L" display="A125239626L" xr:uid="{7E42ECE1-C148-480F-AF0A-401066BFE157}"/>
    <hyperlink ref="G141" location="A125237250R" display="A125237250R" xr:uid="{04CBE945-39A6-4E57-8B36-DA6FAF405D19}"/>
    <hyperlink ref="G156" location="A125261010C" display="A125261010C" xr:uid="{98753579-59E3-403E-81CC-4D4428672184}"/>
    <hyperlink ref="G171" location="A125249130V" display="A125249130V" xr:uid="{E84BCD47-68B3-41C2-BEA5-5D015388E700}"/>
    <hyperlink ref="H142" location="A125230126C" display="A125230126C" xr:uid="{9D9C93DE-255A-4C6A-873D-08754B70DFE5}"/>
    <hyperlink ref="H157" location="A125253886W" display="A125253886W" xr:uid="{0504C2C5-7119-40C1-B126-DA8EF018D465}"/>
    <hyperlink ref="H172" location="A125242006J" display="A125242006J" xr:uid="{EE8B3007-B799-4F44-B880-102512A729E7}"/>
    <hyperlink ref="F142" location="A125234878T" display="A125234878T" xr:uid="{7A98B2F2-A8BC-48D5-8B5C-7B00AAB3478C}"/>
    <hyperlink ref="F157" location="A125258638A" display="A125258638A" xr:uid="{E55766A8-5C0A-478D-8038-848784345E66}"/>
    <hyperlink ref="F172" location="A125246758W" display="A125246758W" xr:uid="{A91DD61C-A9D7-4F13-8C14-60218B99B29B}"/>
    <hyperlink ref="D142" location="A125232502J" display="A125232502J" xr:uid="{BA441EB3-EEBE-4F76-9DA1-D671DD8B21E8}"/>
    <hyperlink ref="D157" location="A125256262C" display="A125256262C" xr:uid="{2055AF4E-93D5-4D6C-A913-DD8B3BA76777}"/>
    <hyperlink ref="D172" location="A125244382X" display="A125244382X" xr:uid="{090A4C3A-C871-402E-BC26-871FE7CD7F73}"/>
    <hyperlink ref="E142" location="A125227750X" display="A125227750X" xr:uid="{88B8FB84-942D-4B5A-9C96-F63DAA6C4C34}"/>
    <hyperlink ref="E157" location="A125251510L" display="A125251510L" xr:uid="{D449BB80-ED19-48C1-B130-D53EC4ED7871}"/>
    <hyperlink ref="E172" location="A125239630C" display="A125239630C" xr:uid="{F8E41A6B-63C6-48E9-ADA4-6E2D84441CBE}"/>
    <hyperlink ref="G142" location="A125237254X" display="A125237254X" xr:uid="{7E6590FC-3F70-4C2F-8385-0EE696E7B8C2}"/>
    <hyperlink ref="G157" location="A125261014L" display="A125261014L" xr:uid="{6764FEB3-3B6D-4A4A-A78A-D8C07684790A}"/>
    <hyperlink ref="G172" location="A125249134C" display="A125249134C" xr:uid="{1D7A1FF1-F92E-44B4-91F7-63BD1CA6A3E6}"/>
    <hyperlink ref="H143" location="A125230102K" display="A125230102K" xr:uid="{3186C54F-69FE-4551-9546-71E0C1B16C1D}"/>
    <hyperlink ref="H158" location="A125253862C" display="A125253862C" xr:uid="{25EA83C3-870F-449F-BF9F-5C4681C7CFA4}"/>
    <hyperlink ref="H173" location="A125241982X" display="A125241982X" xr:uid="{D0837196-3243-436B-88CC-7CB85D1CECE3}"/>
    <hyperlink ref="F143" location="A125234854X" display="A125234854X" xr:uid="{2978610B-C642-4538-87F9-101FCC5B554C}"/>
    <hyperlink ref="F158" location="A125258614J" display="A125258614J" xr:uid="{3EF6BC21-3679-4E30-B2C5-1F04EE5AA983}"/>
    <hyperlink ref="F173" location="A125246734C" display="A125246734C" xr:uid="{721D480B-0E6F-4FC9-B8D4-CE859AF09BAA}"/>
    <hyperlink ref="D143" location="A125232478V" display="A125232478V" xr:uid="{74CF0798-2A48-41C2-8B38-6CB250C49783}"/>
    <hyperlink ref="D158" location="A125256238C" display="A125256238C" xr:uid="{591EF61B-A443-4D50-8AB9-1F5708EB779C}"/>
    <hyperlink ref="D173" location="A125244358X" display="A125244358X" xr:uid="{D5B241D0-568E-402A-BFB3-33F558B3AEC0}"/>
    <hyperlink ref="E143" location="A125227726X" display="A125227726X" xr:uid="{130EA6D2-D9C0-4CE6-9140-150AD9110171}"/>
    <hyperlink ref="E158" location="A125251486X" display="A125251486X" xr:uid="{736DAC9E-CF35-4C95-BB57-2ED8C131389F}"/>
    <hyperlink ref="E173" location="A125239606C" display="A125239606C" xr:uid="{2557F846-92AD-4459-BFD6-45E0706A4905}"/>
    <hyperlink ref="G143" location="A125237230F" display="A125237230F" xr:uid="{17F34299-C8D6-4731-9A55-9C49B3F3EBA8}"/>
    <hyperlink ref="G158" location="A125260990C" display="A125260990C" xr:uid="{60647783-8EFB-4FC4-A12C-8688F559F4A7}"/>
    <hyperlink ref="G173" location="A125249110K" display="A125249110K" xr:uid="{824809B9-BBD7-4355-AB49-8DE19AB93B25}"/>
    <hyperlink ref="H144" location="A125230106V" display="A125230106V" xr:uid="{AD82756A-9496-405C-84FB-D7BBDE10AFC6}"/>
    <hyperlink ref="H159" location="A125253866L" display="A125253866L" xr:uid="{A7A10254-25DE-47E2-9DC5-B1842D3BD2BA}"/>
    <hyperlink ref="H174" location="A125241986J" display="A125241986J" xr:uid="{7CF6FC41-A497-4142-A2D8-B7B682F99FC9}"/>
    <hyperlink ref="F144" location="A125234858J" display="A125234858J" xr:uid="{727A0FD5-7A1C-49E2-8366-FCB896C31F0B}"/>
    <hyperlink ref="F159" location="A125258618T" display="A125258618T" xr:uid="{AE77FC10-72C0-4216-BFE4-44F36D24E224}"/>
    <hyperlink ref="F174" location="A125246738L" display="A125246738L" xr:uid="{BEDDB10B-E4E1-443C-A575-C3542B335EBB}"/>
    <hyperlink ref="D144" location="A125232482K" display="A125232482K" xr:uid="{5EECBD3F-827B-4DB1-97C4-76BF4B3F705D}"/>
    <hyperlink ref="D159" location="A125256242V" display="A125256242V" xr:uid="{31496DF0-780A-474E-9B10-17DBEFA0C062}"/>
    <hyperlink ref="D174" location="A125244362R" display="A125244362R" xr:uid="{C06BFEFA-1297-4EE1-9F0F-35DC056C89B4}"/>
    <hyperlink ref="E144" location="A125227730R" display="A125227730R" xr:uid="{83607AB7-650D-4105-BD95-6DFA1DD362DC}"/>
    <hyperlink ref="E159" location="A125251490R" display="A125251490R" xr:uid="{5C482DCE-AF78-4225-9932-668F91FA8712}"/>
    <hyperlink ref="E174" location="A125239610V" display="A125239610V" xr:uid="{6244042D-58B9-4BD5-B711-64D8DAB24AB6}"/>
    <hyperlink ref="G144" location="A125237234R" display="A125237234R" xr:uid="{3DC90E48-62E7-4680-A946-00B9F1C9452E}"/>
    <hyperlink ref="G159" location="A125260994L" display="A125260994L" xr:uid="{A9BFD1B9-976A-48C6-BB6A-0A9843DD01E4}"/>
    <hyperlink ref="G174" location="A125249114V" display="A125249114V" xr:uid="{0ACCA4FB-DF29-4955-AFF2-5E42B8A825BF}"/>
    <hyperlink ref="H146" location="A125230110K" display="A125230110K" xr:uid="{70EB6188-E9F5-40B5-BEA2-EEE21974AD2A}"/>
    <hyperlink ref="H161" location="A125253870C" display="A125253870C" xr:uid="{FCD47971-3F6F-491B-87FF-8C70B8132FD8}"/>
    <hyperlink ref="H176" location="A125241990X" display="A125241990X" xr:uid="{5289FBB5-F2A5-4F19-B590-61F20949A022}"/>
    <hyperlink ref="F146" location="A125234862X" display="A125234862X" xr:uid="{9CDCA38C-5800-4CFD-A94A-67FC3AE744C0}"/>
    <hyperlink ref="F161" location="A125258622J" display="A125258622J" xr:uid="{7CE6CC70-9885-45CA-96DB-90E29CF74C39}"/>
    <hyperlink ref="F176" location="A125246742C" display="A125246742C" xr:uid="{007ACA35-2B9C-4B68-9016-CF6CB4BC516C}"/>
    <hyperlink ref="D146" location="A125232486V" display="A125232486V" xr:uid="{F80C77DC-A99D-4008-B17F-9A55D1D0DE1A}"/>
    <hyperlink ref="D161" location="A125256246C" display="A125256246C" xr:uid="{F357C8BE-584C-450B-B863-348DDAE212F2}"/>
    <hyperlink ref="D176" location="A125244366X" display="A125244366X" xr:uid="{445B42A8-F810-418E-A257-7218EFAA50C4}"/>
    <hyperlink ref="E146" location="A125227734X" display="A125227734X" xr:uid="{F3814938-3B88-4225-A0B0-69BB1043D9F1}"/>
    <hyperlink ref="E161" location="A125251494X" display="A125251494X" xr:uid="{0E002CEB-4D25-419F-B132-CF62C19C3D76}"/>
    <hyperlink ref="E176" location="A125239614C" display="A125239614C" xr:uid="{7B508053-87E8-42EF-8EF0-740F7848D22F}"/>
    <hyperlink ref="G146" location="A125237238X" display="A125237238X" xr:uid="{8B6D982B-C90F-41D1-A803-340A1FABDB4F}"/>
    <hyperlink ref="G161" location="A125260998W" display="A125260998W" xr:uid="{7B7D66D7-CC97-46B4-A421-178C2B26C272}"/>
    <hyperlink ref="G176" location="A125249118C" display="A125249118C" xr:uid="{FD1614B3-5C6C-48D1-AF3F-B29896E946CA}"/>
    <hyperlink ref="H147" location="A125230094W" display="A125230094W" xr:uid="{D76A98B8-4D80-437A-80AC-AA68445F5F0D}"/>
    <hyperlink ref="H162" location="A125253854C" display="A125253854C" xr:uid="{2636D290-4C2C-4D0E-BB4C-8DF4736FC236}"/>
    <hyperlink ref="H177" location="A125241974X" display="A125241974X" xr:uid="{DB4C78AE-7846-434B-A7CA-EE3ADAA892A5}"/>
    <hyperlink ref="F147" location="A125234846X" display="A125234846X" xr:uid="{63DD7F01-6F68-4FFC-8EFC-B550A071B8D8}"/>
    <hyperlink ref="F162" location="A125258606J" display="A125258606J" xr:uid="{ABB422CF-F11D-4905-A9FE-CAF2E0F6A860}"/>
    <hyperlink ref="F177" location="A125246726C" display="A125246726C" xr:uid="{2C42F359-F0DD-49A9-A514-63F80BF2D227}"/>
    <hyperlink ref="D147" location="A125232470A" display="A125232470A" xr:uid="{4E64BA34-8AD7-4664-9343-D8F33222D380}"/>
    <hyperlink ref="D162" location="A125256230K" display="A125256230K" xr:uid="{54E5D6F4-E393-4280-AB50-0D597E1509F7}"/>
    <hyperlink ref="D177" location="A125244350F" display="A125244350F" xr:uid="{76F5D959-24ED-4CEF-B942-CE26E08CBCCC}"/>
    <hyperlink ref="E147" location="A125227718X" display="A125227718X" xr:uid="{6CED2B8C-9BD9-44C1-913B-E2D58AAC3E13}"/>
    <hyperlink ref="E162" location="A125251478X" display="A125251478X" xr:uid="{75575B84-B091-422F-B97C-0046B24FFE4D}"/>
    <hyperlink ref="E177" location="A125239598R" display="A125239598R" xr:uid="{BDD7DAFD-DA9E-4295-A2DF-221A5ECF0E0D}"/>
    <hyperlink ref="G147" location="A125237222F" display="A125237222F" xr:uid="{75537CFF-016B-4390-A030-DABFA81B15F3}"/>
    <hyperlink ref="G162" location="A125260982C" display="A125260982C" xr:uid="{1F68CC0E-7AE5-4A6D-9530-1FC4B7E1D1CA}"/>
    <hyperlink ref="G177" location="A125249102K" display="A125249102K" xr:uid="{98AA69F6-F95E-463F-A45F-45FDC93A3D69}"/>
    <hyperlink ref="H148" location="A125230130V" display="A125230130V" xr:uid="{A766282C-E902-43D4-AF99-F9F5EE0E0A6F}"/>
    <hyperlink ref="H163" location="A125253890L" display="A125253890L" xr:uid="{6528B01D-B0E4-4438-8122-45DD6FE9FDC9}"/>
    <hyperlink ref="H178" location="A125242010X" display="A125242010X" xr:uid="{954A4D5C-50C6-4B6B-92AE-79FB6CACD879}"/>
    <hyperlink ref="F148" location="A125234882J" display="A125234882J" xr:uid="{6DBE777F-C430-4E84-B948-73E9D2DD7125}"/>
    <hyperlink ref="F163" location="A125258642T" display="A125258642T" xr:uid="{85CCB159-E603-40BD-99DE-90BEFABBB8D9}"/>
    <hyperlink ref="F178" location="A125246762L" display="A125246762L" xr:uid="{01C5AEDD-2AD2-40E5-945E-18FE2D65A56C}"/>
    <hyperlink ref="D148" location="A125232506T" display="A125232506T" xr:uid="{57463AF3-EC8A-4FA4-B024-097971C0BB13}"/>
    <hyperlink ref="D163" location="A125256266L" display="A125256266L" xr:uid="{4F88706C-2E6B-41CB-8D5C-FB3849122C5C}"/>
    <hyperlink ref="D178" location="A125244386J" display="A125244386J" xr:uid="{638FBA32-B252-46BB-A03C-E0396B2BD7BA}"/>
    <hyperlink ref="E148" location="A125227754J" display="A125227754J" xr:uid="{258B8FAA-25A4-4E2D-8E59-307EA964565B}"/>
    <hyperlink ref="E163" location="A125251514W" display="A125251514W" xr:uid="{7DBB4D89-3F9B-4201-87A5-1A05CB43DA57}"/>
    <hyperlink ref="E178" location="A125239634L" display="A125239634L" xr:uid="{D1063E05-5845-4C4D-9EC7-09F5A2BFC9A2}"/>
    <hyperlink ref="G148" location="A125237258J" display="A125237258J" xr:uid="{8B3DF019-F659-42CB-9D60-084F0EA74163}"/>
    <hyperlink ref="G163" location="A125261018W" display="A125261018W" xr:uid="{E2258127-1E1E-448C-82EF-3AB99F7C5B47}"/>
    <hyperlink ref="G178" location="A125249138L" display="A125249138L" xr:uid="{FE0DF8AF-6718-448B-BD34-E0879AA16A2D}"/>
    <hyperlink ref="H149" location="A125230114V" display="A125230114V" xr:uid="{16102881-A32F-4934-B3FB-D81E139FAB91}"/>
    <hyperlink ref="H164" location="A125253874L" display="A125253874L" xr:uid="{CA5036A5-1DDF-4B3B-B7E3-773B42F402AC}"/>
    <hyperlink ref="H179" location="A125241994J" display="A125241994J" xr:uid="{8DAD7CDD-F2DE-4817-8DCC-8B30C9F2B5C3}"/>
    <hyperlink ref="F149" location="A125234866J" display="A125234866J" xr:uid="{707D6017-7ED7-497A-89FC-49D1DC6E4B4C}"/>
    <hyperlink ref="F164" location="A125258626T" display="A125258626T" xr:uid="{E9D1BEF3-570C-4309-BE90-E303A41FCF43}"/>
    <hyperlink ref="F179" location="A125246746L" display="A125246746L" xr:uid="{8676C91F-49F5-4A17-B734-24F725FC489E}"/>
    <hyperlink ref="D149" location="A125232490K" display="A125232490K" xr:uid="{E82D6CE4-73F2-4574-9B34-DC2B42E2B129}"/>
    <hyperlink ref="D164" location="A125256250V" display="A125256250V" xr:uid="{9260169C-8340-4124-906C-131ACB3E39A7}"/>
    <hyperlink ref="D179" location="A125244370R" display="A125244370R" xr:uid="{BA714B9D-3AE3-4C03-B760-F73A377E5C42}"/>
    <hyperlink ref="E149" location="A125227738J" display="A125227738J" xr:uid="{49FF1A2B-E1F1-4824-9EFE-D69FA5A3B2D3}"/>
    <hyperlink ref="E164" location="A125251498J" display="A125251498J" xr:uid="{F7B7DF3C-755E-4DEB-AE04-D20C1395A45C}"/>
    <hyperlink ref="E179" location="A125239618L" display="A125239618L" xr:uid="{2D828F6E-B4BC-4252-84E9-F6F117C68A34}"/>
    <hyperlink ref="G149" location="A125237242R" display="A125237242R" xr:uid="{FBDD16A4-A9FD-4F47-96D2-27CC7F6687A8}"/>
    <hyperlink ref="G164" location="A125261002C" display="A125261002C" xr:uid="{CB561AED-091F-49EA-BD30-5B06617D30BB}"/>
    <hyperlink ref="G179" location="A125249122V" display="A125249122V" xr:uid="{5EC3A2D1-A1FC-4B9A-A413-D598E03293E8}"/>
    <hyperlink ref="M150" location="A125231322F" display="A125231322F" xr:uid="{C88A9969-7552-4785-8495-B15F28C8643E}"/>
    <hyperlink ref="M165" location="A125255082A" display="A125255082A" xr:uid="{72192321-82FA-4436-AC5D-0EBE16107B10}"/>
    <hyperlink ref="M180" location="A125243202K" display="A125243202K" xr:uid="{EBB973D9-4F04-46F0-864A-644425DE18AE}"/>
    <hyperlink ref="K150" location="A125236074W" display="A125236074W" xr:uid="{0497CB1F-102B-4E02-B968-13C9C5845734}"/>
    <hyperlink ref="K165" location="A125259834C" display="A125259834C" xr:uid="{750135EE-3168-4B7F-BEDA-3EC4AC28BFD3}"/>
    <hyperlink ref="K180" location="A125247954X" display="A125247954X" xr:uid="{BA3E0FBC-3560-4C65-9755-A7940B04DE66}"/>
    <hyperlink ref="I150" location="A125233698R" display="A125233698R" xr:uid="{74161073-0218-4C52-ADBB-4D7409CD794A}"/>
    <hyperlink ref="I165" location="A125257458X" display="A125257458X" xr:uid="{95263D71-4EBB-422D-AC11-7844D3EFFAA4}"/>
    <hyperlink ref="I180" location="A125245578V" display="A125245578V" xr:uid="{FA881DA2-EF9B-423A-ADC5-A1B96AA50CCF}"/>
    <hyperlink ref="J150" location="A125228946V" display="A125228946V" xr:uid="{3DE0DF22-72AB-463A-A0FC-73D78D8A7D65}"/>
    <hyperlink ref="J165" location="A125252706J" display="A125252706J" xr:uid="{7E661F13-2B07-4945-B45D-DEB417F2F3AB}"/>
    <hyperlink ref="J180" location="A125240826C" display="A125240826C" xr:uid="{BF62A629-94C3-41DB-9222-7E5877C3B8B6}"/>
    <hyperlink ref="L150" location="A125238450A" display="A125238450A" xr:uid="{FF67EEFE-B889-49E4-A781-3377C7F17E8C}"/>
    <hyperlink ref="L165" location="A125262210R" display="A125262210R" xr:uid="{39EE33E6-2C97-48B6-A474-2617D6B5231A}"/>
    <hyperlink ref="L180" location="A125250330K" display="A125250330K" xr:uid="{54BD1F94-06FC-4E02-8585-CF640AF4D882}"/>
    <hyperlink ref="M138" location="A125231306F" display="A125231306F" xr:uid="{36E4DF9D-9B11-41E4-BF9D-EC88B6EA19C0}"/>
    <hyperlink ref="M153" location="A125255066A" display="A125255066A" xr:uid="{6ACC3718-7E41-4327-8409-CD3BBC1A1EE7}"/>
    <hyperlink ref="M168" location="A125243186W" display="A125243186W" xr:uid="{4CBFA87A-05F0-49F4-BCDB-F42789583FF6}"/>
    <hyperlink ref="K138" location="A125236058W" display="A125236058W" xr:uid="{59F7BF11-963D-4246-87E4-1FDDF6100DA2}"/>
    <hyperlink ref="K153" location="A125259818C" display="A125259818C" xr:uid="{C65AE4A8-DBC2-4013-BD6E-135F3F85566D}"/>
    <hyperlink ref="K168" location="A125247938X" display="A125247938X" xr:uid="{D17A1B79-B547-435A-B1B8-87F12D62E268}"/>
    <hyperlink ref="I138" location="A125233682W" display="A125233682W" xr:uid="{DEB50748-9F10-4F24-A827-4A2D0CCED02C}"/>
    <hyperlink ref="I153" location="A125257442F" display="A125257442F" xr:uid="{3DF7343D-F6DD-4C98-BACA-95346C1C4ACB}"/>
    <hyperlink ref="I168" location="A125245562A" display="A125245562A" xr:uid="{A6AE92EA-D01A-4891-BB0F-635F64EAB260}"/>
    <hyperlink ref="J138" location="A125228930A" display="A125228930A" xr:uid="{3FB34FAA-B48E-4C5D-81B0-E9AD79400E46}"/>
    <hyperlink ref="J153" location="A125252690A" display="A125252690A" xr:uid="{688C7CB0-ACEB-4D7E-B1B9-59C4D372D358}"/>
    <hyperlink ref="J168" location="A125240810K" display="A125240810K" xr:uid="{9CF84C08-8BA0-4AD1-8DA0-17987CF40AD2}"/>
    <hyperlink ref="L138" location="A125238434A" display="A125238434A" xr:uid="{5324E1E8-31BB-4F8F-90FE-7DC01C8DEAD8}"/>
    <hyperlink ref="L153" location="A125262194A" display="A125262194A" xr:uid="{7527BEC4-D2BA-40E2-8443-D0C8547E5F8F}"/>
    <hyperlink ref="L168" location="A125250314K" display="A125250314K" xr:uid="{DC7A9AA5-047E-4C5D-9667-D8D445CDAD4B}"/>
    <hyperlink ref="M139" location="A125231286J" display="A125231286J" xr:uid="{5C20558C-2CBE-40ED-9B47-DE3C2B8BA68D}"/>
    <hyperlink ref="M154" location="A125255046T" display="A125255046T" xr:uid="{DBAFE75C-9F76-4F19-A773-F65F46559872}"/>
    <hyperlink ref="M169" location="A125243166L" display="A125243166L" xr:uid="{09124A48-ACAB-4296-A054-78AB700D96FB}"/>
    <hyperlink ref="K139" location="A125236038L" display="A125236038L" xr:uid="{3DBAEFA0-2141-4117-A0F9-A77712607DB6}"/>
    <hyperlink ref="K154" location="A125259798F" display="A125259798F" xr:uid="{E535EBE3-40C4-4A5B-B529-918B8CC4716E}"/>
    <hyperlink ref="K169" location="A125247918R" display="A125247918R" xr:uid="{6F04AEEF-5616-4D43-9758-2930557244A7}"/>
    <hyperlink ref="I139" location="A125233662L" display="A125233662L" xr:uid="{CB19E436-6930-4729-94A3-55521E86166C}"/>
    <hyperlink ref="I154" location="A125257422W" display="A125257422W" xr:uid="{522DFDF4-5B44-4283-AB7C-D209B220E709}"/>
    <hyperlink ref="I169" location="A125245542T" display="A125245542T" xr:uid="{19DB2C0F-E69D-415A-A872-2818ED64C510}"/>
    <hyperlink ref="J139" location="A125228910T" display="A125228910T" xr:uid="{548AE90F-9745-4BA7-BE69-078C761E693E}"/>
    <hyperlink ref="J154" location="A125252670T" display="A125252670T" xr:uid="{17F0CB18-EF6F-4491-AE8E-4621CB6DCA0B}"/>
    <hyperlink ref="J169" location="A125240790L" display="A125240790L" xr:uid="{7A7E5E6B-CB7A-4AAA-9BAE-98DC35431CF9}"/>
    <hyperlink ref="L139" location="A125238414T" display="A125238414T" xr:uid="{D0705AD2-FF71-4275-912A-5A79E041B31A}"/>
    <hyperlink ref="L154" location="A125262174T" display="A125262174T" xr:uid="{28D787A1-5505-4E1D-AB93-2B350DB62AAF}"/>
    <hyperlink ref="L169" location="A125250294L" display="A125250294L" xr:uid="{A9E7D5A9-D89D-47B8-97FA-BFD5C0BBB06E}"/>
    <hyperlink ref="M141" location="A125231310W" display="A125231310W" xr:uid="{EF823C58-87B4-4BE4-801D-B67B85D2228C}"/>
    <hyperlink ref="M156" location="A125255070T" display="A125255070T" xr:uid="{BE452EA0-2DF5-447B-BE5F-FCEB08B39883}"/>
    <hyperlink ref="M171" location="A125243190L" display="A125243190L" xr:uid="{C130DDF4-9E98-48B5-8760-2FE92778E9F4}"/>
    <hyperlink ref="K141" location="A125236062L" display="A125236062L" xr:uid="{053BBCB4-BE0E-436B-94DE-4715F8D46FFB}"/>
    <hyperlink ref="K156" location="A125259822V" display="A125259822V" xr:uid="{918F9407-88B1-4AAA-8578-0ABF82AC4C86}"/>
    <hyperlink ref="K171" location="A125247942R" display="A125247942R" xr:uid="{8996D5A7-F06D-4623-B1EE-ABC2F55D9FDF}"/>
    <hyperlink ref="I141" location="A125233686F" display="A125233686F" xr:uid="{7E5FC885-0901-40C0-8A7E-C4F57E6B8C24}"/>
    <hyperlink ref="I156" location="A125257446R" display="A125257446R" xr:uid="{5E781D5F-213C-4300-A294-9C6FCFCFEC22}"/>
    <hyperlink ref="I171" location="A125245566K" display="A125245566K" xr:uid="{712436DA-E974-4CE4-8599-774A89BEF2C9}"/>
    <hyperlink ref="J141" location="A125228934K" display="A125228934K" xr:uid="{9A854CA7-B108-47CA-AC93-CC72FD490893}"/>
    <hyperlink ref="J156" location="A125252694K" display="A125252694K" xr:uid="{4C00E32E-8640-44B4-8E60-9C4BDFD3D122}"/>
    <hyperlink ref="J171" location="A125240814V" display="A125240814V" xr:uid="{C94C5A46-96B9-47A2-97BC-40F504C03AA9}"/>
    <hyperlink ref="L141" location="A125238438K" display="A125238438K" xr:uid="{B39B24FE-612B-4A2A-B8B4-F0B9894BCB7D}"/>
    <hyperlink ref="L156" location="A125262198K" display="A125262198K" xr:uid="{2EAF3204-5DD0-43D6-98A4-CAA70FFEDE0F}"/>
    <hyperlink ref="L171" location="A125250318V" display="A125250318V" xr:uid="{1127B391-4077-411C-85F0-0065D960950B}"/>
    <hyperlink ref="M142" location="A125231314F" display="A125231314F" xr:uid="{67BBA5C7-0F0A-4EA4-8DE8-35506AC23A47}"/>
    <hyperlink ref="M157" location="A125255074A" display="A125255074A" xr:uid="{02572669-F61B-49C6-9A7A-490545339817}"/>
    <hyperlink ref="M172" location="A125243194W" display="A125243194W" xr:uid="{747D7582-9B91-45E7-AE90-BF5549C41579}"/>
    <hyperlink ref="K142" location="A125236066W" display="A125236066W" xr:uid="{B4F110D7-FE38-420E-81DD-75B7CDEDAB80}"/>
    <hyperlink ref="K157" location="A125259826C" display="A125259826C" xr:uid="{0FABDEC0-E6B3-436B-81C6-611D41526517}"/>
    <hyperlink ref="K172" location="A125247946X" display="A125247946X" xr:uid="{1EBC3D6E-09C9-40F8-9FD9-518A0376AA9C}"/>
    <hyperlink ref="I142" location="A125233690W" display="A125233690W" xr:uid="{1AB24F8D-EB27-40DD-AA42-01B740DC6F87}"/>
    <hyperlink ref="I157" location="A125257450F" display="A125257450F" xr:uid="{01B2BEF0-4907-4785-B8B9-28115251E3E0}"/>
    <hyperlink ref="I172" location="A125245570A" display="A125245570A" xr:uid="{C8306095-7574-4D10-ABE6-10E3870109D6}"/>
    <hyperlink ref="J142" location="A125228938V" display="A125228938V" xr:uid="{B158A5A8-F7CE-4CEE-85D5-B93713BA490B}"/>
    <hyperlink ref="J157" location="A125252698V" display="A125252698V" xr:uid="{A6837115-D7D2-4D74-B165-382BC734C01C}"/>
    <hyperlink ref="J172" location="A125240818C" display="A125240818C" xr:uid="{9A403716-8629-45FB-8A20-6C62346FAE8A}"/>
    <hyperlink ref="L142" location="A125238442A" display="A125238442A" xr:uid="{870C4C87-3AFF-4BF2-A116-3B506E2CB777}"/>
    <hyperlink ref="L157" location="A125262202R" display="A125262202R" xr:uid="{A7CE98F2-AA28-4299-A8BF-0BDA7A69EF48}"/>
    <hyperlink ref="L172" location="A125250322K" display="A125250322K" xr:uid="{FE59EE9F-B9E6-4306-A6EB-05FC785E5FCD}"/>
    <hyperlink ref="M143" location="A125231290X" display="A125231290X" xr:uid="{957DE5CE-8E9C-4360-95BA-9BA27AD1AAAF}"/>
    <hyperlink ref="M158" location="A125255050J" display="A125255050J" xr:uid="{D219712D-2D88-4EDA-9227-3517B3F4DA3D}"/>
    <hyperlink ref="M173" location="A125243170C" display="A125243170C" xr:uid="{0A8320E6-5D65-4858-9EC3-2A83F0C58766}"/>
    <hyperlink ref="K143" location="A125236042C" display="A125236042C" xr:uid="{0C21FD33-AB24-4746-8BE1-4BED0EA7C308}"/>
    <hyperlink ref="K158" location="A125259802K" display="A125259802K" xr:uid="{C2958094-501C-4994-BBB5-A066DCBBA346}"/>
    <hyperlink ref="K173" location="A125247922F" display="A125247922F" xr:uid="{E8AE5AE3-9C66-4038-BC9B-C90176AB1E84}"/>
    <hyperlink ref="I143" location="A125233666W" display="A125233666W" xr:uid="{35EF0463-F11D-4208-96DE-6FB6A3C4429A}"/>
    <hyperlink ref="I158" location="A125257426F" display="A125257426F" xr:uid="{0F8EABB5-E1C3-43FD-9EE0-41F889A29071}"/>
    <hyperlink ref="I173" location="A125245546A" display="A125245546A" xr:uid="{B3297925-B045-4678-B15A-034627B326A1}"/>
    <hyperlink ref="J143" location="A125228914A" display="A125228914A" xr:uid="{A9D516F6-279A-4F25-94EC-5A546FA8359E}"/>
    <hyperlink ref="J158" location="A125252674A" display="A125252674A" xr:uid="{91F1EA15-0377-4C66-9AB8-D37ADBAFF003}"/>
    <hyperlink ref="J173" location="A125240794W" display="A125240794W" xr:uid="{3DCD9AA2-07A7-41E4-BE3A-C586E8F42E38}"/>
    <hyperlink ref="L143" location="A125238418A" display="A125238418A" xr:uid="{890A6A18-85A3-4B48-876F-3C941414F443}"/>
    <hyperlink ref="L158" location="A125262178A" display="A125262178A" xr:uid="{FF153065-283A-4BD3-8AF6-2224F5125590}"/>
    <hyperlink ref="L173" location="A125250298W" display="A125250298W" xr:uid="{EC377F25-2334-48FB-8B5A-3F077903EF30}"/>
    <hyperlink ref="M144" location="A125231294J" display="A125231294J" xr:uid="{094F00EB-D8C9-413D-9E02-DFDE02F2D255}"/>
    <hyperlink ref="M159" location="A125255054T" display="A125255054T" xr:uid="{6A6F420F-6361-4FE9-8F82-BDC6C656B553}"/>
    <hyperlink ref="M174" location="A125243174L" display="A125243174L" xr:uid="{7F26934B-B7C5-4958-B373-40B10898A91F}"/>
    <hyperlink ref="K144" location="A125236046L" display="A125236046L" xr:uid="{66826B4E-4289-4CAB-B766-42F7CA98AFB2}"/>
    <hyperlink ref="K159" location="A125259806V" display="A125259806V" xr:uid="{A3E966C7-A1B9-46E6-B54C-E4037BA742A7}"/>
    <hyperlink ref="K174" location="A125247926R" display="A125247926R" xr:uid="{DDC69B1F-5415-47B8-BA58-E1ADEE783D93}"/>
    <hyperlink ref="I144" location="A125233670L" display="A125233670L" xr:uid="{770E0453-9349-4115-B40B-A7BC20A5F2B9}"/>
    <hyperlink ref="I159" location="A125257430W" display="A125257430W" xr:uid="{F92F8CA0-D57B-4E32-AF16-455D85578BD1}"/>
    <hyperlink ref="I174" location="A125245550T" display="A125245550T" xr:uid="{491163E7-1670-42D0-9926-20EA652B2652}"/>
    <hyperlink ref="J144" location="A125228918K" display="A125228918K" xr:uid="{9B2E84F3-A380-40AD-AE5D-C786FAA55C0A}"/>
    <hyperlink ref="J159" location="A125252678K" display="A125252678K" xr:uid="{64675C91-B4E6-42CA-973A-B053C71F0225}"/>
    <hyperlink ref="J174" location="A125240798F" display="A125240798F" xr:uid="{7C14CE15-CFA0-4E3E-BF4D-EEE05283E18D}"/>
    <hyperlink ref="L144" location="A125238422T" display="A125238422T" xr:uid="{072270F0-6179-4832-9CD1-44A9D0405475}"/>
    <hyperlink ref="L159" location="A125262182T" display="A125262182T" xr:uid="{9B2F6DA7-F7A5-477A-9D79-EF16A884E9CC}"/>
    <hyperlink ref="L174" location="A125250302A" display="A125250302A" xr:uid="{8172894D-38BD-4687-B047-9EFE1B635116}"/>
    <hyperlink ref="M146" location="A125231298T" display="A125231298T" xr:uid="{15D510A8-2FE9-4E5E-9719-B3FBAA7753AB}"/>
    <hyperlink ref="M161" location="A125255058A" display="A125255058A" xr:uid="{08FCAD39-A6EB-4DE5-A918-DBBF3BBEC074}"/>
    <hyperlink ref="M176" location="A125243178W" display="A125243178W" xr:uid="{38AA5CE8-24CD-4566-9BE9-1660CB8E0214}"/>
    <hyperlink ref="K146" location="A125236050C" display="A125236050C" xr:uid="{177AC336-B98B-4C22-B019-2F01CABFF2CE}"/>
    <hyperlink ref="K161" location="A125259810K" display="A125259810K" xr:uid="{84F2A4C8-080F-4CAB-934B-FAE9E11F71FE}"/>
    <hyperlink ref="K176" location="A125247930F" display="A125247930F" xr:uid="{18F8B474-B898-4CED-97E8-A5B20F114945}"/>
    <hyperlink ref="I146" location="A125233674W" display="A125233674W" xr:uid="{0087336A-E3D9-4E26-8E65-5B7997548153}"/>
    <hyperlink ref="I161" location="A125257434F" display="A125257434F" xr:uid="{67682F4A-C665-46BE-8F58-B9DEC77FEB54}"/>
    <hyperlink ref="I176" location="A125245554A" display="A125245554A" xr:uid="{64B7E1AD-867C-475C-BE87-5F83B28A5373}"/>
    <hyperlink ref="J146" location="A125228922A" display="A125228922A" xr:uid="{BCDA5BE0-1C4A-4E50-B819-AEC93AD9B570}"/>
    <hyperlink ref="J161" location="A125252682A" display="A125252682A" xr:uid="{EC98D177-4DC6-409B-ABFC-176B56EB2081}"/>
    <hyperlink ref="J176" location="A125240802K" display="A125240802K" xr:uid="{E9DCB4E9-E961-49C5-BE41-D91521C936B2}"/>
    <hyperlink ref="L146" location="A125238426A" display="A125238426A" xr:uid="{7492B89A-DF68-4E3B-8215-1575F176EEA9}"/>
    <hyperlink ref="L161" location="A125262186A" display="A125262186A" xr:uid="{EEABB276-0DB0-4972-B30E-3ABDBF6154F3}"/>
    <hyperlink ref="L176" location="A125250306K" display="A125250306K" xr:uid="{9EF6EC83-3EE8-481E-9F0F-785FC109777A}"/>
    <hyperlink ref="M147" location="A125231282X" display="A125231282X" xr:uid="{0EC19076-2380-43C6-B8FF-4EFA1A3068AE}"/>
    <hyperlink ref="M162" location="A125255042J" display="A125255042J" xr:uid="{F86E2A5B-8DED-4103-8090-4A8A48ACEF13}"/>
    <hyperlink ref="M177" location="A125243162C" display="A125243162C" xr:uid="{CAC33244-900C-4CDC-81BC-BF9AADE54361}"/>
    <hyperlink ref="K147" location="A125236034C" display="A125236034C" xr:uid="{04AFD3D6-CC12-42F2-A234-51D0ED97571E}"/>
    <hyperlink ref="K162" location="A125259794W" display="A125259794W" xr:uid="{E6228B22-E21E-4B62-BD9A-B46DAFC1709D}"/>
    <hyperlink ref="K177" location="A125247914F" display="A125247914F" xr:uid="{5E31CCBE-391F-4E7D-8C9B-2DC95D52DCF0}"/>
    <hyperlink ref="I147" location="A125233658W" display="A125233658W" xr:uid="{91EE9E36-A049-4764-A110-A934CFFC6955}"/>
    <hyperlink ref="I162" location="A125257418F" display="A125257418F" xr:uid="{40B66276-9935-4D65-ADD5-3E8AB141BD44}"/>
    <hyperlink ref="I177" location="A125245538A" display="A125245538A" xr:uid="{AF97097A-F11B-435A-A90C-F2560A6B8B70}"/>
    <hyperlink ref="J147" location="A125228906A" display="A125228906A" xr:uid="{83E7D864-68F1-4556-9B05-3F793D4674C3}"/>
    <hyperlink ref="J162" location="A125252666A" display="A125252666A" xr:uid="{6EC05F5F-7672-4576-834D-0B12C0D39E1D}"/>
    <hyperlink ref="J177" location="A125240786W" display="A125240786W" xr:uid="{502C8448-DB8B-419D-A456-5B69A308DD2D}"/>
    <hyperlink ref="L147" location="A125238410J" display="A125238410J" xr:uid="{E4366973-A447-4781-B047-7F9B3EE86BB3}"/>
    <hyperlink ref="L162" location="A125262170J" display="A125262170J" xr:uid="{F89727D6-EEBF-4D6F-9BC7-E031859D346B}"/>
    <hyperlink ref="L177" location="A125250290C" display="A125250290C" xr:uid="{8E6BF748-AFCD-4DB6-99C2-35CE21369605}"/>
    <hyperlink ref="M148" location="A125231318R" display="A125231318R" xr:uid="{0663BB7C-99EF-47FD-A650-4BF1DFDABE08}"/>
    <hyperlink ref="M163" location="A125255078K" display="A125255078K" xr:uid="{74107E09-E112-4AE3-9E94-34421B2BB85E}"/>
    <hyperlink ref="M178" location="A125243198F" display="A125243198F" xr:uid="{99752081-3119-437D-8CE2-62FCF83A444B}"/>
    <hyperlink ref="K148" location="A125236070L" display="A125236070L" xr:uid="{78621B6D-9E71-4D43-A3C8-5945FC9D4E02}"/>
    <hyperlink ref="K163" location="A125259830V" display="A125259830V" xr:uid="{EABF1C20-3823-44F2-B999-2CFED063DEBD}"/>
    <hyperlink ref="K178" location="A125247950R" display="A125247950R" xr:uid="{79B76D37-C3A2-4660-9F3C-D1FAD9C549B5}"/>
    <hyperlink ref="I148" location="A125233694F" display="A125233694F" xr:uid="{9583F46E-2E43-427C-B1DB-C8C78B4E830A}"/>
    <hyperlink ref="I163" location="A125257454R" display="A125257454R" xr:uid="{47DCD116-F5F9-4E84-8B1E-C1CB0D8C9C3D}"/>
    <hyperlink ref="I178" location="A125245574K" display="A125245574K" xr:uid="{789979AE-48A1-47C8-ADC5-71EEDE8DBEEA}"/>
    <hyperlink ref="J148" location="A125228942K" display="A125228942K" xr:uid="{6FD68A13-3FAA-41CF-94FA-350B006A7E9C}"/>
    <hyperlink ref="J163" location="A125252702X" display="A125252702X" xr:uid="{D7D42FB0-DA6C-4515-BCE1-BC983ADDD7D6}"/>
    <hyperlink ref="J178" location="A125240822V" display="A125240822V" xr:uid="{AFBE0FA7-F568-4C75-95C6-DEFC82BF4A6F}"/>
    <hyperlink ref="L148" location="A125238446K" display="A125238446K" xr:uid="{D3012C46-F532-45EB-AF8A-EFE329499F14}"/>
    <hyperlink ref="L163" location="A125262206X" display="A125262206X" xr:uid="{1A26641E-EDFF-4F00-9BE2-C929C9448BD5}"/>
    <hyperlink ref="L178" location="A125250326V" display="A125250326V" xr:uid="{B8062629-A5EB-4A22-AD4B-1621C0EE7B40}"/>
    <hyperlink ref="M149" location="A125231302W" display="A125231302W" xr:uid="{6284C9BB-2428-4A7B-A29F-0D65413DDC00}"/>
    <hyperlink ref="M164" location="A125255062T" display="A125255062T" xr:uid="{127CA9F4-BA49-402C-B549-8AEA352681F3}"/>
    <hyperlink ref="M179" location="A125243182L" display="A125243182L" xr:uid="{ECC5D7A4-11AA-4FE8-B554-A65B6A6F211B}"/>
    <hyperlink ref="K149" location="A125236054L" display="A125236054L" xr:uid="{9BC15380-652D-4A04-AFB0-6BB45DFC4A75}"/>
    <hyperlink ref="K164" location="A125259814V" display="A125259814V" xr:uid="{493D7629-ABD0-4A42-B2C2-A5FE2E3ADB94}"/>
    <hyperlink ref="K179" location="A125247934R" display="A125247934R" xr:uid="{9A6DE8CF-E703-4F1C-8504-98A07D7DD256}"/>
    <hyperlink ref="I149" location="A125233678F" display="A125233678F" xr:uid="{87C9FC78-A2F4-4156-AEC7-78FD0B34032B}"/>
    <hyperlink ref="I164" location="A125257438R" display="A125257438R" xr:uid="{93A2FCE4-6EE8-449E-9F53-5B6F8248D7A0}"/>
    <hyperlink ref="I179" location="A125245558K" display="A125245558K" xr:uid="{D713043F-AFEE-4990-AEB7-756667E38722}"/>
    <hyperlink ref="J149" location="A125228926K" display="A125228926K" xr:uid="{4E44A49B-1B56-41CC-B65D-57DAF0DE51D5}"/>
    <hyperlink ref="J164" location="A125252686K" display="A125252686K" xr:uid="{54ED7A44-C015-4E4E-8225-6A5B9E7A4583}"/>
    <hyperlink ref="J179" location="A125240806V" display="A125240806V" xr:uid="{4EDC45CB-BBC4-41FF-A1A7-0F1EFC088E35}"/>
    <hyperlink ref="L149" location="A125238430T" display="A125238430T" xr:uid="{60373874-548B-468E-894F-B69A0BED9688}"/>
    <hyperlink ref="L164" location="A125262190T" display="A125262190T" xr:uid="{01B754B9-7613-44C7-B494-06C4D4FE523E}"/>
    <hyperlink ref="L179" location="A125250310A" display="A125250310A" xr:uid="{C1AC1E63-E9C3-4148-8A45-0BC3A1ED3359}"/>
    <hyperlink ref="R150" location="A125230530F" display="A125230530F" xr:uid="{EB96E6F7-ADC7-464F-8E13-D6B125BC49A8}"/>
    <hyperlink ref="R165" location="A125254290A" display="A125254290A" xr:uid="{1D6540AC-9804-4463-B41A-04C9E3E49A61}"/>
    <hyperlink ref="R180" location="A125242410K" display="A125242410K" xr:uid="{79B4D83F-D0FA-43F5-9B20-9B1F4E63506C}"/>
    <hyperlink ref="P150" location="A125235282W" display="A125235282W" xr:uid="{B9730CD6-FAA7-41D5-B5CD-5BDF350E4AD5}"/>
    <hyperlink ref="P165" location="A125259042F" display="A125259042F" xr:uid="{E194F0AA-0B8C-43C6-B990-2AB464876B44}"/>
    <hyperlink ref="P180" location="A125247162A" display="A125247162A" xr:uid="{72EC391C-0CFF-4E5E-8C2B-5EF7AF073000}"/>
    <hyperlink ref="N150" location="A125232906C" display="A125232906C" xr:uid="{2A095EF7-5962-4696-95A6-7D5824490A02}"/>
    <hyperlink ref="N165" location="A125256666X" display="A125256666X" xr:uid="{C126A66D-129B-410A-8ED7-27DC1DFBB610}"/>
    <hyperlink ref="N180" location="A125244786V" display="A125244786V" xr:uid="{496ED2E2-EBA5-43FD-A151-47642B852A11}"/>
    <hyperlink ref="O150" location="A125228154W" display="A125228154W" xr:uid="{92B6DDE4-6B55-437A-AA29-CAF3B3D63A29}"/>
    <hyperlink ref="O165" location="A125251914J" display="A125251914J" xr:uid="{EB396C02-991A-49F3-A163-969EE0064D0D}"/>
    <hyperlink ref="O180" location="A125240034F" display="A125240034F" xr:uid="{4DC19D3A-50CF-476F-B02A-E75DE0363C3E}"/>
    <hyperlink ref="Q150" location="A125237658V" display="A125237658V" xr:uid="{CB80F591-5B57-4E02-855E-360886D87CCD}"/>
    <hyperlink ref="Q165" location="A125261418J" display="A125261418J" xr:uid="{ED8ED5E4-E54A-4115-B5E2-8B41F58F7A20}"/>
    <hyperlink ref="Q180" location="A125249538X" display="A125249538X" xr:uid="{B7CE0328-8218-4194-A156-F4FA232CC07B}"/>
    <hyperlink ref="R138" location="A125230514F" display="A125230514F" xr:uid="{FD738850-063C-4CA7-A217-CE64634E3631}"/>
    <hyperlink ref="R153" location="A125254274A" display="A125254274A" xr:uid="{6FACCD72-5479-4BDD-AB28-EF37FEF99E46}"/>
    <hyperlink ref="R168" location="A125242394W" display="A125242394W" xr:uid="{42DC9B9F-FDE4-4D54-B3C9-AD6144F0D688}"/>
    <hyperlink ref="P138" location="A125235266W" display="A125235266W" xr:uid="{264B9B5F-C706-4186-977E-0706EDDCC22D}"/>
    <hyperlink ref="P153" location="A125259026F" display="A125259026F" xr:uid="{29CBCBCA-49BD-4AAE-B548-4FD17BC89BDD}"/>
    <hyperlink ref="P168" location="A125247146A" display="A125247146A" xr:uid="{419EE344-9753-454C-ABF9-B664429F96D8}"/>
    <hyperlink ref="N138" location="A125232890W" display="A125232890W" xr:uid="{07B65C78-870F-4F75-800C-2CFC17F85E20}"/>
    <hyperlink ref="N153" location="A125256650F" display="A125256650F" xr:uid="{6AD473CE-E8BC-4769-8C4B-0972E4B968EB}"/>
    <hyperlink ref="N168" location="A125244770A" display="A125244770A" xr:uid="{F9AFCD47-7527-45E2-ACAD-07C7D86CE062}"/>
    <hyperlink ref="O138" location="A125228138W" display="A125228138W" xr:uid="{657DE964-A8AF-4DEB-894C-60473880CB22}"/>
    <hyperlink ref="O153" location="A125251898V" display="A125251898V" xr:uid="{4E0C295A-4C82-4536-B694-E82055E1B128}"/>
    <hyperlink ref="O168" location="A125240018F" display="A125240018F" xr:uid="{03070A26-20CA-4B96-9B73-1B41632F7897}"/>
    <hyperlink ref="Q138" location="A125237642A" display="A125237642A" xr:uid="{D52BC1E8-CF94-4DF2-9B93-37697C9981FC}"/>
    <hyperlink ref="Q153" location="A125261402R" display="A125261402R" xr:uid="{DAE08FC5-8973-4DB8-9A30-1200A1BC0F53}"/>
    <hyperlink ref="Q168" location="A125249522F" display="A125249522F" xr:uid="{FCD2E721-3881-49D3-9749-428A17BA7B57}"/>
    <hyperlink ref="R139" location="A125230494J" display="A125230494J" xr:uid="{3185E533-E10F-41B0-A729-63F564002678}"/>
    <hyperlink ref="R154" location="A125254254T" display="A125254254T" xr:uid="{18EA2601-A4B5-49EB-9B1A-BE7DDB5D77C4}"/>
    <hyperlink ref="R169" location="A125242374L" display="A125242374L" xr:uid="{28A1F8E6-EFBB-48AE-980E-AE7AF75E2780}"/>
    <hyperlink ref="P139" location="A125235246L" display="A125235246L" xr:uid="{BD4761D8-5088-4E74-9E40-E45DF25F6B2E}"/>
    <hyperlink ref="P154" location="A125259006W" display="A125259006W" xr:uid="{E6E47171-A431-4335-ACAC-D21E1E1ECCFA}"/>
    <hyperlink ref="P169" location="A125247126T" display="A125247126T" xr:uid="{2DA0BBCA-0C10-4FE4-83AD-9A102D8BB9A9}"/>
    <hyperlink ref="N139" location="A125232870L" display="A125232870L" xr:uid="{C167CC52-085B-4583-AC3D-2D7F5AEE806E}"/>
    <hyperlink ref="N154" location="A125256630W" display="A125256630W" xr:uid="{33023AD3-FCE6-4234-94A7-92914E408140}"/>
    <hyperlink ref="N169" location="A125244750T" display="A125244750T" xr:uid="{746932A5-1D5B-4BE6-8432-E3A129B3FED5}"/>
    <hyperlink ref="O139" location="A125228118L" display="A125228118L" xr:uid="{00B3A15A-78B0-44D4-8577-68357333A987}"/>
    <hyperlink ref="O154" location="A125251878K" display="A125251878K" xr:uid="{D79FC376-174C-4218-A1D1-43C8145C77B7}"/>
    <hyperlink ref="O169" location="A125239998A" display="A125239998A" xr:uid="{D9720958-C2FC-48DD-A346-C5E2FC8DD3EE}"/>
    <hyperlink ref="Q139" location="A125237622T" display="A125237622T" xr:uid="{2CA13C2F-A524-4CBD-92FD-AE0AF0BF4057}"/>
    <hyperlink ref="Q154" location="A125261382T" display="A125261382T" xr:uid="{476A551E-F340-4E6B-868B-E61075E76565}"/>
    <hyperlink ref="Q169" location="A125249502W" display="A125249502W" xr:uid="{DC3769DE-D0F7-4B76-8268-9A30BD2427AB}"/>
    <hyperlink ref="R141" location="A125230518R" display="A125230518R" xr:uid="{60D02601-92DE-42ED-B2D9-94D94DB145F7}"/>
    <hyperlink ref="R156" location="A125254278K" display="A125254278K" xr:uid="{B7E03DE9-F6DA-42EC-A2A0-10F48B33D946}"/>
    <hyperlink ref="R171" location="A125242398F" display="A125242398F" xr:uid="{3121F683-69F2-4605-A408-870B3C371C37}"/>
    <hyperlink ref="P141" location="A125235270L" display="A125235270L" xr:uid="{E6BB215C-6728-48A3-9392-183C00BBD37B}"/>
    <hyperlink ref="P156" location="A125259030W" display="A125259030W" xr:uid="{931D4054-2EF2-48BA-AC52-DAE195D4F859}"/>
    <hyperlink ref="P171" location="A125247150T" display="A125247150T" xr:uid="{A2A97D78-0EFB-4656-B950-E95797D0DE85}"/>
    <hyperlink ref="N141" location="A125232894F" display="A125232894F" xr:uid="{6DCEA243-7338-4218-8F90-A603781EF2F0}"/>
    <hyperlink ref="N156" location="A125256654R" display="A125256654R" xr:uid="{D45F8BFF-4516-40BB-B569-5FC28355EDE5}"/>
    <hyperlink ref="N171" location="A125244774K" display="A125244774K" xr:uid="{A59E204F-30E3-4969-BB2F-69B9A20F230C}"/>
    <hyperlink ref="O141" location="A125228142L" display="A125228142L" xr:uid="{4CC708A3-0E8D-45F8-BB7B-920C46A76866}"/>
    <hyperlink ref="O156" location="A125251902X" display="A125251902X" xr:uid="{22C087DA-9B36-4E5F-B419-40CD6E703739}"/>
    <hyperlink ref="O171" location="A125240022W" display="A125240022W" xr:uid="{EFD0A112-6E8F-4DAA-8734-38A6863DE19E}"/>
    <hyperlink ref="Q141" location="A125237646K" display="A125237646K" xr:uid="{16F4BEF8-4E5A-4653-84CE-437AD7973412}"/>
    <hyperlink ref="Q156" location="A125261406X" display="A125261406X" xr:uid="{7F6861D9-91CA-4575-9E89-7583C38B1D96}"/>
    <hyperlink ref="Q171" location="A125249526R" display="A125249526R" xr:uid="{CD150641-719C-4DC8-8207-07B61C59E79F}"/>
    <hyperlink ref="R142" location="A125230522F" display="A125230522F" xr:uid="{11A6CA5A-F5A4-48A7-B099-1B818A90A5EA}"/>
    <hyperlink ref="R157" location="A125254282A" display="A125254282A" xr:uid="{B9CCFCC6-B2CD-4CC2-91BD-AB013AC0FBAC}"/>
    <hyperlink ref="R172" location="A125242402K" display="A125242402K" xr:uid="{3F126655-F5D4-4034-B667-E8E1B540999E}"/>
    <hyperlink ref="P142" location="A125235274W" display="A125235274W" xr:uid="{03C9DFE7-69BE-44C4-9BFF-8446119EF3EB}"/>
    <hyperlink ref="P157" location="A125259034F" display="A125259034F" xr:uid="{C12C98F7-F0E4-4C66-98BE-4092B6026B5D}"/>
    <hyperlink ref="P172" location="A125247154A" display="A125247154A" xr:uid="{000145D0-9D44-474B-82EB-9CA6651B38FC}"/>
    <hyperlink ref="N142" location="A125232898R" display="A125232898R" xr:uid="{E6DEDB32-54AA-41F1-934D-B0D3247BCE30}"/>
    <hyperlink ref="N157" location="A125256658X" display="A125256658X" xr:uid="{7EA901E6-19A5-4387-A901-2723956ED088}"/>
    <hyperlink ref="N172" location="A125244778V" display="A125244778V" xr:uid="{58B7DD7D-B810-4CEE-8E40-41DBF48C4462}"/>
    <hyperlink ref="O142" location="A125228146W" display="A125228146W" xr:uid="{B4381794-C9A5-49A3-B6F4-B112DC3D9ED3}"/>
    <hyperlink ref="O157" location="A125251906J" display="A125251906J" xr:uid="{62A46D30-EF81-4A13-B560-5E9BEDD4ADB8}"/>
    <hyperlink ref="O172" location="A125240026F" display="A125240026F" xr:uid="{F7B3F49F-4B9D-4867-8680-0B4B07FBECB6}"/>
    <hyperlink ref="Q142" location="A125237650A" display="A125237650A" xr:uid="{E735DAA1-84DD-4B71-B084-F1441952E33D}"/>
    <hyperlink ref="Q157" location="A125261410R" display="A125261410R" xr:uid="{63D44DEC-DA04-4AD3-A324-B6573A9ECD04}"/>
    <hyperlink ref="Q172" location="A125249530F" display="A125249530F" xr:uid="{DCB33AEF-CEA3-49C8-AA97-75383711FF37}"/>
    <hyperlink ref="R143" location="A125230498T" display="A125230498T" xr:uid="{BE0A3EF5-1C12-4DF0-996E-5F8C51C77490}"/>
    <hyperlink ref="R158" location="A125254258A" display="A125254258A" xr:uid="{E61B7647-EC06-43EA-A2D3-FCAC29F78546}"/>
    <hyperlink ref="R173" location="A125242378W" display="A125242378W" xr:uid="{5101CF03-C652-4CD0-BDB9-AE89E90FC157}"/>
    <hyperlink ref="P143" location="A125235250C" display="A125235250C" xr:uid="{A141928D-0CE8-45F3-95B4-FA0672D7B650}"/>
    <hyperlink ref="P158" location="A125259010L" display="A125259010L" xr:uid="{71C132F8-957E-47E7-B052-97326CE55EC7}"/>
    <hyperlink ref="P173" location="A125247130J" display="A125247130J" xr:uid="{E5C228C5-3EAE-4FCF-80EF-0353CA3578D3}"/>
    <hyperlink ref="N143" location="A125232874W" display="A125232874W" xr:uid="{F4B7372A-4029-4720-8225-919DD9C7B3FF}"/>
    <hyperlink ref="N158" location="A125256634F" display="A125256634F" xr:uid="{FE817EAF-7519-42EE-8A3D-DE9AF93D6FB9}"/>
    <hyperlink ref="N173" location="A125244754A" display="A125244754A" xr:uid="{ED4D79DD-0351-4345-93A8-984E6E4C609B}"/>
    <hyperlink ref="O143" location="A125228122C" display="A125228122C" xr:uid="{7A8FFAC0-674E-4E5C-A7B3-F467020ABBBF}"/>
    <hyperlink ref="O158" location="A125251882A" display="A125251882A" xr:uid="{6928B714-D15F-4FC0-848B-A833502B8452}"/>
    <hyperlink ref="O173" location="A125240002L" display="A125240002L" xr:uid="{5F5BFA7E-3C52-47A7-9AE0-56DFE8332444}"/>
    <hyperlink ref="Q143" location="A125237626A" display="A125237626A" xr:uid="{6C32F978-BBEA-4BF0-9A0B-13EA83FEB712}"/>
    <hyperlink ref="Q158" location="A125261386A" display="A125261386A" xr:uid="{DDCC62D0-B6E2-407B-B751-8B010E643875}"/>
    <hyperlink ref="Q173" location="A125249506F" display="A125249506F" xr:uid="{3DB8FCB5-9C61-4367-8E1F-7B6DD142C9BE}"/>
    <hyperlink ref="R144" location="A125230502W" display="A125230502W" xr:uid="{BF4BFDFC-EA2B-446D-A106-16436D2DDA58}"/>
    <hyperlink ref="R159" location="A125254262T" display="A125254262T" xr:uid="{F6B1D19D-A596-442D-8FEE-CB26683B2EA9}"/>
    <hyperlink ref="R174" location="A125242382L" display="A125242382L" xr:uid="{1DA3F951-3475-4AD0-93BE-F5ED95C688CD}"/>
    <hyperlink ref="P144" location="A125235254L" display="A125235254L" xr:uid="{656F6D05-2127-484E-BB44-99964685C211}"/>
    <hyperlink ref="P159" location="A125259014W" display="A125259014W" xr:uid="{07C5CE16-AB21-4B2A-8A60-C1868B4BD60A}"/>
    <hyperlink ref="P174" location="A125247134T" display="A125247134T" xr:uid="{635DFE3D-21FC-411C-899C-D793D040BCFD}"/>
    <hyperlink ref="N144" location="A125232878F" display="A125232878F" xr:uid="{323FEC44-DE1E-4EFD-BE55-846680AF2F75}"/>
    <hyperlink ref="N159" location="A125256638R" display="A125256638R" xr:uid="{DF2E3EED-3A79-4D8A-A399-684A07AF5A0F}"/>
    <hyperlink ref="N174" location="A125244758K" display="A125244758K" xr:uid="{F0EC4922-A9EB-4D39-8ACB-E047B4BB9528}"/>
    <hyperlink ref="O144" location="A125228126L" display="A125228126L" xr:uid="{D35E586B-1CD0-47ED-BD8F-2352A6DBDE54}"/>
    <hyperlink ref="O159" location="A125251886K" display="A125251886K" xr:uid="{EDDE157C-E311-4757-9821-338FCE5849EF}"/>
    <hyperlink ref="O174" location="A125240006W" display="A125240006W" xr:uid="{5C55D12C-5727-4F91-B2BA-79AA69F5BD1F}"/>
    <hyperlink ref="Q144" location="A125237630T" display="A125237630T" xr:uid="{79C6DA9B-D5C0-4D51-AF51-F2C1FA3E57E1}"/>
    <hyperlink ref="Q159" location="A125261390T" display="A125261390T" xr:uid="{E0DB5480-5B04-4A01-AE6A-639C0B8C6787}"/>
    <hyperlink ref="Q174" location="A125249510W" display="A125249510W" xr:uid="{0C5E1C36-E77E-455B-A1EE-60FC16710E28}"/>
    <hyperlink ref="R146" location="A125230506F" display="A125230506F" xr:uid="{2B431D3E-1B84-4F48-9C04-7ACF26480608}"/>
    <hyperlink ref="R161" location="A125254266A" display="A125254266A" xr:uid="{816485B5-1815-443D-BD11-182708FE707F}"/>
    <hyperlink ref="R176" location="A125242386W" display="A125242386W" xr:uid="{2EC85C80-8027-4B11-A118-5C24933DFC35}"/>
    <hyperlink ref="P146" location="A125235258W" display="A125235258W" xr:uid="{2B360AFD-3176-4914-885B-A6AF740CB37E}"/>
    <hyperlink ref="P161" location="A125259018F" display="A125259018F" xr:uid="{F1CC719B-6213-44C2-AE4A-FF7B6CC55088}"/>
    <hyperlink ref="P176" location="A125247138A" display="A125247138A" xr:uid="{9D04AFBA-2295-4E1D-8981-54B4309D7588}"/>
    <hyperlink ref="N146" location="A125232882W" display="A125232882W" xr:uid="{A79AD3C5-6DA6-4765-A300-3F5CAF98522E}"/>
    <hyperlink ref="N161" location="A125256642F" display="A125256642F" xr:uid="{C254AF52-7CD0-4023-B2B5-7C6DD150961A}"/>
    <hyperlink ref="N176" location="A125244762A" display="A125244762A" xr:uid="{E5061FD4-FB6D-40AB-8266-8460FE1C2AC1}"/>
    <hyperlink ref="O146" location="A125228130C" display="A125228130C" xr:uid="{A5EECFD1-C0AD-480C-A7E6-579A2904D438}"/>
    <hyperlink ref="O161" location="A125251890A" display="A125251890A" xr:uid="{A86955DF-44C9-47F8-A863-F1F7E6F50096}"/>
    <hyperlink ref="O176" location="A125240010L" display="A125240010L" xr:uid="{A8E05DE8-8B36-4FB6-8EB9-B3664ABD674A}"/>
    <hyperlink ref="Q146" location="A125237634A" display="A125237634A" xr:uid="{5D0345C4-0EAF-4DF8-9191-14F8E49C1D23}"/>
    <hyperlink ref="Q161" location="A125261394A" display="A125261394A" xr:uid="{6794842A-77DE-4ACD-B9B0-8FA351851B23}"/>
    <hyperlink ref="Q176" location="A125249514F" display="A125249514F" xr:uid="{E456464F-9B0C-46FA-9D2D-B980A313A224}"/>
    <hyperlink ref="R147" location="A125230490X" display="A125230490X" xr:uid="{DB5C92C7-A48A-4E05-9DF8-8995226EC5A3}"/>
    <hyperlink ref="R162" location="A125254250J" display="A125254250J" xr:uid="{A4F11FA9-CADD-4D7C-931A-C5B702DA4F9E}"/>
    <hyperlink ref="R177" location="A125242370C" display="A125242370C" xr:uid="{AD526427-868C-485E-9312-52088ED17A66}"/>
    <hyperlink ref="P147" location="A125235242C" display="A125235242C" xr:uid="{5C3C27B4-7D38-458C-A8D7-7EEB65EED886}"/>
    <hyperlink ref="P162" location="A125259002L" display="A125259002L" xr:uid="{3DF02B6F-386A-490C-883E-F8D030EA34CA}"/>
    <hyperlink ref="P177" location="A125247122J" display="A125247122J" xr:uid="{DBCC40E5-EB6F-406E-983D-7317AB533160}"/>
    <hyperlink ref="N147" location="A125232866W" display="A125232866W" xr:uid="{57CD0BD1-1B1D-46DF-9F50-F5248BE26697}"/>
    <hyperlink ref="N162" location="A125256626F" display="A125256626F" xr:uid="{2A4F4381-1B64-4BD2-AE13-FB330734D350}"/>
    <hyperlink ref="N177" location="A125244746A" display="A125244746A" xr:uid="{1D51A487-E5C3-4B32-8AD6-97C5486DDCCB}"/>
    <hyperlink ref="O147" location="A125228114C" display="A125228114C" xr:uid="{04D4AAB5-21E0-4D18-9639-B2A9B50608C3}"/>
    <hyperlink ref="O162" location="A125251874A" display="A125251874A" xr:uid="{B767C589-26AF-4B90-AA45-41A9C6D91823}"/>
    <hyperlink ref="O177" location="A125239994T" display="A125239994T" xr:uid="{BAD62A7D-1136-45E3-AED8-AC293350E937}"/>
    <hyperlink ref="Q147" location="A125237618A" display="A125237618A" xr:uid="{D00D233F-6719-4A87-9FC9-872C9DDF8CB6}"/>
    <hyperlink ref="Q162" location="A125261378A" display="A125261378A" xr:uid="{01009256-5A08-4569-A84E-92944B3BA628}"/>
    <hyperlink ref="Q177" location="A125249498T" display="A125249498T" xr:uid="{33A4C2F7-CE80-4392-95DD-AD73D6439DC8}"/>
    <hyperlink ref="R148" location="A125230526R" display="A125230526R" xr:uid="{F74316F7-2239-45FF-88C5-CB81C9678556}"/>
    <hyperlink ref="R163" location="A125254286K" display="A125254286K" xr:uid="{CB7A0D15-018C-4EF7-933F-8902EADF3899}"/>
    <hyperlink ref="R178" location="A125242406V" display="A125242406V" xr:uid="{D3459E5E-A71C-4C48-964E-021A096C2901}"/>
    <hyperlink ref="P148" location="A125235278F" display="A125235278F" xr:uid="{BC57FA2F-F450-4DAD-ACDC-54155B95BB8A}"/>
    <hyperlink ref="P163" location="A125259038R" display="A125259038R" xr:uid="{73510FE9-572D-4052-BEFF-79674165431F}"/>
    <hyperlink ref="P178" location="A125247158K" display="A125247158K" xr:uid="{E62BAB94-A2DD-48F8-9A28-504734D75998}"/>
    <hyperlink ref="N148" location="A125232902V" display="A125232902V" xr:uid="{5DF818BC-3FD7-4A63-9419-7AED65989A0F}"/>
    <hyperlink ref="N163" location="A125256662R" display="A125256662R" xr:uid="{0DBEF50E-8344-4B95-B732-34B42496CE5C}"/>
    <hyperlink ref="N178" location="A125244782K" display="A125244782K" xr:uid="{B5737C7E-1F34-4F99-8F65-4DEADDE45461}"/>
    <hyperlink ref="O148" location="A125228150L" display="A125228150L" xr:uid="{CD961D06-71B6-4387-AAF8-EE1C09C44FD1}"/>
    <hyperlink ref="O163" location="A125251910X" display="A125251910X" xr:uid="{A7E3F9A1-D3B7-4801-8C64-AFBBA644B259}"/>
    <hyperlink ref="O178" location="A125240030W" display="A125240030W" xr:uid="{0DD4F8D6-323C-4517-9178-5D71C9E80873}"/>
    <hyperlink ref="Q148" location="A125237654K" display="A125237654K" xr:uid="{5C0C216C-F6AB-476F-8D19-3EE809934214}"/>
    <hyperlink ref="Q163" location="A125261414X" display="A125261414X" xr:uid="{1A3F58DB-0740-473F-9E2D-127425FA73DA}"/>
    <hyperlink ref="Q178" location="A125249534R" display="A125249534R" xr:uid="{AFAA3266-3CAC-426D-AD79-DD3F1ED99AA1}"/>
    <hyperlink ref="R149" location="A125230510W" display="A125230510W" xr:uid="{B844A7C6-BEE3-48CA-BCC7-A61DE222CE50}"/>
    <hyperlink ref="R164" location="A125254270T" display="A125254270T" xr:uid="{05632810-6A5F-4A4B-B7FF-3E163DF0021E}"/>
    <hyperlink ref="R179" location="A125242390L" display="A125242390L" xr:uid="{8F5E0FCF-D51E-4406-8086-291EE7C8BE83}"/>
    <hyperlink ref="P149" location="A125235262L" display="A125235262L" xr:uid="{450335F8-10CB-4599-89AC-8E1DF6926A6F}"/>
    <hyperlink ref="P164" location="A125259022W" display="A125259022W" xr:uid="{DB227ADC-24F4-44D5-A4F3-20F60891FB14}"/>
    <hyperlink ref="P179" location="A125247142T" display="A125247142T" xr:uid="{DE699BE8-B8D4-4427-AEAF-5C590361765F}"/>
    <hyperlink ref="N149" location="A125232886F" display="A125232886F" xr:uid="{2786423F-E4DA-4249-9321-65ACC586BC5E}"/>
    <hyperlink ref="N164" location="A125256646R" display="A125256646R" xr:uid="{21805B5B-D9F7-4120-923A-F8DF25216721}"/>
    <hyperlink ref="N179" location="A125244766K" display="A125244766K" xr:uid="{A3F8DC84-B143-4A5E-A433-8E6A10819E2A}"/>
    <hyperlink ref="O149" location="A125228134L" display="A125228134L" xr:uid="{6AA686C5-7BF3-46DE-924E-98EC388F4CD0}"/>
    <hyperlink ref="O164" location="A125251894K" display="A125251894K" xr:uid="{CF040FE1-969F-44E3-8E13-90C8BD4E5C1B}"/>
    <hyperlink ref="O179" location="A125240014W" display="A125240014W" xr:uid="{6217265A-957C-4744-8193-1771E9E7DC42}"/>
    <hyperlink ref="Q149" location="A125237638K" display="A125237638K" xr:uid="{08E6959F-11B9-4B23-A339-48073F80289D}"/>
    <hyperlink ref="Q164" location="A125261398K" display="A125261398K" xr:uid="{683FD2BE-B5E1-4C87-966E-C78834F6CECC}"/>
    <hyperlink ref="Q179" location="A125249518R" display="A125249518R" xr:uid="{FDA6FC16-E4C4-43B1-802B-79C4B59BC9D3}"/>
    <hyperlink ref="W150" location="A125231718A" display="A125231718A" xr:uid="{38DABD4F-E156-40EA-8032-A091D867AD08}"/>
    <hyperlink ref="W165" location="A125255478W" display="A125255478W" xr:uid="{E9D34EA7-FAA1-41AD-A99C-DEA3D3A5671D}"/>
    <hyperlink ref="W180" location="A125243598T" display="A125243598T" xr:uid="{81C621C4-4AE2-43A8-ABAE-6813BBFB9C01}"/>
    <hyperlink ref="U150" location="A125236470X" display="A125236470X" xr:uid="{1E061496-3990-4FF7-9339-F7920421563F}"/>
    <hyperlink ref="U165" location="A125260230L" display="A125260230L" xr:uid="{068EC4C6-34B3-4528-9524-13A703E726ED}"/>
    <hyperlink ref="U180" location="A125248350C" display="A125248350C" xr:uid="{277532A6-CC7D-4905-9871-F2357FCD5B16}"/>
    <hyperlink ref="S150" location="A125234094V" display="A125234094V" xr:uid="{0DBBF7A5-E391-4D2B-8CE7-09045D9B4227}"/>
    <hyperlink ref="S165" location="A125257854A" display="A125257854A" xr:uid="{01377554-17A9-4C20-8913-4C2F423806A6}"/>
    <hyperlink ref="S180" location="A125245974W" display="A125245974W" xr:uid="{CA08E356-8B29-4BE5-B3DA-E4DF32531E9F}"/>
    <hyperlink ref="T150" location="A125229342X" display="A125229342X" xr:uid="{DC7BC039-873B-4A79-A6A8-76C1393DECD3}"/>
    <hyperlink ref="T165" location="A125253102L" display="A125253102L" xr:uid="{FBAC752C-1657-49EA-A2D6-50930B629FB5}"/>
    <hyperlink ref="T180" location="A125241222J" display="A125241222J" xr:uid="{293F9A46-DE75-41D9-BA52-A02378EC0756}"/>
    <hyperlink ref="V150" location="A125238846W" display="A125238846W" xr:uid="{7BE36039-224C-4ED9-A3EB-A005303351B5}"/>
    <hyperlink ref="V165" location="A125262606K" display="A125262606K" xr:uid="{79DB132B-03AB-4102-9574-C30E989F886A}"/>
    <hyperlink ref="V180" location="A125250726F" display="A125250726F" xr:uid="{19FEE569-C8CA-4F08-8600-6AECB6E23EDC}"/>
    <hyperlink ref="W138" location="A125231702J" display="A125231702J" xr:uid="{4BFF5E7C-02C7-4729-9927-B8E34C211791}"/>
    <hyperlink ref="W153" location="A125255462C" display="A125255462C" xr:uid="{0AAE88FD-3A1D-4EDC-B430-4082A6F8C9AE}"/>
    <hyperlink ref="W168" location="A125243582X" display="A125243582X" xr:uid="{D6111571-E7DF-434A-AC48-E91A914B626C}"/>
    <hyperlink ref="U138" location="A125236454X" display="A125236454X" xr:uid="{59C4E1CC-7D1F-406D-9021-C01030D41167}"/>
    <hyperlink ref="U153" location="A125260214L" display="A125260214L" xr:uid="{3DC5E494-52C6-450B-92E2-71861F0039B3}"/>
    <hyperlink ref="U168" location="A125248334C" display="A125248334C" xr:uid="{CBCE682E-6035-4933-A974-27F5203A564D}"/>
    <hyperlink ref="S138" location="A125234078V" display="A125234078V" xr:uid="{DFC0E79B-72AE-4F2C-BF0C-D27DC513603C}"/>
    <hyperlink ref="S153" location="A125257838A" display="A125257838A" xr:uid="{A51DC12F-4FC9-4503-8D32-53FC526B5326}"/>
    <hyperlink ref="S168" location="A125245958W" display="A125245958W" xr:uid="{F6FBDF47-8B50-43C9-B301-6C649E99B258}"/>
    <hyperlink ref="T138" location="A125229326X" display="A125229326X" xr:uid="{03D99F8F-6B93-4455-AAFB-0E58416FAF58}"/>
    <hyperlink ref="T153" location="A125253086X" display="A125253086X" xr:uid="{C098F04D-C9F9-40BA-952F-270B9C11406F}"/>
    <hyperlink ref="T168" location="A125241206J" display="A125241206J" xr:uid="{5F59B349-3705-4B33-AEC6-196B0E11CB0F}"/>
    <hyperlink ref="V138" location="A125238830C" display="A125238830C" xr:uid="{E155CAD2-B10C-48CC-A604-3F021FD8CE36}"/>
    <hyperlink ref="V153" location="A125262590C" display="A125262590C" xr:uid="{9215FE88-4002-400C-BA51-0A8E2B7DD8A4}"/>
    <hyperlink ref="V168" location="A125250710L" display="A125250710L" xr:uid="{B12A1C59-FD50-4ECB-BC26-0D3DBD7C23DB}"/>
    <hyperlink ref="W139" location="A125231682K" display="A125231682K" xr:uid="{81394CE7-90F6-4F6E-A423-160689E87C7E}"/>
    <hyperlink ref="W154" location="A125255442V" display="A125255442V" xr:uid="{C6A663E9-867E-4587-81C7-D07F7DCDCD90}"/>
    <hyperlink ref="W169" location="A125243562R" display="A125243562R" xr:uid="{879F2F8D-8542-4426-87A7-29E00135D76B}"/>
    <hyperlink ref="U139" location="A125236434R" display="A125236434R" xr:uid="{01218D3C-8282-407C-8B05-B0443867B554}"/>
    <hyperlink ref="U154" location="A125260194R" display="A125260194R" xr:uid="{A8197CB1-A31D-45BB-926D-6824D34EFB78}"/>
    <hyperlink ref="U169" location="A125248314V" display="A125248314V" xr:uid="{10495BD3-52D8-4A69-B481-9260A502449D}"/>
    <hyperlink ref="S139" location="A125234058K" display="A125234058K" xr:uid="{14AF1F17-5EF1-42FC-8F52-D8BDE4F1E19D}"/>
    <hyperlink ref="S154" location="A125257818T" display="A125257818T" xr:uid="{7BFBE87B-C3AD-4F0A-8AB7-301D4A8635EA}"/>
    <hyperlink ref="S169" location="A125245938L" display="A125245938L" xr:uid="{3B3F3A38-3B16-4742-BD3E-B576BACD2044}"/>
    <hyperlink ref="T139" location="A125229306R" display="A125229306R" xr:uid="{93A2AC7C-79A1-4488-8265-4D39087043D5}"/>
    <hyperlink ref="T154" location="A125253066R" display="A125253066R" xr:uid="{CDC16E5B-AC7F-4DEA-9496-98AA50D96F8A}"/>
    <hyperlink ref="T169" location="A125241186K" display="A125241186K" xr:uid="{B62D1829-2EDA-4D96-9690-5AE443779190}"/>
    <hyperlink ref="V139" location="A125238810V" display="A125238810V" xr:uid="{CB021A5B-7CF5-42AD-9BF3-B8868ABEA49D}"/>
    <hyperlink ref="V154" location="A125262570V" display="A125262570V" xr:uid="{E0849918-45F7-4C49-87E8-3123514818CD}"/>
    <hyperlink ref="V169" location="A125250690R" display="A125250690R" xr:uid="{7200D6F1-E447-4390-A6EA-C3654C7AA862}"/>
    <hyperlink ref="W141" location="A125231706T" display="A125231706T" xr:uid="{2B9AED33-9CBF-4C26-AB0F-8A0078EEF867}"/>
    <hyperlink ref="W156" location="A125255466L" display="A125255466L" xr:uid="{2B5AD0AD-A03B-4F1E-AB95-D35C2F7E1ECA}"/>
    <hyperlink ref="W171" location="A125243586J" display="A125243586J" xr:uid="{8DAAF7D3-C2B8-49B1-ABE1-9DF49E91DAF6}"/>
    <hyperlink ref="U141" location="A125236458J" display="A125236458J" xr:uid="{328862FF-F48D-4830-9D41-C2EAA38DAB65}"/>
    <hyperlink ref="U156" location="A125260218W" display="A125260218W" xr:uid="{02022EA9-3F8A-4248-925D-0B7E12B4EB1B}"/>
    <hyperlink ref="U171" location="A125248338L" display="A125248338L" xr:uid="{42D30F52-E322-4A29-876A-D6917A7D5421}"/>
    <hyperlink ref="S141" location="A125234082K" display="A125234082K" xr:uid="{38E17B51-6BD8-4DF6-A5CE-62EC37343236}"/>
    <hyperlink ref="S156" location="A125257842T" display="A125257842T" xr:uid="{8B75E26A-FDB3-4066-8787-A1719264892E}"/>
    <hyperlink ref="S171" location="A125245962L" display="A125245962L" xr:uid="{45B0A871-32BB-49FF-8A76-69EEA7D9B567}"/>
    <hyperlink ref="T141" location="A125229330R" display="A125229330R" xr:uid="{457E8793-5E06-46AE-B739-A058290E4272}"/>
    <hyperlink ref="T156" location="A125253090R" display="A125253090R" xr:uid="{5657161E-727D-40CD-BE31-67094B642DF8}"/>
    <hyperlink ref="T171" location="A125241210X" display="A125241210X" xr:uid="{372EF635-2FA7-48B0-ACB9-089D1420790F}"/>
    <hyperlink ref="V141" location="A125238834L" display="A125238834L" xr:uid="{DEBE53FE-5134-4E82-A9DF-041D74172AD3}"/>
    <hyperlink ref="V156" location="A125262594L" display="A125262594L" xr:uid="{2491AA89-6695-4729-B435-3E846076A830}"/>
    <hyperlink ref="V171" location="A125250714W" display="A125250714W" xr:uid="{DA7D724F-72DD-4E6F-A7D3-50869F6F7661}"/>
    <hyperlink ref="W142" location="A125231710J" display="A125231710J" xr:uid="{221AA602-2BEF-42DF-9B17-2D38BEAFA642}"/>
    <hyperlink ref="W157" location="A125255470C" display="A125255470C" xr:uid="{2E549831-3439-4DC9-B207-F9C068DE1E65}"/>
    <hyperlink ref="W172" location="A125243590X" display="A125243590X" xr:uid="{10B863EF-225E-4D24-9C44-F9B0D44234C8}"/>
    <hyperlink ref="U142" location="A125236462X" display="A125236462X" xr:uid="{9A70D6DA-5426-40A6-9DD8-DFCFE9D75FF1}"/>
    <hyperlink ref="U157" location="A125260222L" display="A125260222L" xr:uid="{C580304C-50B7-42B1-BAD5-1AA1B880A0D0}"/>
    <hyperlink ref="U172" location="A125248342C" display="A125248342C" xr:uid="{BE845B5D-B38A-473F-8B2B-4B7F15D21669}"/>
    <hyperlink ref="S142" location="A125234086V" display="A125234086V" xr:uid="{0930CDC7-EE0E-436F-90D9-9CBA9DBB8935}"/>
    <hyperlink ref="S157" location="A125257846A" display="A125257846A" xr:uid="{EA275548-C115-414E-A2C8-F4E0BE8DA16B}"/>
    <hyperlink ref="S172" location="A125245966W" display="A125245966W" xr:uid="{8082A443-F02B-4F43-A538-49ED88698C93}"/>
    <hyperlink ref="T142" location="A125229334X" display="A125229334X" xr:uid="{811DF692-AC12-4D81-B8BE-0FC2FAE1370A}"/>
    <hyperlink ref="T157" location="A125253094X" display="A125253094X" xr:uid="{06AAA97B-463B-4A04-8D36-623CBF837DB5}"/>
    <hyperlink ref="T172" location="A125241214J" display="A125241214J" xr:uid="{69C54651-5C83-435C-8C3C-D8868DA75B59}"/>
    <hyperlink ref="V142" location="A125238838W" display="A125238838W" xr:uid="{990464A9-6F11-421C-8870-C3491894431B}"/>
    <hyperlink ref="V157" location="A125262598W" display="A125262598W" xr:uid="{B1948CA3-48D6-4F17-ACAC-9AA7FD5E75B2}"/>
    <hyperlink ref="V172" location="A125250718F" display="A125250718F" xr:uid="{6B6EBA25-4F23-4D19-BFF3-CDAAA86A2A58}"/>
    <hyperlink ref="W143" location="A125231686V" display="A125231686V" xr:uid="{E48D4107-C9C8-4824-9BA7-A7B03D3CFE00}"/>
    <hyperlink ref="W158" location="A125255446C" display="A125255446C" xr:uid="{9B1AD344-4E2C-4CC1-983A-FFF7D12EE1FF}"/>
    <hyperlink ref="W173" location="A125243566X" display="A125243566X" xr:uid="{827735ED-C4F6-4796-B7D0-EE5BE872EA97}"/>
    <hyperlink ref="U143" location="A125236438X" display="A125236438X" xr:uid="{36407DA6-7982-41CF-AB46-39EA773E2E73}"/>
    <hyperlink ref="U158" location="A125260198X" display="A125260198X" xr:uid="{09F5F5BC-41D4-4028-8BA9-3BE491D7E122}"/>
    <hyperlink ref="U173" location="A125248318C" display="A125248318C" xr:uid="{C0426FC9-1B1D-4A3B-BCDE-0755A765BD90}"/>
    <hyperlink ref="S143" location="A125234062A" display="A125234062A" xr:uid="{37AC6F84-A77C-43B3-AE9F-3DF26BFDBF7E}"/>
    <hyperlink ref="S158" location="A125257822J" display="A125257822J" xr:uid="{2E82D7E8-E578-4D93-B465-B557A3CD6702}"/>
    <hyperlink ref="S173" location="A125245942C" display="A125245942C" xr:uid="{FCC8CF9D-AE50-4E0E-94EB-F1AA121AF20C}"/>
    <hyperlink ref="T143" location="A125229310F" display="A125229310F" xr:uid="{45BC658B-664B-41FE-A255-18A51A822AA5}"/>
    <hyperlink ref="T158" location="A125253070F" display="A125253070F" xr:uid="{046F28D0-7ED4-467A-BE09-9C5A10478938}"/>
    <hyperlink ref="T173" location="A125241190A" display="A125241190A" xr:uid="{3F3AD08D-84E7-4488-BD41-C0AC50CB3976}"/>
    <hyperlink ref="V143" location="A125238814C" display="A125238814C" xr:uid="{271D2533-DF87-4650-877F-A2683D006C45}"/>
    <hyperlink ref="V158" location="A125262574C" display="A125262574C" xr:uid="{DD0ED903-270D-4593-8B83-6F1B98380548}"/>
    <hyperlink ref="V173" location="A125250694X" display="A125250694X" xr:uid="{5511DC79-8049-4997-BEC7-BCC8A763C45D}"/>
    <hyperlink ref="W144" location="A125231690K" display="A125231690K" xr:uid="{7C88A67C-4B1D-4A93-B132-2E5454A8751C}"/>
    <hyperlink ref="W159" location="A125255450V" display="A125255450V" xr:uid="{11F596D7-3E07-4732-B295-A147C57A66EE}"/>
    <hyperlink ref="W174" location="A125243570R" display="A125243570R" xr:uid="{FC070CE6-F88D-4596-BA7C-102DC7A0F2B8}"/>
    <hyperlink ref="U144" location="A125236442R" display="A125236442R" xr:uid="{F7CC9632-6C07-4158-9D94-12AD1C561EA0}"/>
    <hyperlink ref="U159" location="A125260202C" display="A125260202C" xr:uid="{395EC1B9-65C7-41FA-A833-F99FD59F6C76}"/>
    <hyperlink ref="U174" location="A125248322V" display="A125248322V" xr:uid="{EFCDF7E6-D918-43CE-893C-E2D19D4855DD}"/>
    <hyperlink ref="S144" location="A125234066K" display="A125234066K" xr:uid="{74959622-51A2-49C4-8B7C-A9263C1B2747}"/>
    <hyperlink ref="S159" location="A125257826T" display="A125257826T" xr:uid="{279E8A5F-0ED2-4668-92C6-0A9E6BFFF709}"/>
    <hyperlink ref="S174" location="A125245946L" display="A125245946L" xr:uid="{755A8B2B-E019-4A86-9FDD-888EF8AFB63F}"/>
    <hyperlink ref="T144" location="A125229314R" display="A125229314R" xr:uid="{425C21E0-2137-45D7-A090-5BEB669DB436}"/>
    <hyperlink ref="T159" location="A125253074R" display="A125253074R" xr:uid="{4216BC5A-AE55-4D9F-AC18-21095F469DB4}"/>
    <hyperlink ref="T174" location="A125241194K" display="A125241194K" xr:uid="{D618EBCB-F1FB-4AEF-9C60-296DFF8E86E8}"/>
    <hyperlink ref="V144" location="A125238818L" display="A125238818L" xr:uid="{7C731745-122A-4B6F-898D-4C9E5C40C1AB}"/>
    <hyperlink ref="V159" location="A125262578L" display="A125262578L" xr:uid="{5906DE66-F3E8-4F0F-9EC9-BE0BF17D2A9D}"/>
    <hyperlink ref="V174" location="A125250698J" display="A125250698J" xr:uid="{22090BB1-9668-4784-A840-62E9E0E6DEA0}"/>
    <hyperlink ref="W146" location="A125231694V" display="A125231694V" xr:uid="{D02E6C20-C637-420E-8D5A-2E45477528E3}"/>
    <hyperlink ref="W161" location="A125255454C" display="A125255454C" xr:uid="{7657C053-C5C8-44D7-B83D-60E2E1C47EC3}"/>
    <hyperlink ref="W176" location="A125243574X" display="A125243574X" xr:uid="{B8579C9C-F9BE-4889-8416-457DC915D92B}"/>
    <hyperlink ref="U146" location="A125236446X" display="A125236446X" xr:uid="{DD74A202-70EF-496F-A4B3-3B496286008A}"/>
    <hyperlink ref="U161" location="A125260206L" display="A125260206L" xr:uid="{85C0D9D3-4F79-49D0-A204-48982239CFA0}"/>
    <hyperlink ref="U176" location="A125248326C" display="A125248326C" xr:uid="{83D1AD73-444A-4901-A202-592DF8F636C1}"/>
    <hyperlink ref="S146" location="A125234070A" display="A125234070A" xr:uid="{F85E9D24-1CB6-4033-9CF5-2FBC13B860E7}"/>
    <hyperlink ref="S161" location="A125257830J" display="A125257830J" xr:uid="{2C278C81-F895-48D2-BFD8-A43D2CD2E35C}"/>
    <hyperlink ref="S176" location="A125245950C" display="A125245950C" xr:uid="{CAA1718B-12BE-444C-BC7E-C298C38F0ED3}"/>
    <hyperlink ref="T146" location="A125229318X" display="A125229318X" xr:uid="{7BA7157A-9DA7-4BD0-B89D-07F143C4E18F}"/>
    <hyperlink ref="T161" location="A125253078X" display="A125253078X" xr:uid="{04820EC5-66A5-44E4-83F2-730D6463531A}"/>
    <hyperlink ref="T176" location="A125241198V" display="A125241198V" xr:uid="{93E7ED5D-F4F4-4A5F-AE33-31A6DDA4305B}"/>
    <hyperlink ref="V146" location="A125238822C" display="A125238822C" xr:uid="{CCB2974C-FF5F-4978-AC22-8F416E4A5189}"/>
    <hyperlink ref="V161" location="A125262582C" display="A125262582C" xr:uid="{32270225-9412-4CF1-ADF7-5199F40B5E5B}"/>
    <hyperlink ref="V176" location="A125250702L" display="A125250702L" xr:uid="{F55020E6-3856-49DF-AB5D-B41C81788BD7}"/>
    <hyperlink ref="W147" location="A125231678V" display="A125231678V" xr:uid="{1F669DF6-ABA4-46C0-9ECF-9F7223E50E38}"/>
    <hyperlink ref="W162" location="A125255438C" display="A125255438C" xr:uid="{9DBEF248-E85B-4F79-87FB-85F7644F105C}"/>
    <hyperlink ref="W177" location="A125243558X" display="A125243558X" xr:uid="{F3FC871E-6B4D-40DF-B17B-0641FF8D7AA2}"/>
    <hyperlink ref="U147" location="A125236430F" display="A125236430F" xr:uid="{2D2E3BDF-D6EE-42DB-994C-43600B8B5411}"/>
    <hyperlink ref="U162" location="A125260190F" display="A125260190F" xr:uid="{87146184-3EEF-49AA-AF9F-E784B474A6EA}"/>
    <hyperlink ref="U177" location="A125248310K" display="A125248310K" xr:uid="{CCCBEC04-0E88-44F6-BF9C-C521A72F2F30}"/>
    <hyperlink ref="S147" location="A125234054A" display="A125234054A" xr:uid="{AA22048C-E2F0-40F3-842B-BC8C81E94AAD}"/>
    <hyperlink ref="S162" location="A125257814J" display="A125257814J" xr:uid="{3B7645CB-2FF5-4E4C-87FE-1318402A7BD0}"/>
    <hyperlink ref="S177" location="A125245934C" display="A125245934C" xr:uid="{ADFFF5C6-C22D-4B1C-A60E-37A83D70A81D}"/>
    <hyperlink ref="T147" location="A125229302F" display="A125229302F" xr:uid="{4CBF9C2D-9E11-46AA-A61F-43264C86DE7F}"/>
    <hyperlink ref="T162" location="A125253062F" display="A125253062F" xr:uid="{4F29F91E-496E-4EB9-8843-A06B9C756983}"/>
    <hyperlink ref="T177" location="A125241182A" display="A125241182A" xr:uid="{290555B8-63DC-4183-B2DF-DE9B07EE3FDB}"/>
    <hyperlink ref="V147" location="A125238806C" display="A125238806C" xr:uid="{781710F5-1781-4B9A-93AD-7A39678A63EF}"/>
    <hyperlink ref="V162" location="A125262566C" display="A125262566C" xr:uid="{FD6283DE-1809-4818-9857-ED31A24734BC}"/>
    <hyperlink ref="V177" location="A125250686X" display="A125250686X" xr:uid="{DF3B428B-9A5E-474A-8AC5-C48E4B5B2960}"/>
    <hyperlink ref="W148" location="A125231714T" display="A125231714T" xr:uid="{220A7883-8BC1-451C-AECA-72F4BDB99246}"/>
    <hyperlink ref="W163" location="A125255474L" display="A125255474L" xr:uid="{C96CF189-7F28-4166-A309-6AB303DF6D34}"/>
    <hyperlink ref="W178" location="A125243594J" display="A125243594J" xr:uid="{756644F1-48DC-4072-8FDC-5B7008C420EE}"/>
    <hyperlink ref="U148" location="A125236466J" display="A125236466J" xr:uid="{4DDAAF43-B9F3-44D5-8DF7-64D0366E0112}"/>
    <hyperlink ref="U163" location="A125260226W" display="A125260226W" xr:uid="{781E7796-1A9A-409C-9BF8-99BA3190CF8C}"/>
    <hyperlink ref="U178" location="A125248346L" display="A125248346L" xr:uid="{852B2956-E563-4CB5-B4E4-64EFEA6836DB}"/>
    <hyperlink ref="S148" location="A125234090K" display="A125234090K" xr:uid="{996481A0-89FF-4B28-9FD9-85D564D4D978}"/>
    <hyperlink ref="S163" location="A125257850T" display="A125257850T" xr:uid="{D305CA1D-565F-46D1-9EA8-4323E68FF9C3}"/>
    <hyperlink ref="S178" location="A125245970L" display="A125245970L" xr:uid="{3E5AA3F6-B1CC-41D4-8977-DA2DBA190EAF}"/>
    <hyperlink ref="T148" location="A125229338J" display="A125229338J" xr:uid="{682E6B59-EB8F-44DA-B058-199F4FC9DA4C}"/>
    <hyperlink ref="T163" location="A125253098J" display="A125253098J" xr:uid="{4634E6B8-54D4-4BD7-840B-B88ACA2F882F}"/>
    <hyperlink ref="T178" location="A125241218T" display="A125241218T" xr:uid="{33B5EACF-A5C4-4176-A9EB-ACDEA42DA9BF}"/>
    <hyperlink ref="V148" location="A125238842L" display="A125238842L" xr:uid="{32F9CF14-E390-4F95-A125-62E1EB9370A5}"/>
    <hyperlink ref="V163" location="A125262602A" display="A125262602A" xr:uid="{BEC1050E-405F-4FC5-BCBB-67E4DFCBA873}"/>
    <hyperlink ref="V178" location="A125250722W" display="A125250722W" xr:uid="{55C67310-71F3-4375-95EC-539BEF6CA689}"/>
    <hyperlink ref="W149" location="A125231698C" display="A125231698C" xr:uid="{D29ADAF9-E41D-499E-88ED-A1CC6120FF15}"/>
    <hyperlink ref="W164" location="A125255458L" display="A125255458L" xr:uid="{B9D2D9F0-D402-4217-BE77-C0C80AED6C3B}"/>
    <hyperlink ref="W179" location="A125243578J" display="A125243578J" xr:uid="{634CAB2D-B75A-4E00-9669-FC4920E58E73}"/>
    <hyperlink ref="U149" location="A125236450R" display="A125236450R" xr:uid="{EFE230C0-AEEC-420C-9B68-58628ED9E6F3}"/>
    <hyperlink ref="U164" location="A125260210C" display="A125260210C" xr:uid="{9F9CF8B4-BAD6-4C52-9421-1B95DF4A27AB}"/>
    <hyperlink ref="U179" location="A125248330V" display="A125248330V" xr:uid="{F9A7FA40-2D78-41F1-8584-999B49D9729D}"/>
    <hyperlink ref="S149" location="A125234074K" display="A125234074K" xr:uid="{05E0B47F-B00D-4A93-8602-C24EF1E72EA5}"/>
    <hyperlink ref="S164" location="A125257834T" display="A125257834T" xr:uid="{38C2218E-E5B3-4AA9-94F5-22DEFD011F18}"/>
    <hyperlink ref="S179" location="A125245954L" display="A125245954L" xr:uid="{16F2F63D-8AE1-40B0-A166-E673BFA8253A}"/>
    <hyperlink ref="T149" location="A125229322R" display="A125229322R" xr:uid="{DECA1283-800D-46B3-8EEB-77AC5EE6C1CE}"/>
    <hyperlink ref="T164" location="A125253082R" display="A125253082R" xr:uid="{8C8BE02D-DC3B-499C-B152-B6A6C1F6C788}"/>
    <hyperlink ref="T179" location="A125241202X" display="A125241202X" xr:uid="{6A5BB235-1F9F-490F-BADA-86DBBEFD4D27}"/>
    <hyperlink ref="V149" location="A125238826L" display="A125238826L" xr:uid="{556C9A6A-DB56-4FF6-9784-D4BB556A13F1}"/>
    <hyperlink ref="V164" location="A125262586L" display="A125262586L" xr:uid="{3A20CA0B-0463-48AF-A54F-308A0629E115}"/>
    <hyperlink ref="V179" location="A125250706W" display="A125250706W" xr:uid="{39170A96-DBC6-4610-9214-58CB95CFB1AF}"/>
    <hyperlink ref="AB150" location="A125232114F" display="A125232114F" xr:uid="{E95F1F18-2583-4D20-91A7-45CD4AEF76ED}"/>
    <hyperlink ref="AB165" location="A125255874X" display="A125255874X" xr:uid="{E87E3AEE-BB9B-46B7-B0A2-9D8B5186FCE4}"/>
    <hyperlink ref="AB180" location="A125243994V" display="A125243994V" xr:uid="{923EBABC-0AAE-46CC-919C-9CA0B0873022}"/>
    <hyperlink ref="Z150" location="A125236866V" display="A125236866V" xr:uid="{1A0CEEAF-71CB-422E-A250-78B43CFC563F}"/>
    <hyperlink ref="Z165" location="A125260626J" display="A125260626J" xr:uid="{89140EB3-6703-4C10-B685-D90075602CC2}"/>
    <hyperlink ref="Z180" location="A125248746X" display="A125248746X" xr:uid="{F90F8B88-072E-40BE-94A8-1D355033095E}"/>
    <hyperlink ref="X150" location="A125234490W" display="A125234490W" xr:uid="{09E52035-2BB6-48A2-8079-67895F5E6108}"/>
    <hyperlink ref="X165" location="A125258250F" display="A125258250F" xr:uid="{7478A467-6844-4B99-B76E-5AD87198D9E6}"/>
    <hyperlink ref="X180" location="A125246370A" display="A125246370A" xr:uid="{F5BB3582-6B82-4157-9254-F43F8609C207}"/>
    <hyperlink ref="Y150" location="A125229738V" display="A125229738V" xr:uid="{13D24846-A54F-42D5-894B-360D9BBBCDAC}"/>
    <hyperlink ref="Y165" location="A125253498V" display="A125253498V" xr:uid="{73962426-DAF8-40C7-83BC-0E36BA762DCD}"/>
    <hyperlink ref="Y180" location="A125241618C" display="A125241618C" xr:uid="{6EA57524-7DFA-4F4C-8FB6-4F820727CA1A}"/>
    <hyperlink ref="AA150" location="A125239242A" display="A125239242A" xr:uid="{6DCD2222-0734-4E10-98C6-2249A2D411C4}"/>
    <hyperlink ref="AA165" location="A125263002R" display="A125263002R" xr:uid="{856872AA-3514-4022-9F6E-4B31BF4A5596}"/>
    <hyperlink ref="AA180" location="A125251122K" display="A125251122K" xr:uid="{26A399B9-8598-423D-B203-452B046CA9AE}"/>
    <hyperlink ref="AB138" location="A125232098T" display="A125232098T" xr:uid="{89A72824-E5D3-4587-BB3E-4B1BA1E31412}"/>
    <hyperlink ref="AB153" location="A125255858X" display="A125255858X" xr:uid="{4603F589-4DAD-4EE2-9D7B-A84D7E97F8CF}"/>
    <hyperlink ref="AB168" location="A125243978V" display="A125243978V" xr:uid="{0CF42110-0290-4B89-A9EE-CB5B4418C108}"/>
    <hyperlink ref="Z138" location="A125236850A" display="A125236850A" xr:uid="{5F7BA529-5369-43C2-A3D1-AFFD9842027E}"/>
    <hyperlink ref="Z153" location="A125260610R" display="A125260610R" xr:uid="{F166F291-4D94-4513-9399-25B3EE6F70A2}"/>
    <hyperlink ref="Z168" location="A125248730F" display="A125248730F" xr:uid="{6F5EA2E8-C916-472F-8F66-A142299D049F}"/>
    <hyperlink ref="X138" location="A125234474W" display="A125234474W" xr:uid="{CD2F188D-DAA2-4B82-B2F0-2104FEF83D37}"/>
    <hyperlink ref="X153" location="A125258234F" display="A125258234F" xr:uid="{93DC6DEF-B414-4090-A98B-9D67810FE463}"/>
    <hyperlink ref="X168" location="A125246354A" display="A125246354A" xr:uid="{8C97589E-0029-4F54-A518-79D4BCCCEE24}"/>
    <hyperlink ref="Y138" location="A125229722A" display="A125229722A" xr:uid="{774C891F-7DF0-4C20-B8D8-B2968A1CA93B}"/>
    <hyperlink ref="Y153" location="A125253482A" display="A125253482A" xr:uid="{93460BA3-0E56-48FE-8883-06682D4FCD94}"/>
    <hyperlink ref="Y168" location="A125241602K" display="A125241602K" xr:uid="{668BA9DB-A603-481D-BE95-12978574F44F}"/>
    <hyperlink ref="AA138" location="A125239226A" display="A125239226A" xr:uid="{23C7970B-3887-4151-AB41-FE19BD050680}"/>
    <hyperlink ref="AA153" location="A125262986X" display="A125262986X" xr:uid="{8F35BBE2-4256-4BD5-9CE1-F77E36249326}"/>
    <hyperlink ref="AA168" location="A125251106K" display="A125251106K" xr:uid="{012F59BB-864C-40F2-82FC-460C38A34274}"/>
    <hyperlink ref="AB139" location="A125232078J" display="A125232078J" xr:uid="{4D5E534D-0F8A-40A0-A3CA-EFE9AAE693AF}"/>
    <hyperlink ref="AB154" location="A125255838R" display="A125255838R" xr:uid="{41FB4A1A-4F7C-4E20-8A35-0D81A9460E2E}"/>
    <hyperlink ref="AB169" location="A125243958K" display="A125243958K" xr:uid="{3B428B9B-1993-4A79-80C5-C06000907B04}"/>
    <hyperlink ref="Z139" location="A125236830T" display="A125236830T" xr:uid="{07E07561-335F-4C8D-904F-713DF5DD06C1}"/>
    <hyperlink ref="Z154" location="A125260590T" display="A125260590T" xr:uid="{D7432212-C8DC-4956-9F9C-5EE945B6114B}"/>
    <hyperlink ref="Z169" location="A125248710W" display="A125248710W" xr:uid="{E22C14CE-823B-4583-85D0-8D261CF55E70}"/>
    <hyperlink ref="X139" location="A125234454L" display="A125234454L" xr:uid="{5CA318CF-ECF2-4E18-948C-18388A1C3BB2}"/>
    <hyperlink ref="X154" location="A125258214W" display="A125258214W" xr:uid="{B419D86B-0A5B-430B-A74C-A98649AF4434}"/>
    <hyperlink ref="X169" location="A125246334T" display="A125246334T" xr:uid="{F28307EF-5586-42AA-A701-822E9055C0B3}"/>
    <hyperlink ref="Y139" location="A125229702T" display="A125229702T" xr:uid="{031FBE53-607F-4231-A441-F92C432578B0}"/>
    <hyperlink ref="Y154" location="A125253462T" display="A125253462T" xr:uid="{744D095A-5763-46E1-B1C4-4B88D6B4DB6F}"/>
    <hyperlink ref="Y169" location="A125241582L" display="A125241582L" xr:uid="{EDC86E74-E4A4-41A5-B245-89BDCA24BC7A}"/>
    <hyperlink ref="AA139" location="A125239206T" display="A125239206T" xr:uid="{B6F552BE-A5FA-49F2-9A4E-B887F419988C}"/>
    <hyperlink ref="AA154" location="A125262966R" display="A125262966R" xr:uid="{5FA2ABB7-E2C4-4E3B-903C-C1841B8683D4}"/>
    <hyperlink ref="AA169" location="A125251086L" display="A125251086L" xr:uid="{71B5260A-F954-4A40-844A-E2B534228108}"/>
    <hyperlink ref="AB141" location="A125232102W" display="A125232102W" xr:uid="{61F39031-2111-4C11-AB2F-CA186D1DAA89}"/>
    <hyperlink ref="AB156" location="A125255862R" display="A125255862R" xr:uid="{1D0F49F8-044D-4A12-A8EE-95370781FD0E}"/>
    <hyperlink ref="AB171" location="A125243982K" display="A125243982K" xr:uid="{71CBD0C1-BFC7-4522-8B64-3A89F236373F}"/>
    <hyperlink ref="Z141" location="A125236854K" display="A125236854K" xr:uid="{954547AD-A578-43C9-8BDF-795EFC540A72}"/>
    <hyperlink ref="Z156" location="A125260614X" display="A125260614X" xr:uid="{3F35742B-4D71-4B1B-AA53-0E3F7B74936E}"/>
    <hyperlink ref="Z171" location="A125248734R" display="A125248734R" xr:uid="{FF680906-8A68-4B6E-947D-F65348589193}"/>
    <hyperlink ref="X141" location="A125234478F" display="A125234478F" xr:uid="{7A90C7F3-48BD-4940-8704-A003BC111084}"/>
    <hyperlink ref="X156" location="A125258238R" display="A125258238R" xr:uid="{79AE20E1-4611-4C65-B358-07A33434046F}"/>
    <hyperlink ref="X171" location="A125246358K" display="A125246358K" xr:uid="{A698B4C8-4558-4051-9381-59F26AE69675}"/>
    <hyperlink ref="Y141" location="A125229726K" display="A125229726K" xr:uid="{CF4C8C2E-C92B-49DD-9920-632BDF007FDB}"/>
    <hyperlink ref="Y156" location="A125253486K" display="A125253486K" xr:uid="{AE828C53-945A-48B6-9B28-3C8BAD988218}"/>
    <hyperlink ref="Y171" location="A125241606V" display="A125241606V" xr:uid="{521383BA-45BA-4929-9E43-622EDBB1CF2D}"/>
    <hyperlink ref="AA141" location="A125239230T" display="A125239230T" xr:uid="{EDF9D7CD-F4BE-45D0-8253-4726C6BBA37A}"/>
    <hyperlink ref="AA156" location="A125262990R" display="A125262990R" xr:uid="{647A4DFD-2634-4C4E-83E8-3D49EB87A58C}"/>
    <hyperlink ref="AA171" location="A125251110A" display="A125251110A" xr:uid="{A10BCA72-6D3A-4B5A-8723-FC1118EE1C4E}"/>
    <hyperlink ref="AB142" location="A125232106F" display="A125232106F" xr:uid="{94E1B141-18C8-445A-BFDA-9C8C7EEDA164}"/>
    <hyperlink ref="AB157" location="A125255866X" display="A125255866X" xr:uid="{333A3AFE-FF6C-4BD7-B3B2-3133C92D0DFA}"/>
    <hyperlink ref="AB172" location="A125243986V" display="A125243986V" xr:uid="{9BAC83C5-A065-4E16-8DDC-839ABB5949B5}"/>
    <hyperlink ref="Z142" location="A125236858V" display="A125236858V" xr:uid="{EABFB93C-0F07-49F3-8B8D-D98ADCE2093D}"/>
    <hyperlink ref="Z157" location="A125260618J" display="A125260618J" xr:uid="{40284943-6EC8-488D-AD21-CAE4BA195349}"/>
    <hyperlink ref="Z172" location="A125248738X" display="A125248738X" xr:uid="{C9D40232-A86E-4863-96F7-92E45D7575C2}"/>
    <hyperlink ref="X142" location="A125234482W" display="A125234482W" xr:uid="{0865AC79-58A0-4D13-A1AB-EADDCDEE3581}"/>
    <hyperlink ref="X157" location="A125258242F" display="A125258242F" xr:uid="{4945FA35-E659-4180-83BA-19284A017167}"/>
    <hyperlink ref="X172" location="A125246362A" display="A125246362A" xr:uid="{62EA3CBC-7D6D-41A9-9B10-4E7EDC0CEFB8}"/>
    <hyperlink ref="Y142" location="A125229730A" display="A125229730A" xr:uid="{1627CDBD-57C3-4FAF-AE0D-A76E85C5E825}"/>
    <hyperlink ref="Y157" location="A125253490A" display="A125253490A" xr:uid="{04BBEE8B-4B06-496C-B569-5113D20A8074}"/>
    <hyperlink ref="Y172" location="A125241610K" display="A125241610K" xr:uid="{1EB849DA-0C33-4D9D-AF2A-BD5CCA77AC77}"/>
    <hyperlink ref="AA142" location="A125239234A" display="A125239234A" xr:uid="{7612465E-8D37-41EC-B90B-51CA86AC7F24}"/>
    <hyperlink ref="AA157" location="A125262994X" display="A125262994X" xr:uid="{30119715-8B01-42BB-9EEA-F02B51780039}"/>
    <hyperlink ref="AA172" location="A125251114K" display="A125251114K" xr:uid="{64077E10-E82C-4B19-92FA-C4E1F7D4AD63}"/>
    <hyperlink ref="AB143" location="A125232082X" display="A125232082X" xr:uid="{5FCE2C00-6125-432C-9446-9E9FDCA9816C}"/>
    <hyperlink ref="AB158" location="A125255842F" display="A125255842F" xr:uid="{1AB53B0F-5AA5-43AA-9CD2-4534C9C783B2}"/>
    <hyperlink ref="AB173" location="A125243962A" display="A125243962A" xr:uid="{CD97C8C0-004C-404F-A34D-D2FB714B2C94}"/>
    <hyperlink ref="Z143" location="A125236834A" display="A125236834A" xr:uid="{076ED7EC-9EE3-42D8-9376-BE3A5E45C6C8}"/>
    <hyperlink ref="Z158" location="A125260594A" display="A125260594A" xr:uid="{C4C7DE0C-515E-4C73-B303-8A72F9489DFA}"/>
    <hyperlink ref="Z173" location="A125248714F" display="A125248714F" xr:uid="{1723E2CF-7267-4551-9FB0-064730A072C6}"/>
    <hyperlink ref="X143" location="A125234458W" display="A125234458W" xr:uid="{622499A1-B416-4825-9C53-A0C874EE595E}"/>
    <hyperlink ref="X158" location="A125258218F" display="A125258218F" xr:uid="{AAD5464F-6089-444E-9C72-2F196ACAFA4B}"/>
    <hyperlink ref="X173" location="A125246338A" display="A125246338A" xr:uid="{77553EF0-FD61-4947-A421-8B2B1E7583FF}"/>
    <hyperlink ref="Y143" location="A125229706A" display="A125229706A" xr:uid="{2BDC9033-C96B-4072-BC77-E32306FA6DE5}"/>
    <hyperlink ref="Y158" location="A125253466A" display="A125253466A" xr:uid="{7E0C2538-0FA7-46B8-8574-C5F93F2F3316}"/>
    <hyperlink ref="Y173" location="A125241586W" display="A125241586W" xr:uid="{5B9176F0-9717-438B-8B4F-BE7B350EF7A5}"/>
    <hyperlink ref="AA143" location="A125239210J" display="A125239210J" xr:uid="{4F80B6F7-DE06-4E43-8FE2-384BC3BD6565}"/>
    <hyperlink ref="AA158" location="A125262970F" display="A125262970F" xr:uid="{C14471A1-55BE-4B24-AD32-2D9DAD4D762C}"/>
    <hyperlink ref="AA173" location="A125251090C" display="A125251090C" xr:uid="{4154C32E-1321-487D-A0D9-31C44F867A94}"/>
    <hyperlink ref="AB144" location="A125232086J" display="A125232086J" xr:uid="{B8AA7CE5-CE65-4B29-948A-2C26EA2C3089}"/>
    <hyperlink ref="AB159" location="A125255846R" display="A125255846R" xr:uid="{C8F0F8DF-12DC-4E5D-94F4-361B95DA494D}"/>
    <hyperlink ref="AB174" location="A125243966K" display="A125243966K" xr:uid="{89B5F2BA-11AD-406D-BCD4-F7749846A9F3}"/>
    <hyperlink ref="Z144" location="A125236838K" display="A125236838K" xr:uid="{D7C82E48-3D8E-4BA6-A505-31B001F5E25F}"/>
    <hyperlink ref="Z159" location="A125260598K" display="A125260598K" xr:uid="{C8B4C137-1C0D-4766-B6FC-D01765812491}"/>
    <hyperlink ref="Z174" location="A125248718R" display="A125248718R" xr:uid="{9E13E64F-A87F-45E5-980C-420C68401C30}"/>
    <hyperlink ref="X144" location="A125234462L" display="A125234462L" xr:uid="{AB6BD30E-2CCA-46E1-B07C-59C0D42290FD}"/>
    <hyperlink ref="X159" location="A125258222W" display="A125258222W" xr:uid="{4C7BD457-F944-4124-BEDA-928D968F72E2}"/>
    <hyperlink ref="X174" location="A125246342T" display="A125246342T" xr:uid="{3150886D-007C-43D5-99AA-7343768C626D}"/>
    <hyperlink ref="Y144" location="A125229710T" display="A125229710T" xr:uid="{60CC79BD-2ED4-4130-8E9D-326A9E90787A}"/>
    <hyperlink ref="Y159" location="A125253470T" display="A125253470T" xr:uid="{D2A4D840-8DEE-4100-929F-A825AAF0B0C3}"/>
    <hyperlink ref="Y174" location="A125241590L" display="A125241590L" xr:uid="{92E7EF40-F432-4184-BA7C-6226BB99C03C}"/>
    <hyperlink ref="AA144" location="A125239214T" display="A125239214T" xr:uid="{1AA018C3-5170-4889-AAF1-49C6160B0687}"/>
    <hyperlink ref="AA159" location="A125262974R" display="A125262974R" xr:uid="{870B8F55-A910-4DED-A0DA-2D74449E81ED}"/>
    <hyperlink ref="AA174" location="A125251094L" display="A125251094L" xr:uid="{802D9220-49D6-4953-B22E-19032EBC975C}"/>
    <hyperlink ref="AB146" location="A125232090X" display="A125232090X" xr:uid="{55402810-A3BC-4DEB-BDAE-6300A6BCADCB}"/>
    <hyperlink ref="AB161" location="A125255850F" display="A125255850F" xr:uid="{7592BE5B-5B0C-4A5E-AE66-B500EC66728C}"/>
    <hyperlink ref="AB176" location="A125243970A" display="A125243970A" xr:uid="{7FA3823B-9835-43AA-910B-DC35BA2857C5}"/>
    <hyperlink ref="Z146" location="A125236842A" display="A125236842A" xr:uid="{B4E77DB8-29DE-4C52-A796-2DEA1B3F87D7}"/>
    <hyperlink ref="Z161" location="A125260602R" display="A125260602R" xr:uid="{731A0C4E-892F-4A31-81B5-8FACBE759FEA}"/>
    <hyperlink ref="Z176" location="A125248722F" display="A125248722F" xr:uid="{7554D680-2333-4601-9A86-93FD89F8B4F7}"/>
    <hyperlink ref="X146" location="A125234466W" display="A125234466W" xr:uid="{9E2CCB78-16BC-48FB-B549-17B801FD452E}"/>
    <hyperlink ref="X161" location="A125258226F" display="A125258226F" xr:uid="{661E346D-D4BF-4E14-BB83-A1ACF6D812B5}"/>
    <hyperlink ref="X176" location="A125246346A" display="A125246346A" xr:uid="{73877E68-0BBE-4E5E-889F-7991ABEA3241}"/>
    <hyperlink ref="Y146" location="A125229714A" display="A125229714A" xr:uid="{527D0584-2144-4AF8-A962-FEB2DCA528FB}"/>
    <hyperlink ref="Y161" location="A125253474A" display="A125253474A" xr:uid="{9B94FD62-2756-43ED-B912-3144327667A5}"/>
    <hyperlink ref="Y176" location="A125241594W" display="A125241594W" xr:uid="{B1880B00-9974-417F-9E92-0CB1FB36C459}"/>
    <hyperlink ref="AA146" location="A125239218A" display="A125239218A" xr:uid="{785EF1E2-E1E4-4AA3-AAF3-F5B613B12E54}"/>
    <hyperlink ref="AA161" location="A125262978X" display="A125262978X" xr:uid="{371343D2-0863-4096-ABDE-D0CDBA90AB49}"/>
    <hyperlink ref="AA176" location="A125251098W" display="A125251098W" xr:uid="{3DB5D958-E8AA-43EE-BAF9-632DD93E53CA}"/>
    <hyperlink ref="AB147" location="A125232074X" display="A125232074X" xr:uid="{EEA6D2DD-95C8-4BC8-A152-E974EEE99760}"/>
    <hyperlink ref="AB162" location="A125255834F" display="A125255834F" xr:uid="{2CAE36E5-2BAF-49A6-B1AD-3E9B6E713767}"/>
    <hyperlink ref="AB177" location="A125243954A" display="A125243954A" xr:uid="{E46DB6C5-7BFD-4091-B26F-1BABDAF681BE}"/>
    <hyperlink ref="Z147" location="A125236826A" display="A125236826A" xr:uid="{B7A99FC5-B389-4E2A-93BE-AFA08DF19624}"/>
    <hyperlink ref="Z162" location="A125260586A" display="A125260586A" xr:uid="{33790FF3-0499-498C-87E5-59301D6D7019}"/>
    <hyperlink ref="Z177" location="A125248706F" display="A125248706F" xr:uid="{D192617F-5632-443C-831C-A6E6526F71BB}"/>
    <hyperlink ref="X147" location="A125234450C" display="A125234450C" xr:uid="{585AD88B-638E-42C8-9871-1E1D71ED80F9}"/>
    <hyperlink ref="X162" location="A125258210L" display="A125258210L" xr:uid="{14C486FA-828F-4823-BC65-9959EF3D2BE3}"/>
    <hyperlink ref="X177" location="A125246330J" display="A125246330J" xr:uid="{9083009F-DB7B-45DE-AF5C-5B408E11E364}"/>
    <hyperlink ref="Y147" location="A125229698L" display="A125229698L" xr:uid="{40156E46-D3D8-465A-9061-A06FD0A140DD}"/>
    <hyperlink ref="Y162" location="A125253458A" display="A125253458A" xr:uid="{BB1A5EA1-AAE1-4DEF-BB5B-B18D594FE7FE}"/>
    <hyperlink ref="Y177" location="A125241578W" display="A125241578W" xr:uid="{713990BA-C1C8-4CB2-9B28-13E79DA419EF}"/>
    <hyperlink ref="AA147" location="A125239202J" display="A125239202J" xr:uid="{7415D9C5-1CCD-4438-A3FE-1E99241F4AF8}"/>
    <hyperlink ref="AA162" location="A125262962F" display="A125262962F" xr:uid="{EE4CAA43-4155-4572-A48E-1BB521A4C23C}"/>
    <hyperlink ref="AA177" location="A125251082C" display="A125251082C" xr:uid="{BD80DB68-4BFF-4796-851A-6A2200C9B397}"/>
    <hyperlink ref="AB148" location="A125232110W" display="A125232110W" xr:uid="{8D7CA403-437B-4BE1-8F59-4D59DA07F722}"/>
    <hyperlink ref="AB163" location="A125255870R" display="A125255870R" xr:uid="{6FCC5804-4D25-4EFD-9BC7-561F639E65C9}"/>
    <hyperlink ref="AB178" location="A125243990K" display="A125243990K" xr:uid="{2432B11B-41FC-4DCB-8859-C50D65B1A9C1}"/>
    <hyperlink ref="Z148" location="A125236862K" display="A125236862K" xr:uid="{83BB3E9B-7C5D-4B54-AE74-B100A10994A9}"/>
    <hyperlink ref="Z163" location="A125260622X" display="A125260622X" xr:uid="{06BFD0D3-7FDF-432D-A322-65AC4F324500}"/>
    <hyperlink ref="Z178" location="A125248742R" display="A125248742R" xr:uid="{FD290DC4-6839-4314-9DEA-2C23018B3848}"/>
    <hyperlink ref="X148" location="A125234486F" display="A125234486F" xr:uid="{37F37109-3E03-438A-B0C8-BA8231F8BBEB}"/>
    <hyperlink ref="X163" location="A125258246R" display="A125258246R" xr:uid="{9225A4B6-2F16-44AE-AE58-10DA1D3D51D2}"/>
    <hyperlink ref="X178" location="A125246366K" display="A125246366K" xr:uid="{350E4912-34BD-4FFA-8991-ECF34AE9D471}"/>
    <hyperlink ref="Y148" location="A125229734K" display="A125229734K" xr:uid="{743F4EF8-9B51-4356-B90C-B36991745621}"/>
    <hyperlink ref="Y163" location="A125253494K" display="A125253494K" xr:uid="{B4549FCC-C729-45E6-BA39-BA6723A0A500}"/>
    <hyperlink ref="Y178" location="A125241614V" display="A125241614V" xr:uid="{19A5087A-A0A7-44BB-AFDE-E4C655051430}"/>
    <hyperlink ref="AA148" location="A125239238K" display="A125239238K" xr:uid="{2D3A5E59-5EC6-429A-983B-DFCC5361F256}"/>
    <hyperlink ref="AA163" location="A125262998J" display="A125262998J" xr:uid="{666B8741-96D8-4D67-8104-762627DACDB7}"/>
    <hyperlink ref="AA178" location="A125251118V" display="A125251118V" xr:uid="{977AE91A-8569-4575-8A9C-DF0CA6AD18C9}"/>
    <hyperlink ref="AB149" location="A125232094J" display="A125232094J" xr:uid="{9C520AAE-892F-4340-BAFB-0FAE5C858F2C}"/>
    <hyperlink ref="AB164" location="A125255854R" display="A125255854R" xr:uid="{06764BCA-70F3-4385-B16C-1208E092F651}"/>
    <hyperlink ref="AB179" location="A125243974K" display="A125243974K" xr:uid="{8AF8BA5F-069E-4616-8FA4-31C099CE3CC5}"/>
    <hyperlink ref="Z149" location="A125236846K" display="A125236846K" xr:uid="{EC68554D-93A1-44DB-98DE-53CFC9B220B0}"/>
    <hyperlink ref="Z164" location="A125260606X" display="A125260606X" xr:uid="{33908317-9DEC-46EC-8FE8-745FC995FC09}"/>
    <hyperlink ref="Z179" location="A125248726R" display="A125248726R" xr:uid="{0290B433-8D64-4D69-8A20-734E4412513C}"/>
    <hyperlink ref="X149" location="A125234470L" display="A125234470L" xr:uid="{80F1CBC8-976A-44EA-A57A-37A3DDECB8C4}"/>
    <hyperlink ref="X164" location="A125258230W" display="A125258230W" xr:uid="{404D9783-741C-4F77-B3D1-629F5B442524}"/>
    <hyperlink ref="X179" location="A125246350T" display="A125246350T" xr:uid="{153C846A-2EB7-4B02-9BAF-BCB1CE5531CA}"/>
    <hyperlink ref="Y149" location="A125229718K" display="A125229718K" xr:uid="{6BE38CA3-C314-4954-8E12-8D9C3307BA1B}"/>
    <hyperlink ref="Y164" location="A125253478K" display="A125253478K" xr:uid="{0BBCF6C6-FB5C-423A-A02A-1DB7C188A548}"/>
    <hyperlink ref="Y179" location="A125241598F" display="A125241598F" xr:uid="{21032E5B-85A8-4B1D-92D4-A15FD8E74F23}"/>
    <hyperlink ref="AA149" location="A125239222T" display="A125239222T" xr:uid="{D2A6E072-2FB0-43A6-9D9C-48F45CD8613F}"/>
    <hyperlink ref="AA164" location="A125262982R" display="A125262982R" xr:uid="{3679CFD1-6C10-4380-B948-26127AE86EDF}"/>
    <hyperlink ref="AA179" location="A125251102A" display="A125251102A" xr:uid="{C1D1756B-5362-43E1-A622-FA4ECF744FF4}"/>
    <hyperlink ref="AG150" location="A125230926A" display="A125230926A" xr:uid="{F3812F15-2DCF-4DE5-B6EA-254B11005F02}"/>
    <hyperlink ref="AG165" location="A125254686W" display="A125254686W" xr:uid="{1E63CF7D-22B3-47B6-94BB-A8CA9029BC18}"/>
    <hyperlink ref="AG180" location="A125242806F" display="A125242806F" xr:uid="{04864D0B-FF95-435B-91BF-92FCB0026FA7}"/>
    <hyperlink ref="AE150" location="A125235678T" display="A125235678T" xr:uid="{9861B67F-DCFC-454C-80CC-26CCF4B108D9}"/>
    <hyperlink ref="AE165" location="A125259438A" display="A125259438A" xr:uid="{036427AD-1B23-4DD0-BBF9-B08D8B56F0B9}"/>
    <hyperlink ref="AE180" location="A125247558W" display="A125247558W" xr:uid="{76914C04-BAF5-4276-998F-401E142D581F}"/>
    <hyperlink ref="AC150" location="A125233302J" display="A125233302J" xr:uid="{730C41E2-E7F6-4841-8DB8-1E9ECDD8F340}"/>
    <hyperlink ref="AC165" location="A125257062C" display="A125257062C" xr:uid="{0630F9E9-13AA-4C44-8065-17B51620ADD5}"/>
    <hyperlink ref="AC180" location="A125245182X" display="A125245182X" xr:uid="{60FE44C5-CECC-4E3E-B66D-4E1E94431C08}"/>
    <hyperlink ref="AD150" location="A125228550X" display="A125228550X" xr:uid="{317D3C86-B796-430B-BB33-039CDE2B032B}"/>
    <hyperlink ref="AD165" location="A125252310L" display="A125252310L" xr:uid="{562EE91B-ADFB-4F0E-AFB6-E4828A3CBD49}"/>
    <hyperlink ref="AD180" location="A125240430J" display="A125240430J" xr:uid="{7288F547-BB79-4ED3-BE91-29721514E2A7}"/>
    <hyperlink ref="AF150" location="A125238054X" display="A125238054X" xr:uid="{5DE6C4B2-E4CB-4A8B-93E9-9C82CFF9A3A9}"/>
    <hyperlink ref="AF165" location="A125261814K" display="A125261814K" xr:uid="{CFD3BA5E-0EBB-45AD-B708-409B46B0D309}"/>
    <hyperlink ref="AF180" location="A125249934A" display="A125249934A" xr:uid="{A9784DAF-87F0-449D-8F76-EBE1EF92C60B}"/>
    <hyperlink ref="AG138" location="A125230910J" display="A125230910J" xr:uid="{84812A49-2DE9-4631-B787-5ED5A40A5F0F}"/>
    <hyperlink ref="AG153" location="A125254670C" display="A125254670C" xr:uid="{F85F285F-C018-431C-B54C-4677E2A1751B}"/>
    <hyperlink ref="AG168" location="A125242790X" display="A125242790X" xr:uid="{E7D95C2A-6A69-45C0-91BB-CD8C3A2785F1}"/>
    <hyperlink ref="AE138" location="A125235662X" display="A125235662X" xr:uid="{3D5EDFE4-1460-438B-928D-901DCA735F3A}"/>
    <hyperlink ref="AE153" location="A125259422J" display="A125259422J" xr:uid="{3C993517-80D5-4051-876E-FC9A894909F7}"/>
    <hyperlink ref="AE168" location="A125247542C" display="A125247542C" xr:uid="{8871EDD4-C3CE-42C5-A3AA-2EDF7E83B688}"/>
    <hyperlink ref="AC138" location="A125233286V" display="A125233286V" xr:uid="{009A5D35-B07E-4C24-90D7-89A3A6A90C3E}"/>
    <hyperlink ref="AC153" location="A125257046C" display="A125257046C" xr:uid="{F558F804-EA0A-4A11-A30A-46E203CF2259}"/>
    <hyperlink ref="AC168" location="A125245166X" display="A125245166X" xr:uid="{0111527B-622D-4259-A5F5-3A9A67A8CE25}"/>
    <hyperlink ref="AD138" location="A125228534X" display="A125228534X" xr:uid="{21F909AA-3861-411E-83FF-70CDCECC8E56}"/>
    <hyperlink ref="AD153" location="A125252294X" display="A125252294X" xr:uid="{CB395AF5-3DFD-48D6-96F3-2D99C48162F7}"/>
    <hyperlink ref="AD168" location="A125240414J" display="A125240414J" xr:uid="{B5C4EB40-DD5D-431A-B3A0-69A6CDE5B711}"/>
    <hyperlink ref="AF138" location="A125238038X" display="A125238038X" xr:uid="{002CDD52-84F2-422E-BBBE-F23D63A3D086}"/>
    <hyperlink ref="AF153" location="A125261798W" display="A125261798W" xr:uid="{294F29D1-7B3E-4A0B-A34F-A7B62F3FD34D}"/>
    <hyperlink ref="AF168" location="A125249918A" display="A125249918A" xr:uid="{E272001F-C8DD-431E-A7F0-781C0F1C18E0}"/>
    <hyperlink ref="AG139" location="A125230890K" display="A125230890K" xr:uid="{CEA25F78-7652-4E26-822E-D7149E4D7A4D}"/>
    <hyperlink ref="AG154" location="A125254650V" display="A125254650V" xr:uid="{AA199909-7AD8-4195-A975-3992A147CE71}"/>
    <hyperlink ref="AG169" location="A125242770R" display="A125242770R" xr:uid="{06C4FBBA-7F4C-4074-B678-2B2EE242C4BD}"/>
    <hyperlink ref="AE139" location="A125235642R" display="A125235642R" xr:uid="{4B9E2A20-12BB-4259-A74A-DACA310EAB43}"/>
    <hyperlink ref="AE154" location="A125259402X" display="A125259402X" xr:uid="{CE7D0C39-3CCE-4D2F-8962-B50BE9964777}"/>
    <hyperlink ref="AE169" location="A125247522V" display="A125247522V" xr:uid="{83D38C02-E4D2-42AD-A9B1-50EDC0960CEE}"/>
    <hyperlink ref="AC139" location="A125233266K" display="A125233266K" xr:uid="{F40165AC-69E7-4A13-981D-9270A58F01F6}"/>
    <hyperlink ref="AC154" location="A125257026V" display="A125257026V" xr:uid="{B20A1EF8-1969-41E1-BF44-34D54A9784B6}"/>
    <hyperlink ref="AC169" location="A125245146R" display="A125245146R" xr:uid="{5E11F688-DD36-4B53-B812-DA4EA6357C30}"/>
    <hyperlink ref="AD139" location="A125228514R" display="A125228514R" xr:uid="{1E9072FD-AF75-44A8-8EB7-7325FC3691C9}"/>
    <hyperlink ref="AD154" location="A125252274R" display="A125252274R" xr:uid="{52065298-E486-4505-BE4A-8385FF386CEA}"/>
    <hyperlink ref="AD169" location="A125240394K" display="A125240394K" xr:uid="{3A817D6F-4EF8-4231-96B3-DD1459FF3302}"/>
    <hyperlink ref="AF139" location="A125238018R" display="A125238018R" xr:uid="{3203BD2F-201B-41B0-82E5-DAD62E656E36}"/>
    <hyperlink ref="AF154" location="A125261778L" display="A125261778L" xr:uid="{625DD3E3-5B2C-4CAB-8D1B-13A0D542D3C8}"/>
    <hyperlink ref="AF169" location="A125249898C" display="A125249898C" xr:uid="{5EBFA903-9617-4BCE-AD27-1F7EC156D7B8}"/>
    <hyperlink ref="AG141" location="A125230914T" display="A125230914T" xr:uid="{3BC8AC17-C780-431B-B4A4-740BA957B421}"/>
    <hyperlink ref="AG156" location="A125254674L" display="A125254674L" xr:uid="{3D3CB156-1482-4CCD-85A8-ADA87174673C}"/>
    <hyperlink ref="AG171" location="A125242794J" display="A125242794J" xr:uid="{21021628-34ED-4C62-9C32-69CDD11B69DB}"/>
    <hyperlink ref="AE141" location="A125235666J" display="A125235666J" xr:uid="{2F81230B-09A5-421B-9580-16A3F5AF524C}"/>
    <hyperlink ref="AE156" location="A125259426T" display="A125259426T" xr:uid="{8E3E3B84-FC78-4178-A7A9-C1939C114A60}"/>
    <hyperlink ref="AE171" location="A125247546L" display="A125247546L" xr:uid="{ED018137-EC1B-4DFB-9D9D-8762B63B978D}"/>
    <hyperlink ref="AC141" location="A125233290K" display="A125233290K" xr:uid="{7478DD97-C22C-4B46-9D44-B2AA7699B98A}"/>
    <hyperlink ref="AC156" location="A125257050V" display="A125257050V" xr:uid="{094A0BA9-16B6-4507-A6A8-2ECDBEB40BF6}"/>
    <hyperlink ref="AC171" location="A125245170R" display="A125245170R" xr:uid="{010E001E-B37F-448B-ABAD-2B5AA3612CC3}"/>
    <hyperlink ref="AD141" location="A125228538J" display="A125228538J" xr:uid="{F30E7795-2EDB-4866-96E7-7D6F9567058C}"/>
    <hyperlink ref="AD156" location="A125252298J" display="A125252298J" xr:uid="{0E35D9B4-EDD3-42DF-9E61-D19CBCB4F300}"/>
    <hyperlink ref="AD171" location="A125240418T" display="A125240418T" xr:uid="{EFA9C39D-4A4E-4EC4-B023-63E9B78002BB}"/>
    <hyperlink ref="AF141" location="A125238042R" display="A125238042R" xr:uid="{46B31445-ACD0-4C11-BFBD-9D784773AF85}"/>
    <hyperlink ref="AF156" location="A125261802A" display="A125261802A" xr:uid="{6D5CB507-F643-4353-AE85-6CD26A81C38E}"/>
    <hyperlink ref="AF171" location="A125249922T" display="A125249922T" xr:uid="{AD340BF0-266A-4DEA-8868-46ED0B2ED7B4}"/>
    <hyperlink ref="AG142" location="A125230918A" display="A125230918A" xr:uid="{8289AD6F-C8CF-4039-94E2-0E6E516B2613}"/>
    <hyperlink ref="AG157" location="A125254678W" display="A125254678W" xr:uid="{B87B12A5-01B1-4F23-B530-F03DA07C3C89}"/>
    <hyperlink ref="AG172" location="A125242798T" display="A125242798T" xr:uid="{8BBF26F8-97AC-434A-896F-113437EEE5B0}"/>
    <hyperlink ref="AE142" location="A125235670X" display="A125235670X" xr:uid="{F171EA7E-BD26-4572-87D1-83C4A8C92D48}"/>
    <hyperlink ref="AE157" location="A125259430J" display="A125259430J" xr:uid="{4FC7EFE0-230D-4F98-9893-57CEC137BC1D}"/>
    <hyperlink ref="AE172" location="A125247550C" display="A125247550C" xr:uid="{5ED69553-C032-4467-B0FC-301A8B07332C}"/>
    <hyperlink ref="AC142" location="A125233294V" display="A125233294V" xr:uid="{C473D5A5-89E0-409D-9CFF-287CB516E4A1}"/>
    <hyperlink ref="AC157" location="A125257054C" display="A125257054C" xr:uid="{99A4C033-A308-4655-A941-8EF307116AF0}"/>
    <hyperlink ref="AC172" location="A125245174X" display="A125245174X" xr:uid="{BFD78D89-B9E6-4168-B566-A9B38E946EAD}"/>
    <hyperlink ref="AD142" location="A125228542X" display="A125228542X" xr:uid="{3F631F55-1293-472A-B2C6-CB46DD231894}"/>
    <hyperlink ref="AD157" location="A125252302L" display="A125252302L" xr:uid="{923A7F1D-F842-4CA7-9BEE-AF6C28A41408}"/>
    <hyperlink ref="AD172" location="A125240422J" display="A125240422J" xr:uid="{A76F2F56-CE39-4F6D-8954-967B6AEFE8CE}"/>
    <hyperlink ref="AF142" location="A125238046X" display="A125238046X" xr:uid="{71F8A2F6-1BFB-41D6-A0F5-858E9BBCF543}"/>
    <hyperlink ref="AF157" location="A125261806K" display="A125261806K" xr:uid="{11FCD1DD-A167-40A9-9EF3-3E0EC95660B4}"/>
    <hyperlink ref="AF172" location="A125249926A" display="A125249926A" xr:uid="{FF155D99-5882-4AA7-9E7F-7CC2C8BDE997}"/>
    <hyperlink ref="AG143" location="A125230894V" display="A125230894V" xr:uid="{F29FB7FA-2B95-4726-9C7E-B802C7E52C29}"/>
    <hyperlink ref="AG158" location="A125254654C" display="A125254654C" xr:uid="{EF54D1C9-A6A2-4A86-B619-3279B16BBD9E}"/>
    <hyperlink ref="AG173" location="A125242774X" display="A125242774X" xr:uid="{F62E8187-FE2C-4F7E-8628-5355BA7A893F}"/>
    <hyperlink ref="AE143" location="A125235646X" display="A125235646X" xr:uid="{2AA51CB7-2A79-419A-9FD3-7FB511FACD31}"/>
    <hyperlink ref="AE158" location="A125259406J" display="A125259406J" xr:uid="{79E73D55-775F-4CA4-A577-0A458CB77E9C}"/>
    <hyperlink ref="AE173" location="A125247526C" display="A125247526C" xr:uid="{61A18169-9E88-4B18-BDD0-304E4AF2012A}"/>
    <hyperlink ref="AC143" location="A125233270A" display="A125233270A" xr:uid="{3B1E8BB5-6E13-436C-BE2D-334F15642230}"/>
    <hyperlink ref="AC158" location="A125257030K" display="A125257030K" xr:uid="{5C5DBF38-9D21-4525-83A4-7F462E987D0A}"/>
    <hyperlink ref="AC173" location="A125245150F" display="A125245150F" xr:uid="{46D077A8-FD4F-48D8-ACEA-D68CF511ED2C}"/>
    <hyperlink ref="AD143" location="A125228518X" display="A125228518X" xr:uid="{4765B35D-A81E-4032-8809-04E4564F8E77}"/>
    <hyperlink ref="AD158" location="A125252278X" display="A125252278X" xr:uid="{FEA13CE9-05D4-43BB-A1FD-54296AF31E93}"/>
    <hyperlink ref="AD173" location="A125240398V" display="A125240398V" xr:uid="{ED844A12-CC99-4ED3-BF61-1CCB674E6A6A}"/>
    <hyperlink ref="AF143" location="A125238022F" display="A125238022F" xr:uid="{ECC5C2B0-7659-4090-96F9-B7B2964C58D4}"/>
    <hyperlink ref="AF158" location="A125261782C" display="A125261782C" xr:uid="{39E4D1E8-FA7D-40F5-979D-136EAAD1FBEF}"/>
    <hyperlink ref="AF173" location="A125249902J" display="A125249902J" xr:uid="{3B5268F3-D1A0-498F-89FC-CE289568D1A8}"/>
    <hyperlink ref="AG144" location="A125230898C" display="A125230898C" xr:uid="{A4EB4545-8B02-4B48-B376-3B6F52AD84CA}"/>
    <hyperlink ref="AG159" location="A125254658L" display="A125254658L" xr:uid="{17C10DA9-3C22-4951-8181-D24FBB8E0781}"/>
    <hyperlink ref="AG174" location="A125242778J" display="A125242778J" xr:uid="{B50B3EA9-EE17-4898-84BC-F419048128D7}"/>
    <hyperlink ref="AE144" location="A125235650R" display="A125235650R" xr:uid="{9F47D154-AA7C-4A18-AACE-26C83809042E}"/>
    <hyperlink ref="AE159" location="A125259410X" display="A125259410X" xr:uid="{56ED8125-64D4-419B-918A-5833A311C04C}"/>
    <hyperlink ref="AE174" location="A125247530V" display="A125247530V" xr:uid="{F26E30DA-C5AA-4393-A4D0-11FBFA7034C8}"/>
    <hyperlink ref="AC144" location="A125233274K" display="A125233274K" xr:uid="{ADF803AD-CDF4-44DD-9FD7-5D4219E72E6F}"/>
    <hyperlink ref="AC159" location="A125257034V" display="A125257034V" xr:uid="{D33F0747-EBB9-4586-8F1A-3626739FD2F4}"/>
    <hyperlink ref="AC174" location="A125245154R" display="A125245154R" xr:uid="{EEB8BF17-4394-4112-887B-17778DE313C5}"/>
    <hyperlink ref="AD144" location="A125228522R" display="A125228522R" xr:uid="{7A1E29A0-DC1B-4281-B75F-78E31F974373}"/>
    <hyperlink ref="AD159" location="A125252282R" display="A125252282R" xr:uid="{7C1E46ED-302A-44D6-87E0-F40F4EF147DD}"/>
    <hyperlink ref="AD174" location="A125240402X" display="A125240402X" xr:uid="{EE4A8979-DEEB-46EC-9FD8-D88783B22B30}"/>
    <hyperlink ref="AF144" location="A125238026R" display="A125238026R" xr:uid="{78FA5A8E-93B0-44CC-96C6-74DE6BC37B8F}"/>
    <hyperlink ref="AF159" location="A125261786L" display="A125261786L" xr:uid="{873A56B6-80C1-4F52-8C3E-83D5867369A6}"/>
    <hyperlink ref="AF174" location="A125249906T" display="A125249906T" xr:uid="{A70CE17B-7E2B-4574-A820-05F2CE890689}"/>
    <hyperlink ref="AG146" location="A125230902J" display="A125230902J" xr:uid="{917F8025-15CB-42DC-B905-8188AF1DEF3E}"/>
    <hyperlink ref="AG161" location="A125254662C" display="A125254662C" xr:uid="{7122884E-E6D1-429E-B280-D98C45DF2E5D}"/>
    <hyperlink ref="AG176" location="A125242782X" display="A125242782X" xr:uid="{727C9AE5-3DB2-46BF-9DDB-C1818EE94E98}"/>
    <hyperlink ref="AE146" location="A125235654X" display="A125235654X" xr:uid="{CCB513D1-2DBF-467D-B6B8-2C4DDD21783A}"/>
    <hyperlink ref="AE161" location="A125259414J" display="A125259414J" xr:uid="{16798730-0F31-4A27-BDEB-A30ADD8D47AE}"/>
    <hyperlink ref="AE176" location="A125247534C" display="A125247534C" xr:uid="{5C2976D0-EDFD-4C17-B549-254227EB63C3}"/>
    <hyperlink ref="AC146" location="A125233278V" display="A125233278V" xr:uid="{1647F4ED-CECC-4BE2-BDCA-2F09B9C2C66D}"/>
    <hyperlink ref="AC161" location="A125257038C" display="A125257038C" xr:uid="{775528E9-A769-459B-9757-65CBA07E35C1}"/>
    <hyperlink ref="AC176" location="A125245158X" display="A125245158X" xr:uid="{EACEE105-49AC-4DA1-AA80-646D170EFA4B}"/>
    <hyperlink ref="AD146" location="A125228526X" display="A125228526X" xr:uid="{57771291-EE3B-4977-B78E-16E1A8E86184}"/>
    <hyperlink ref="AD161" location="A125252286X" display="A125252286X" xr:uid="{532D1AEA-433B-48EA-9811-360A986DB3F7}"/>
    <hyperlink ref="AD176" location="A125240406J" display="A125240406J" xr:uid="{C2934207-397E-4CCC-ACBB-70154069BB5C}"/>
    <hyperlink ref="AF146" location="A125238030F" display="A125238030F" xr:uid="{2B7AE998-B8D2-4866-8B60-68B09AFEA90A}"/>
    <hyperlink ref="AF161" location="A125261790C" display="A125261790C" xr:uid="{E7123F28-5F3E-4CAB-9D7F-BE94AEED9052}"/>
    <hyperlink ref="AF176" location="A125249910J" display="A125249910J" xr:uid="{F66333FD-5B29-4BE2-A6D0-0FEEE9EF5AE7}"/>
    <hyperlink ref="AG147" location="A125230886V" display="A125230886V" xr:uid="{BC3D55AA-6CAB-4122-9569-FACF9B04F5EF}"/>
    <hyperlink ref="AG162" location="A125254646C" display="A125254646C" xr:uid="{80816B86-4E1A-4FAF-8E42-BCE17D07A9BC}"/>
    <hyperlink ref="AG177" location="A125242766X" display="A125242766X" xr:uid="{EB6FA2F6-71D7-4173-BF08-40CA01B4311C}"/>
    <hyperlink ref="AE147" location="A125235638X" display="A125235638X" xr:uid="{3B4F73B6-A4E8-4614-AD3D-3510B8381576}"/>
    <hyperlink ref="AE162" location="A125259398V" display="A125259398V" xr:uid="{D48911AE-6640-49F0-BC67-58C2726A3802}"/>
    <hyperlink ref="AE177" location="A125247518C" display="A125247518C" xr:uid="{E7C66900-AC2C-4C98-893B-4E8BCBBC93AB}"/>
    <hyperlink ref="AC147" location="A125233262A" display="A125233262A" xr:uid="{BE7A87A7-E09C-46AA-BC0D-76767A994F7E}"/>
    <hyperlink ref="AC162" location="A125257022K" display="A125257022K" xr:uid="{A615503C-C1A6-4149-9C72-48A4B0D9693F}"/>
    <hyperlink ref="AC177" location="A125245142F" display="A125245142F" xr:uid="{60CAEBCE-1F46-4159-AE0B-9F6BDF278EBD}"/>
    <hyperlink ref="AD147" location="A125228510F" display="A125228510F" xr:uid="{170F1C5E-A825-4FDB-AF43-37EA2AB45EC2}"/>
    <hyperlink ref="AD162" location="A125252270F" display="A125252270F" xr:uid="{E4D1C282-5C97-4329-8A3D-086F251BC600}"/>
    <hyperlink ref="AD177" location="A125240390A" display="A125240390A" xr:uid="{C2CC6B1B-7AFD-4C11-8C9D-9EB8ED388D87}"/>
    <hyperlink ref="AF147" location="A125238014F" display="A125238014F" xr:uid="{9E188935-732B-47E4-96B2-C7D67E56D8FB}"/>
    <hyperlink ref="AF162" location="A125261774C" display="A125261774C" xr:uid="{A3D097ED-086F-40F6-A91D-A58097ED39E6}"/>
    <hyperlink ref="AF177" location="A125249894V" display="A125249894V" xr:uid="{1895063F-1390-4F25-9910-966A8DE29D4B}"/>
    <hyperlink ref="AG148" location="A125230922T" display="A125230922T" xr:uid="{B0C0D08F-A761-47A7-B5C4-4198F381F843}"/>
    <hyperlink ref="AG163" location="A125254682L" display="A125254682L" xr:uid="{C3C0152E-CCA7-4986-A52E-79FCCE5E2BD0}"/>
    <hyperlink ref="AG178" location="A125242802W" display="A125242802W" xr:uid="{AE93312D-DC3B-482F-BBC7-03A847F97CE3}"/>
    <hyperlink ref="AE148" location="A125235674J" display="A125235674J" xr:uid="{EFC6845D-03AD-415D-9772-414C5F904BAA}"/>
    <hyperlink ref="AE163" location="A125259434T" display="A125259434T" xr:uid="{8528E8C3-913D-46AC-BC46-BDA9A202DE2D}"/>
    <hyperlink ref="AE178" location="A125247554L" display="A125247554L" xr:uid="{DA9A0894-9240-4C8F-970F-617A0A59E64B}"/>
    <hyperlink ref="AC148" location="A125233298C" display="A125233298C" xr:uid="{44FD0505-CBA1-41DE-A4D7-59F9258FE308}"/>
    <hyperlink ref="AC163" location="A125257058L" display="A125257058L" xr:uid="{47E23B50-F91D-4377-8D6E-546F53E0947C}"/>
    <hyperlink ref="AC178" location="A125245178J" display="A125245178J" xr:uid="{B14393CD-60DA-41DF-9BDC-8670721AD6F1}"/>
    <hyperlink ref="AD148" location="A125228546J" display="A125228546J" xr:uid="{FF35A339-5A4F-4E3A-984E-D6C58E9DB036}"/>
    <hyperlink ref="AD163" location="A125252306W" display="A125252306W" xr:uid="{192828FE-327A-41F2-B9D1-00D2113AF814}"/>
    <hyperlink ref="AD178" location="A125240426T" display="A125240426T" xr:uid="{F2F3A758-B8DC-4DCA-B691-3701D92D1BF4}"/>
    <hyperlink ref="AF148" location="A125238050R" display="A125238050R" xr:uid="{097E580E-DA99-4E54-88DD-46C68D8165FD}"/>
    <hyperlink ref="AF163" location="A125261810A" display="A125261810A" xr:uid="{F801F3E1-E16C-413A-87E5-BC82AADB51BD}"/>
    <hyperlink ref="AF178" location="A125249930T" display="A125249930T" xr:uid="{1346F631-B866-4697-A2AD-822881A11DE8}"/>
    <hyperlink ref="AG149" location="A125230906T" display="A125230906T" xr:uid="{436C7D71-6908-4CD8-B4F9-FEE0CF1365BF}"/>
    <hyperlink ref="AG164" location="A125254666L" display="A125254666L" xr:uid="{C1B2EB47-725F-4BB2-9AA6-80B764D61F9C}"/>
    <hyperlink ref="AG179" location="A125242786J" display="A125242786J" xr:uid="{005B5B22-588C-43E9-A0D3-A42AB3944EA4}"/>
    <hyperlink ref="AE149" location="A125235658J" display="A125235658J" xr:uid="{71D3BDDE-5C00-4F90-9926-5A80257EBB9E}"/>
    <hyperlink ref="AE164" location="A125259418T" display="A125259418T" xr:uid="{25F4F066-67FD-47A6-B77C-9FEE72A53AB3}"/>
    <hyperlink ref="AE179" location="A125247538L" display="A125247538L" xr:uid="{0BE252A0-C784-4D97-84A3-D1D6AF84567D}"/>
    <hyperlink ref="AC149" location="A125233282K" display="A125233282K" xr:uid="{AE451AAD-B4F4-4364-9FA3-860B99B9466F}"/>
    <hyperlink ref="AC164" location="A125257042V" display="A125257042V" xr:uid="{B607AFC6-FCBB-4628-BCC4-BBD9A56DC328}"/>
    <hyperlink ref="AC179" location="A125245162R" display="A125245162R" xr:uid="{FA608EB1-4455-4E8B-8545-00FB9A119600}"/>
    <hyperlink ref="AD149" location="A125228530R" display="A125228530R" xr:uid="{674866F4-11DD-4CC6-B1D9-9B70CB4F1E4F}"/>
    <hyperlink ref="AD164" location="A125252290R" display="A125252290R" xr:uid="{E13D7DBA-73C6-42C3-83B0-169B90C11790}"/>
    <hyperlink ref="AD179" location="A125240410X" display="A125240410X" xr:uid="{AC228879-21E2-44F8-AC51-AF1F641241E4}"/>
    <hyperlink ref="AF149" location="A125238034R" display="A125238034R" xr:uid="{1548D4C8-1046-4F35-B24A-0F78E05AD8DD}"/>
    <hyperlink ref="AF164" location="A125261794L" display="A125261794L" xr:uid="{78E52546-0E1D-40D8-BAAF-3372654EE88A}"/>
    <hyperlink ref="AF179" location="A125249914T" display="A125249914T" xr:uid="{2D2B7E89-8178-49A7-A2AE-54EFC413F782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336ED-0DE2-4031-9C17-10DAA91C35D1}">
  <sheetPr>
    <pageSetUpPr fitToPage="1"/>
  </sheetPr>
  <dimension ref="A1:AV182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2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</row>
    <row r="2" spans="1:22" ht="15.95" customHeight="1">
      <c r="A2" s="11"/>
      <c r="B2" s="31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31"/>
      <c r="M2" s="12"/>
      <c r="N2" s="12"/>
      <c r="O2" s="12"/>
      <c r="P2" s="12"/>
      <c r="Q2" s="12"/>
      <c r="R2" s="12"/>
      <c r="S2" s="12"/>
      <c r="T2" s="12"/>
    </row>
    <row r="3" spans="1:22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2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2" ht="15.95" customHeight="1">
      <c r="A5" s="30"/>
      <c r="B5" s="82" t="str">
        <f>Contents!B5</f>
        <v>6229.0 Underemployed workers</v>
      </c>
      <c r="C5" s="82"/>
      <c r="D5" s="82"/>
      <c r="E5" s="82"/>
      <c r="F5" s="82"/>
      <c r="G5" s="82"/>
      <c r="H5" s="82"/>
      <c r="I5" s="82"/>
      <c r="J5" s="82"/>
      <c r="K5" s="82"/>
      <c r="L5" s="32"/>
      <c r="M5" s="30"/>
      <c r="N5" s="30"/>
      <c r="O5" s="30"/>
      <c r="P5" s="30"/>
      <c r="Q5" s="30"/>
      <c r="R5" s="30"/>
      <c r="S5" s="30"/>
      <c r="T5" s="30"/>
    </row>
    <row r="6" spans="1:22" ht="15.95" customHeight="1">
      <c r="A6" s="30"/>
      <c r="B6" s="82" t="str">
        <f>Contents!B6</f>
        <v>Table 5. Characteristics of part-time workers who prefer more hours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</row>
    <row r="7" spans="1:22" ht="15.95" customHeight="1">
      <c r="A7" s="30"/>
      <c r="B7" s="33" t="str">
        <f>Contents!B7</f>
        <v>Released at 11:30 am (Canberra time) Tue 29 July 2025</v>
      </c>
      <c r="C7" s="30"/>
      <c r="D7" s="30"/>
      <c r="E7" s="30"/>
      <c r="F7" s="30"/>
      <c r="G7" s="30"/>
      <c r="H7" s="30"/>
      <c r="I7" s="30"/>
      <c r="J7" s="30"/>
      <c r="K7" s="30"/>
      <c r="L7" s="33"/>
      <c r="M7" s="30"/>
      <c r="N7" s="30"/>
      <c r="O7" s="30"/>
      <c r="P7" s="30"/>
      <c r="Q7" s="30"/>
      <c r="R7" s="30"/>
      <c r="S7" s="30"/>
      <c r="T7" s="30"/>
    </row>
    <row r="8" spans="1:22" ht="15.75" customHeight="1">
      <c r="A8" s="83" t="str">
        <f>Contents!C12</f>
        <v>Table 5.2 - Characteristics of part-time workers who prefer more hours by state and territory, February 2025</v>
      </c>
      <c r="B8" s="83"/>
      <c r="C8" s="83"/>
      <c r="D8" s="83"/>
      <c r="E8" s="83"/>
      <c r="F8" s="83"/>
      <c r="G8" s="83"/>
      <c r="H8" s="83"/>
      <c r="I8" s="34"/>
      <c r="J8" s="35"/>
      <c r="K8" s="35"/>
      <c r="L8" s="83"/>
      <c r="M8" s="83"/>
      <c r="N8" s="83"/>
      <c r="O8" s="83"/>
      <c r="P8" s="83"/>
      <c r="Q8" s="83"/>
      <c r="R8" s="83"/>
      <c r="S8" s="34"/>
      <c r="T8" s="35"/>
    </row>
    <row r="9" spans="1:22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2" ht="15" customHeight="1">
      <c r="A10" s="36"/>
      <c r="B10" s="38" t="s">
        <v>4689</v>
      </c>
      <c r="C10" s="76" t="s">
        <v>4690</v>
      </c>
      <c r="D10" s="77"/>
      <c r="E10" s="78"/>
      <c r="F10" s="39"/>
      <c r="G10" s="39"/>
      <c r="H10" s="40"/>
      <c r="I10" s="79" t="s">
        <v>4657</v>
      </c>
      <c r="J10" s="80"/>
      <c r="K10" s="81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</row>
    <row r="11" spans="1:22" ht="15" customHeight="1">
      <c r="A11" s="41"/>
      <c r="B11" s="41"/>
      <c r="C11" s="85" t="s">
        <v>4658</v>
      </c>
      <c r="D11" s="85"/>
      <c r="E11" s="85"/>
      <c r="F11" s="86" t="s">
        <v>4659</v>
      </c>
      <c r="G11" s="86" t="s">
        <v>4660</v>
      </c>
      <c r="H11" s="40"/>
      <c r="I11" s="85" t="s">
        <v>4658</v>
      </c>
      <c r="J11" s="85"/>
      <c r="K11" s="85"/>
      <c r="L11" s="86" t="s">
        <v>4659</v>
      </c>
      <c r="M11" s="86" t="s">
        <v>4660</v>
      </c>
      <c r="N11" s="40"/>
      <c r="O11" s="40"/>
      <c r="P11" s="40"/>
      <c r="Q11" s="40"/>
      <c r="R11" s="40"/>
      <c r="S11" s="40"/>
      <c r="T11" s="40"/>
      <c r="U11" s="40"/>
      <c r="V11" s="40"/>
    </row>
    <row r="12" spans="1:22" ht="45">
      <c r="A12" s="43"/>
      <c r="B12" s="43"/>
      <c r="C12" s="44" t="s">
        <v>4661</v>
      </c>
      <c r="D12" s="44" t="s">
        <v>4662</v>
      </c>
      <c r="E12" s="42" t="s">
        <v>4660</v>
      </c>
      <c r="F12" s="86"/>
      <c r="G12" s="86"/>
      <c r="H12" s="37"/>
      <c r="I12" s="44" t="s">
        <v>4661</v>
      </c>
      <c r="J12" s="44" t="s">
        <v>4662</v>
      </c>
      <c r="K12" s="42" t="s">
        <v>4660</v>
      </c>
      <c r="L12" s="86"/>
      <c r="M12" s="86"/>
      <c r="N12" s="37"/>
      <c r="O12" s="37"/>
      <c r="P12" s="37"/>
      <c r="Q12" s="37"/>
      <c r="R12" s="37"/>
      <c r="S12" s="37"/>
      <c r="T12" s="37"/>
      <c r="U12" s="37"/>
      <c r="V12" s="37"/>
    </row>
    <row r="13" spans="1:22">
      <c r="A13" s="43"/>
      <c r="B13" s="43"/>
      <c r="C13" s="45" t="s">
        <v>4663</v>
      </c>
      <c r="D13" s="45" t="s">
        <v>4663</v>
      </c>
      <c r="E13" s="45" t="s">
        <v>4663</v>
      </c>
      <c r="F13" s="45" t="s">
        <v>4663</v>
      </c>
      <c r="G13" s="45" t="s">
        <v>4663</v>
      </c>
      <c r="H13" s="45"/>
      <c r="I13" s="45" t="s">
        <v>4663</v>
      </c>
      <c r="J13" s="45" t="s">
        <v>4663</v>
      </c>
      <c r="K13" s="45" t="s">
        <v>4663</v>
      </c>
      <c r="L13" s="45" t="s">
        <v>4663</v>
      </c>
      <c r="M13" s="45" t="s">
        <v>4663</v>
      </c>
      <c r="N13" s="45"/>
      <c r="O13" s="45"/>
      <c r="P13" s="45"/>
      <c r="Q13" s="45"/>
      <c r="R13" s="45"/>
      <c r="S13" s="45"/>
      <c r="T13" s="45"/>
      <c r="U13" s="45"/>
      <c r="V13" s="45"/>
    </row>
    <row r="14" spans="1:22">
      <c r="A14" s="46" t="s">
        <v>4664</v>
      </c>
      <c r="B14" s="46"/>
      <c r="C14" s="47"/>
      <c r="D14" s="47"/>
      <c r="E14" s="47"/>
      <c r="F14" s="47"/>
      <c r="G14" s="47"/>
      <c r="H14" s="48"/>
      <c r="I14" s="47"/>
      <c r="J14" s="47"/>
      <c r="K14" s="47"/>
      <c r="L14" s="47"/>
      <c r="M14" s="47"/>
    </row>
    <row r="15" spans="1:22">
      <c r="A15" s="49" t="s">
        <v>4665</v>
      </c>
      <c r="B15" s="50"/>
      <c r="C15" s="51"/>
      <c r="D15" s="51"/>
      <c r="E15" s="51"/>
      <c r="F15" s="51"/>
      <c r="G15" s="51"/>
      <c r="H15" s="52"/>
      <c r="I15" s="51"/>
      <c r="J15" s="51"/>
      <c r="K15" s="51"/>
      <c r="L15" s="51"/>
      <c r="M15" s="51"/>
    </row>
    <row r="16" spans="1:22">
      <c r="A16" s="53"/>
      <c r="B16" s="54" t="s">
        <v>4666</v>
      </c>
      <c r="C16" s="55" cm="1">
        <f t="array" ref="C16">INDEX($D$86:$AV$128,$C86,C$73)</f>
        <v>466.48700000000002</v>
      </c>
      <c r="D16" s="55" cm="1">
        <f t="array" ref="D16">INDEX($D$86:$AV$128,$C86,D$73)</f>
        <v>239.67500000000001</v>
      </c>
      <c r="E16" s="55" cm="1">
        <f t="array" ref="E16">INDEX($D$86:$AV$128,$C86,E$73)</f>
        <v>706.16200000000003</v>
      </c>
      <c r="F16" s="55" cm="1">
        <f t="array" ref="F16">INDEX($D$86:$AV$128,$C86,F$73)</f>
        <v>67.981999999999999</v>
      </c>
      <c r="G16" s="55" cm="1">
        <f t="array" ref="G16">INDEX($D$86:$AV$128,$C86,G$73)</f>
        <v>774.14499999999998</v>
      </c>
      <c r="H16" s="52"/>
      <c r="I16" s="56" t="str" cm="1">
        <f t="array" ref="I16">HYPERLINK(TEXT("#"&amp;INDEX($D$138:$AV$180,$C138,C$73),),INDEX($D$138:$AV$180,$C138,C$73))</f>
        <v>A125232494V</v>
      </c>
      <c r="J16" s="56" t="str" cm="1">
        <f t="array" ref="J16">HYPERLINK(TEXT("#"&amp;INDEX($D$138:$AV$180,$C138,D$73),),INDEX($D$138:$AV$180,$C138,D$73))</f>
        <v>A125227742X</v>
      </c>
      <c r="K16" s="56" t="str" cm="1">
        <f t="array" ref="K16">HYPERLINK(TEXT("#"&amp;INDEX($D$138:$AV$180,$C138,E$73),),INDEX($D$138:$AV$180,$C138,E$73))</f>
        <v>A125234870X</v>
      </c>
      <c r="L16" s="56" t="str" cm="1">
        <f t="array" ref="L16">HYPERLINK(TEXT("#"&amp;INDEX($D$138:$AV$180,$C138,F$73),),INDEX($D$138:$AV$180,$C138,F$73))</f>
        <v>A125237246X</v>
      </c>
      <c r="M16" s="56" t="str" cm="1">
        <f t="array" ref="M16">HYPERLINK(TEXT("#"&amp;INDEX($D$138:$AV$180,$C138,G$73),),INDEX($D$138:$AV$180,$C138,G$73))</f>
        <v>A125230118C</v>
      </c>
    </row>
    <row r="17" spans="1:22">
      <c r="A17" s="53"/>
      <c r="B17" s="54" t="s">
        <v>4667</v>
      </c>
      <c r="C17" s="55" cm="1">
        <f t="array" ref="C17">INDEX($D$86:$AV$128,$C87,C$73)</f>
        <v>71.769000000000005</v>
      </c>
      <c r="D17" s="55" cm="1">
        <f t="array" ref="D17">INDEX($D$86:$AV$128,$C87,D$73)</f>
        <v>40.963999999999999</v>
      </c>
      <c r="E17" s="55" cm="1">
        <f t="array" ref="E17">INDEX($D$86:$AV$128,$C87,E$73)</f>
        <v>112.73399999999999</v>
      </c>
      <c r="F17" s="55" cm="1">
        <f t="array" ref="F17">INDEX($D$86:$AV$128,$C87,F$73)</f>
        <v>18.622</v>
      </c>
      <c r="G17" s="55" cm="1">
        <f t="array" ref="G17">INDEX($D$86:$AV$128,$C87,G$73)</f>
        <v>131.35599999999999</v>
      </c>
      <c r="H17" s="52"/>
      <c r="I17" s="56" t="str" cm="1">
        <f t="array" ref="I17">HYPERLINK(TEXT("#"&amp;INDEX($D$138:$AV$180,$C139,C$73),),INDEX($D$138:$AV$180,$C139,C$73))</f>
        <v>A125232474K</v>
      </c>
      <c r="J17" s="56" t="str" cm="1">
        <f t="array" ref="J17">HYPERLINK(TEXT("#"&amp;INDEX($D$138:$AV$180,$C139,D$73),),INDEX($D$138:$AV$180,$C139,D$73))</f>
        <v>A125227722R</v>
      </c>
      <c r="K17" s="56" t="str" cm="1">
        <f t="array" ref="K17">HYPERLINK(TEXT("#"&amp;INDEX($D$138:$AV$180,$C139,E$73),),INDEX($D$138:$AV$180,$C139,E$73))</f>
        <v>A125234850R</v>
      </c>
      <c r="L17" s="56" t="str" cm="1">
        <f t="array" ref="L17">HYPERLINK(TEXT("#"&amp;INDEX($D$138:$AV$180,$C139,F$73),),INDEX($D$138:$AV$180,$C139,F$73))</f>
        <v>A125237226R</v>
      </c>
      <c r="M17" s="56" t="str" cm="1">
        <f t="array" ref="M17">HYPERLINK(TEXT("#"&amp;INDEX($D$138:$AV$180,$C139,G$73),),INDEX($D$138:$AV$180,$C139,G$73))</f>
        <v>A125230098F</v>
      </c>
    </row>
    <row r="18" spans="1:22">
      <c r="A18" s="49" t="s">
        <v>4668</v>
      </c>
      <c r="B18" s="50"/>
      <c r="C18" s="55"/>
      <c r="D18" s="55"/>
      <c r="E18" s="55"/>
      <c r="F18" s="55"/>
      <c r="G18" s="55"/>
      <c r="H18" s="52"/>
      <c r="I18" s="56"/>
      <c r="J18" s="56"/>
      <c r="K18" s="56"/>
      <c r="L18" s="56"/>
      <c r="M18" s="56"/>
    </row>
    <row r="19" spans="1:22">
      <c r="A19" s="53"/>
      <c r="B19" s="54" t="s">
        <v>4669</v>
      </c>
      <c r="C19" s="55" cm="1">
        <f t="array" ref="C19">INDEX($D$86:$AV$128,$C89,C$73)</f>
        <v>182.8</v>
      </c>
      <c r="D19" s="55" cm="1">
        <f t="array" ref="D19">INDEX($D$86:$AV$128,$C89,D$73)</f>
        <v>113.002</v>
      </c>
      <c r="E19" s="55" cm="1">
        <f t="array" ref="E19">INDEX($D$86:$AV$128,$C89,E$73)</f>
        <v>295.803</v>
      </c>
      <c r="F19" s="55" cm="1">
        <f t="array" ref="F19">INDEX($D$86:$AV$128,$C89,F$73)</f>
        <v>23.527999999999999</v>
      </c>
      <c r="G19" s="55" cm="1">
        <f t="array" ref="G19">INDEX($D$86:$AV$128,$C89,G$73)</f>
        <v>319.33100000000002</v>
      </c>
      <c r="H19" s="52"/>
      <c r="I19" s="56" t="str" cm="1">
        <f t="array" ref="I19">HYPERLINK(TEXT("#"&amp;INDEX($D$138:$AV$180,$C141,C$73),),INDEX($D$138:$AV$180,$C141,C$73))</f>
        <v>A125232498C</v>
      </c>
      <c r="J19" s="56" t="str" cm="1">
        <f t="array" ref="J19">HYPERLINK(TEXT("#"&amp;INDEX($D$138:$AV$180,$C141,D$73),),INDEX($D$138:$AV$180,$C141,D$73))</f>
        <v>A125227746J</v>
      </c>
      <c r="K19" s="56" t="str" cm="1">
        <f t="array" ref="K19">HYPERLINK(TEXT("#"&amp;INDEX($D$138:$AV$180,$C141,E$73),),INDEX($D$138:$AV$180,$C141,E$73))</f>
        <v>A125234874J</v>
      </c>
      <c r="L19" s="56" t="str" cm="1">
        <f t="array" ref="L19">HYPERLINK(TEXT("#"&amp;INDEX($D$138:$AV$180,$C141,F$73),),INDEX($D$138:$AV$180,$C141,F$73))</f>
        <v>A125237250R</v>
      </c>
      <c r="M19" s="56" t="str" cm="1">
        <f t="array" ref="M19">HYPERLINK(TEXT("#"&amp;INDEX($D$138:$AV$180,$C141,G$73),),INDEX($D$138:$AV$180,$C141,G$73))</f>
        <v>A125230122V</v>
      </c>
    </row>
    <row r="20" spans="1:22">
      <c r="A20" s="53"/>
      <c r="B20" s="54" t="s">
        <v>4670</v>
      </c>
      <c r="C20" s="55" cm="1">
        <f t="array" ref="C20">INDEX($D$86:$AV$128,$C90,C$73)</f>
        <v>90.873000000000005</v>
      </c>
      <c r="D20" s="55" cm="1">
        <f t="array" ref="D20">INDEX($D$86:$AV$128,$C90,D$73)</f>
        <v>55.1</v>
      </c>
      <c r="E20" s="55" cm="1">
        <f t="array" ref="E20">INDEX($D$86:$AV$128,$C90,E$73)</f>
        <v>145.97300000000001</v>
      </c>
      <c r="F20" s="55" cm="1">
        <f t="array" ref="F20">INDEX($D$86:$AV$128,$C90,F$73)</f>
        <v>15.51</v>
      </c>
      <c r="G20" s="55" cm="1">
        <f t="array" ref="G20">INDEX($D$86:$AV$128,$C90,G$73)</f>
        <v>161.483</v>
      </c>
      <c r="H20" s="52"/>
      <c r="I20" s="56" t="str" cm="1">
        <f t="array" ref="I20">HYPERLINK(TEXT("#"&amp;INDEX($D$138:$AV$180,$C142,C$73),),INDEX($D$138:$AV$180,$C142,C$73))</f>
        <v>A125232502J</v>
      </c>
      <c r="J20" s="56" t="str" cm="1">
        <f t="array" ref="J20">HYPERLINK(TEXT("#"&amp;INDEX($D$138:$AV$180,$C142,D$73),),INDEX($D$138:$AV$180,$C142,D$73))</f>
        <v>A125227750X</v>
      </c>
      <c r="K20" s="56" t="str" cm="1">
        <f t="array" ref="K20">HYPERLINK(TEXT("#"&amp;INDEX($D$138:$AV$180,$C142,E$73),),INDEX($D$138:$AV$180,$C142,E$73))</f>
        <v>A125234878T</v>
      </c>
      <c r="L20" s="56" t="str" cm="1">
        <f t="array" ref="L20">HYPERLINK(TEXT("#"&amp;INDEX($D$138:$AV$180,$C142,F$73),),INDEX($D$138:$AV$180,$C142,F$73))</f>
        <v>A125237254X</v>
      </c>
      <c r="M20" s="56" t="str" cm="1">
        <f t="array" ref="M20">HYPERLINK(TEXT("#"&amp;INDEX($D$138:$AV$180,$C142,G$73),),INDEX($D$138:$AV$180,$C142,G$73))</f>
        <v>A125230126C</v>
      </c>
    </row>
    <row r="21" spans="1:22">
      <c r="A21" s="53"/>
      <c r="B21" s="54" t="s">
        <v>4671</v>
      </c>
      <c r="C21" s="55" cm="1">
        <f t="array" ref="C21">INDEX($D$86:$AV$128,$C91,C$73)</f>
        <v>152.434</v>
      </c>
      <c r="D21" s="55" cm="1">
        <f t="array" ref="D21">INDEX($D$86:$AV$128,$C91,D$73)</f>
        <v>60.073999999999998</v>
      </c>
      <c r="E21" s="55" cm="1">
        <f t="array" ref="E21">INDEX($D$86:$AV$128,$C91,E$73)</f>
        <v>212.50800000000001</v>
      </c>
      <c r="F21" s="55" cm="1">
        <f t="array" ref="F21">INDEX($D$86:$AV$128,$C91,F$73)</f>
        <v>28.347999999999999</v>
      </c>
      <c r="G21" s="55" cm="1">
        <f t="array" ref="G21">INDEX($D$86:$AV$128,$C91,G$73)</f>
        <v>240.85599999999999</v>
      </c>
      <c r="H21" s="52"/>
      <c r="I21" s="56" t="str" cm="1">
        <f t="array" ref="I21">HYPERLINK(TEXT("#"&amp;INDEX($D$138:$AV$180,$C143,C$73),),INDEX($D$138:$AV$180,$C143,C$73))</f>
        <v>A125232478V</v>
      </c>
      <c r="J21" s="56" t="str" cm="1">
        <f t="array" ref="J21">HYPERLINK(TEXT("#"&amp;INDEX($D$138:$AV$180,$C143,D$73),),INDEX($D$138:$AV$180,$C143,D$73))</f>
        <v>A125227726X</v>
      </c>
      <c r="K21" s="56" t="str" cm="1">
        <f t="array" ref="K21">HYPERLINK(TEXT("#"&amp;INDEX($D$138:$AV$180,$C143,E$73),),INDEX($D$138:$AV$180,$C143,E$73))</f>
        <v>A125234854X</v>
      </c>
      <c r="L21" s="56" t="str" cm="1">
        <f t="array" ref="L21">HYPERLINK(TEXT("#"&amp;INDEX($D$138:$AV$180,$C143,F$73),),INDEX($D$138:$AV$180,$C143,F$73))</f>
        <v>A125237230F</v>
      </c>
      <c r="M21" s="56" t="str" cm="1">
        <f t="array" ref="M21">HYPERLINK(TEXT("#"&amp;INDEX($D$138:$AV$180,$C143,G$73),),INDEX($D$138:$AV$180,$C143,G$73))</f>
        <v>A125230102K</v>
      </c>
    </row>
    <row r="22" spans="1:22">
      <c r="A22" s="53"/>
      <c r="B22" s="54" t="s">
        <v>4672</v>
      </c>
      <c r="C22" s="55" cm="1">
        <f t="array" ref="C22">INDEX($D$86:$AV$128,$C92,C$73)</f>
        <v>112.149</v>
      </c>
      <c r="D22" s="55" cm="1">
        <f t="array" ref="D22">INDEX($D$86:$AV$128,$C92,D$73)</f>
        <v>52.463000000000001</v>
      </c>
      <c r="E22" s="55" cm="1">
        <f t="array" ref="E22">INDEX($D$86:$AV$128,$C92,E$73)</f>
        <v>164.613</v>
      </c>
      <c r="F22" s="55" cm="1">
        <f t="array" ref="F22">INDEX($D$86:$AV$128,$C92,F$73)</f>
        <v>19.218</v>
      </c>
      <c r="G22" s="55" cm="1">
        <f t="array" ref="G22">INDEX($D$86:$AV$128,$C92,G$73)</f>
        <v>183.83099999999999</v>
      </c>
      <c r="H22" s="52"/>
      <c r="I22" s="56" t="str" cm="1">
        <f t="array" ref="I22">HYPERLINK(TEXT("#"&amp;INDEX($D$138:$AV$180,$C144,C$73),),INDEX($D$138:$AV$180,$C144,C$73))</f>
        <v>A125232482K</v>
      </c>
      <c r="J22" s="56" t="str" cm="1">
        <f t="array" ref="J22">HYPERLINK(TEXT("#"&amp;INDEX($D$138:$AV$180,$C144,D$73),),INDEX($D$138:$AV$180,$C144,D$73))</f>
        <v>A125227730R</v>
      </c>
      <c r="K22" s="56" t="str" cm="1">
        <f t="array" ref="K22">HYPERLINK(TEXT("#"&amp;INDEX($D$138:$AV$180,$C144,E$73),),INDEX($D$138:$AV$180,$C144,E$73))</f>
        <v>A125234858J</v>
      </c>
      <c r="L22" s="56" t="str" cm="1">
        <f t="array" ref="L22">HYPERLINK(TEXT("#"&amp;INDEX($D$138:$AV$180,$C144,F$73),),INDEX($D$138:$AV$180,$C144,F$73))</f>
        <v>A125237234R</v>
      </c>
      <c r="M22" s="56" t="str" cm="1">
        <f t="array" ref="M22">HYPERLINK(TEXT("#"&amp;INDEX($D$138:$AV$180,$C144,G$73),),INDEX($D$138:$AV$180,$C144,G$73))</f>
        <v>A125230106V</v>
      </c>
    </row>
    <row r="23" spans="1:22">
      <c r="A23" s="49" t="s">
        <v>4673</v>
      </c>
      <c r="B23" s="50"/>
      <c r="C23" s="55"/>
      <c r="D23" s="55"/>
      <c r="E23" s="55"/>
      <c r="F23" s="55"/>
      <c r="G23" s="55"/>
      <c r="H23" s="52"/>
      <c r="I23" s="56"/>
      <c r="J23" s="56"/>
      <c r="K23" s="56"/>
      <c r="L23" s="56"/>
      <c r="M23" s="56"/>
    </row>
    <row r="24" spans="1:22">
      <c r="A24" s="53"/>
      <c r="B24" s="54" t="s">
        <v>4674</v>
      </c>
      <c r="C24" s="55" cm="1">
        <f t="array" ref="C24">INDEX($D$86:$AV$128,$C94,C$73)</f>
        <v>197.7</v>
      </c>
      <c r="D24" s="55" cm="1">
        <f t="array" ref="D24">INDEX($D$86:$AV$128,$C94,D$73)</f>
        <v>142.863</v>
      </c>
      <c r="E24" s="55" cm="1">
        <f t="array" ref="E24">INDEX($D$86:$AV$128,$C94,E$73)</f>
        <v>340.56299999999999</v>
      </c>
      <c r="F24" s="55" cm="1">
        <f t="array" ref="F24">INDEX($D$86:$AV$128,$C94,F$73)</f>
        <v>30.574999999999999</v>
      </c>
      <c r="G24" s="55" cm="1">
        <f t="array" ref="G24">INDEX($D$86:$AV$128,$C94,G$73)</f>
        <v>371.13799999999998</v>
      </c>
      <c r="H24" s="52"/>
      <c r="I24" s="56" t="str" cm="1">
        <f t="array" ref="I24">HYPERLINK(TEXT("#"&amp;INDEX($D$138:$AV$180,$C146,C$73),),INDEX($D$138:$AV$180,$C146,C$73))</f>
        <v>A125232486V</v>
      </c>
      <c r="J24" s="56" t="str" cm="1">
        <f t="array" ref="J24">HYPERLINK(TEXT("#"&amp;INDEX($D$138:$AV$180,$C146,D$73),),INDEX($D$138:$AV$180,$C146,D$73))</f>
        <v>A125227734X</v>
      </c>
      <c r="K24" s="56" t="str" cm="1">
        <f t="array" ref="K24">HYPERLINK(TEXT("#"&amp;INDEX($D$138:$AV$180,$C146,E$73),),INDEX($D$138:$AV$180,$C146,E$73))</f>
        <v>A125234862X</v>
      </c>
      <c r="L24" s="56" t="str" cm="1">
        <f t="array" ref="L24">HYPERLINK(TEXT("#"&amp;INDEX($D$138:$AV$180,$C146,F$73),),INDEX($D$138:$AV$180,$C146,F$73))</f>
        <v>A125237238X</v>
      </c>
      <c r="M24" s="56" t="str" cm="1">
        <f t="array" ref="M24">HYPERLINK(TEXT("#"&amp;INDEX($D$138:$AV$180,$C146,G$73),),INDEX($D$138:$AV$180,$C146,G$73))</f>
        <v>A125230110K</v>
      </c>
    </row>
    <row r="25" spans="1:22">
      <c r="A25" s="53"/>
      <c r="B25" s="54" t="s">
        <v>4675</v>
      </c>
      <c r="C25" s="55" cm="1">
        <f t="array" ref="C25">INDEX($D$86:$AV$128,$C95,C$73)</f>
        <v>230.244</v>
      </c>
      <c r="D25" s="55" cm="1">
        <f t="array" ref="D25">INDEX($D$86:$AV$128,$C95,D$73)</f>
        <v>106.797</v>
      </c>
      <c r="E25" s="55" cm="1">
        <f t="array" ref="E25">INDEX($D$86:$AV$128,$C95,E$73)</f>
        <v>337.041</v>
      </c>
      <c r="F25" s="55" cm="1">
        <f t="array" ref="F25">INDEX($D$86:$AV$128,$C95,F$73)</f>
        <v>38.938000000000002</v>
      </c>
      <c r="G25" s="55" cm="1">
        <f t="array" ref="G25">INDEX($D$86:$AV$128,$C95,G$73)</f>
        <v>375.97899999999998</v>
      </c>
      <c r="H25" s="52"/>
      <c r="I25" s="56" t="str" cm="1">
        <f t="array" ref="I25">HYPERLINK(TEXT("#"&amp;INDEX($D$138:$AV$180,$C147,C$73),),INDEX($D$138:$AV$180,$C147,C$73))</f>
        <v>A125232470A</v>
      </c>
      <c r="J25" s="56" t="str" cm="1">
        <f t="array" ref="J25">HYPERLINK(TEXT("#"&amp;INDEX($D$138:$AV$180,$C147,D$73),),INDEX($D$138:$AV$180,$C147,D$73))</f>
        <v>A125227718X</v>
      </c>
      <c r="K25" s="56" t="str" cm="1">
        <f t="array" ref="K25">HYPERLINK(TEXT("#"&amp;INDEX($D$138:$AV$180,$C147,E$73),),INDEX($D$138:$AV$180,$C147,E$73))</f>
        <v>A125234846X</v>
      </c>
      <c r="L25" s="56" t="str" cm="1">
        <f t="array" ref="L25">HYPERLINK(TEXT("#"&amp;INDEX($D$138:$AV$180,$C147,F$73),),INDEX($D$138:$AV$180,$C147,F$73))</f>
        <v>A125237222F</v>
      </c>
      <c r="M25" s="56" t="str" cm="1">
        <f t="array" ref="M25">HYPERLINK(TEXT("#"&amp;INDEX($D$138:$AV$180,$C147,G$73),),INDEX($D$138:$AV$180,$C147,G$73))</f>
        <v>A125230094W</v>
      </c>
    </row>
    <row r="26" spans="1:22">
      <c r="A26" s="53"/>
      <c r="B26" s="54" t="s">
        <v>4676</v>
      </c>
      <c r="C26" s="55" cm="1">
        <f t="array" ref="C26">INDEX($D$86:$AV$128,$C96,C$73)</f>
        <v>85.066000000000003</v>
      </c>
      <c r="D26" s="55" cm="1">
        <f t="array" ref="D26">INDEX($D$86:$AV$128,$C96,D$73)</f>
        <v>25.904</v>
      </c>
      <c r="E26" s="55" cm="1">
        <f t="array" ref="E26">INDEX($D$86:$AV$128,$C96,E$73)</f>
        <v>110.96899999999999</v>
      </c>
      <c r="F26" s="55" cm="1">
        <f t="array" ref="F26">INDEX($D$86:$AV$128,$C96,F$73)</f>
        <v>13.882</v>
      </c>
      <c r="G26" s="55" cm="1">
        <f t="array" ref="G26">INDEX($D$86:$AV$128,$C96,G$73)</f>
        <v>124.851</v>
      </c>
      <c r="H26" s="52"/>
      <c r="I26" s="56" t="str" cm="1">
        <f t="array" ref="I26">HYPERLINK(TEXT("#"&amp;INDEX($D$138:$AV$180,$C148,C$73),),INDEX($D$138:$AV$180,$C148,C$73))</f>
        <v>A125232506T</v>
      </c>
      <c r="J26" s="56" t="str" cm="1">
        <f t="array" ref="J26">HYPERLINK(TEXT("#"&amp;INDEX($D$138:$AV$180,$C148,D$73),),INDEX($D$138:$AV$180,$C148,D$73))</f>
        <v>A125227754J</v>
      </c>
      <c r="K26" s="56" t="str" cm="1">
        <f t="array" ref="K26">HYPERLINK(TEXT("#"&amp;INDEX($D$138:$AV$180,$C148,E$73),),INDEX($D$138:$AV$180,$C148,E$73))</f>
        <v>A125234882J</v>
      </c>
      <c r="L26" s="56" t="str" cm="1">
        <f t="array" ref="L26">HYPERLINK(TEXT("#"&amp;INDEX($D$138:$AV$180,$C148,F$73),),INDEX($D$138:$AV$180,$C148,F$73))</f>
        <v>A125237258J</v>
      </c>
      <c r="M26" s="56" t="str" cm="1">
        <f t="array" ref="M26">HYPERLINK(TEXT("#"&amp;INDEX($D$138:$AV$180,$C148,G$73),),INDEX($D$138:$AV$180,$C148,G$73))</f>
        <v>A125230130V</v>
      </c>
      <c r="N26" s="52"/>
      <c r="O26" s="52"/>
      <c r="P26" s="52"/>
      <c r="Q26" s="52"/>
      <c r="R26" s="52"/>
      <c r="S26" s="52"/>
      <c r="T26" s="52"/>
      <c r="U26" s="52"/>
      <c r="V26" s="52"/>
    </row>
    <row r="27" spans="1:22">
      <c r="A27" s="53"/>
      <c r="B27" s="54" t="s">
        <v>4677</v>
      </c>
      <c r="C27" s="55" cm="1">
        <f t="array" ref="C27">INDEX($D$86:$AV$128,$C97,C$73)</f>
        <v>25.247</v>
      </c>
      <c r="D27" s="55" cm="1">
        <f t="array" ref="D27">INDEX($D$86:$AV$128,$C97,D$73)</f>
        <v>5.0759999999999996</v>
      </c>
      <c r="E27" s="55" cm="1">
        <f t="array" ref="E27">INDEX($D$86:$AV$128,$C97,E$73)</f>
        <v>30.323</v>
      </c>
      <c r="F27" s="55" cm="1">
        <f t="array" ref="F27">INDEX($D$86:$AV$128,$C97,F$73)</f>
        <v>3.21</v>
      </c>
      <c r="G27" s="55" cm="1">
        <f t="array" ref="G27">INDEX($D$86:$AV$128,$C97,G$73)</f>
        <v>33.533000000000001</v>
      </c>
      <c r="H27" s="52"/>
      <c r="I27" s="56" t="str" cm="1">
        <f t="array" ref="I27">HYPERLINK(TEXT("#"&amp;INDEX($D$138:$AV$180,$C149,C$73),),INDEX($D$138:$AV$180,$C149,C$73))</f>
        <v>A125232490K</v>
      </c>
      <c r="J27" s="56" t="str" cm="1">
        <f t="array" ref="J27">HYPERLINK(TEXT("#"&amp;INDEX($D$138:$AV$180,$C149,D$73),),INDEX($D$138:$AV$180,$C149,D$73))</f>
        <v>A125227738J</v>
      </c>
      <c r="K27" s="56" t="str" cm="1">
        <f t="array" ref="K27">HYPERLINK(TEXT("#"&amp;INDEX($D$138:$AV$180,$C149,E$73),),INDEX($D$138:$AV$180,$C149,E$73))</f>
        <v>A125234866J</v>
      </c>
      <c r="L27" s="56" t="str" cm="1">
        <f t="array" ref="L27">HYPERLINK(TEXT("#"&amp;INDEX($D$138:$AV$180,$C149,F$73),),INDEX($D$138:$AV$180,$C149,F$73))</f>
        <v>A125237242R</v>
      </c>
      <c r="M27" s="56" t="str" cm="1">
        <f t="array" ref="M27">HYPERLINK(TEXT("#"&amp;INDEX($D$138:$AV$180,$C149,G$73),),INDEX($D$138:$AV$180,$C149,G$73))</f>
        <v>A125230114V</v>
      </c>
      <c r="N27" s="52"/>
      <c r="O27" s="52"/>
      <c r="P27" s="52"/>
      <c r="Q27" s="52"/>
      <c r="R27" s="52"/>
      <c r="S27" s="52"/>
      <c r="T27" s="52"/>
      <c r="U27" s="52"/>
      <c r="V27" s="52"/>
    </row>
    <row r="28" spans="1:22">
      <c r="A28" s="49" t="s">
        <v>4660</v>
      </c>
      <c r="B28" s="57"/>
      <c r="C28" s="58" cm="1">
        <f t="array" ref="C28">INDEX($D$86:$AV$128,$C98,C$73)</f>
        <v>538.25699999999995</v>
      </c>
      <c r="D28" s="58" cm="1">
        <f t="array" ref="D28">INDEX($D$86:$AV$128,$C98,D$73)</f>
        <v>280.63900000000001</v>
      </c>
      <c r="E28" s="58" cm="1">
        <f t="array" ref="E28">INDEX($D$86:$AV$128,$C98,E$73)</f>
        <v>818.89599999999996</v>
      </c>
      <c r="F28" s="58" cm="1">
        <f t="array" ref="F28">INDEX($D$86:$AV$128,$C98,F$73)</f>
        <v>86.605000000000004</v>
      </c>
      <c r="G28" s="58" cm="1">
        <f t="array" ref="G28">INDEX($D$86:$AV$128,$C98,G$73)</f>
        <v>905.50099999999998</v>
      </c>
      <c r="H28" s="52"/>
      <c r="I28" s="56" t="str" cm="1">
        <f t="array" ref="I28">HYPERLINK(TEXT("#"&amp;INDEX($D$138:$AV$180,$C150,C$73),),INDEX($D$138:$AV$180,$C150,C$73))</f>
        <v>A125232510J</v>
      </c>
      <c r="J28" s="56" t="str" cm="1">
        <f t="array" ref="J28">HYPERLINK(TEXT("#"&amp;INDEX($D$138:$AV$180,$C150,D$73),),INDEX($D$138:$AV$180,$C150,D$73))</f>
        <v>A125227758T</v>
      </c>
      <c r="K28" s="56" t="str" cm="1">
        <f t="array" ref="K28">HYPERLINK(TEXT("#"&amp;INDEX($D$138:$AV$180,$C150,E$73),),INDEX($D$138:$AV$180,$C150,E$73))</f>
        <v>A125234886T</v>
      </c>
      <c r="L28" s="56" t="str" cm="1">
        <f t="array" ref="L28">HYPERLINK(TEXT("#"&amp;INDEX($D$138:$AV$180,$C150,F$73),),INDEX($D$138:$AV$180,$C150,F$73))</f>
        <v>A125237262X</v>
      </c>
      <c r="M28" s="56" t="str" cm="1">
        <f t="array" ref="M28">HYPERLINK(TEXT("#"&amp;INDEX($D$138:$AV$180,$C150,G$73),),INDEX($D$138:$AV$180,$C150,G$73))</f>
        <v>A125230134C</v>
      </c>
      <c r="N28" s="52"/>
      <c r="O28" s="52"/>
      <c r="P28" s="52"/>
      <c r="Q28" s="52"/>
      <c r="R28" s="52"/>
      <c r="S28" s="52"/>
      <c r="T28" s="52"/>
      <c r="U28" s="52"/>
      <c r="V28" s="52"/>
    </row>
    <row r="29" spans="1:22">
      <c r="A29" s="46" t="s">
        <v>4678</v>
      </c>
      <c r="B29" s="47"/>
      <c r="C29" s="47"/>
      <c r="D29" s="47"/>
      <c r="E29" s="47"/>
      <c r="F29" s="47"/>
      <c r="G29" s="47"/>
      <c r="H29" s="52"/>
      <c r="I29" s="47"/>
      <c r="J29" s="47"/>
      <c r="K29" s="47"/>
      <c r="L29" s="47"/>
      <c r="M29" s="47"/>
      <c r="N29" s="52"/>
      <c r="O29" s="52"/>
      <c r="P29" s="52"/>
      <c r="Q29" s="52"/>
      <c r="R29" s="52"/>
      <c r="S29" s="52"/>
      <c r="T29" s="52"/>
      <c r="U29" s="52"/>
      <c r="V29" s="52"/>
    </row>
    <row r="30" spans="1:22">
      <c r="A30" s="49" t="s">
        <v>4665</v>
      </c>
      <c r="B30" s="50"/>
      <c r="C30" s="55"/>
      <c r="D30" s="55"/>
      <c r="E30" s="55"/>
      <c r="F30" s="55"/>
      <c r="G30" s="55"/>
      <c r="H30" s="52"/>
      <c r="I30" s="56"/>
      <c r="J30" s="56"/>
      <c r="K30" s="56"/>
      <c r="L30" s="56"/>
      <c r="M30" s="56"/>
      <c r="N30" s="52"/>
      <c r="O30" s="52"/>
      <c r="P30" s="52"/>
      <c r="Q30" s="52"/>
      <c r="R30" s="52"/>
      <c r="S30" s="52"/>
      <c r="T30" s="52"/>
      <c r="U30" s="52"/>
      <c r="V30" s="52"/>
    </row>
    <row r="31" spans="1:22">
      <c r="A31" s="53"/>
      <c r="B31" s="54" t="s">
        <v>4666</v>
      </c>
      <c r="C31" s="55" cm="1">
        <f t="array" ref="C31">INDEX($D$86:$AV$128,$C101,C$73)</f>
        <v>182.80199999999999</v>
      </c>
      <c r="D31" s="55" cm="1">
        <f t="array" ref="D31">INDEX($D$86:$AV$128,$C101,D$73)</f>
        <v>90.305000000000007</v>
      </c>
      <c r="E31" s="55" cm="1">
        <f t="array" ref="E31">INDEX($D$86:$AV$128,$C101,E$73)</f>
        <v>273.10700000000003</v>
      </c>
      <c r="F31" s="55" cm="1">
        <f t="array" ref="F31">INDEX($D$86:$AV$128,$C101,F$73)</f>
        <v>26.199000000000002</v>
      </c>
      <c r="G31" s="55" cm="1">
        <f t="array" ref="G31">INDEX($D$86:$AV$128,$C101,G$73)</f>
        <v>299.30599999999998</v>
      </c>
      <c r="H31" s="52"/>
      <c r="I31" s="56" t="str" cm="1">
        <f t="array" ref="I31">HYPERLINK(TEXT("#"&amp;INDEX($D$138:$AV$180,$C153,C$73),),INDEX($D$138:$AV$180,$C153,C$73))</f>
        <v>A125256254C</v>
      </c>
      <c r="J31" s="56" t="str" cm="1">
        <f t="array" ref="J31">HYPERLINK(TEXT("#"&amp;INDEX($D$138:$AV$180,$C153,D$73),),INDEX($D$138:$AV$180,$C153,D$73))</f>
        <v>A125251502L</v>
      </c>
      <c r="K31" s="56" t="str" cm="1">
        <f t="array" ref="K31">HYPERLINK(TEXT("#"&amp;INDEX($D$138:$AV$180,$C153,E$73),),INDEX($D$138:$AV$180,$C153,E$73))</f>
        <v>A125258630J</v>
      </c>
      <c r="L31" s="56" t="str" cm="1">
        <f t="array" ref="L31">HYPERLINK(TEXT("#"&amp;INDEX($D$138:$AV$180,$C153,F$73),),INDEX($D$138:$AV$180,$C153,F$73))</f>
        <v>A125261006L</v>
      </c>
      <c r="M31" s="56" t="str" cm="1">
        <f t="array" ref="M31">HYPERLINK(TEXT("#"&amp;INDEX($D$138:$AV$180,$C153,G$73),),INDEX($D$138:$AV$180,$C153,G$73))</f>
        <v>A125253878W</v>
      </c>
      <c r="N31" s="52"/>
      <c r="O31" s="52"/>
      <c r="P31" s="52"/>
      <c r="Q31" s="52"/>
      <c r="R31" s="52"/>
      <c r="S31" s="52"/>
      <c r="T31" s="52"/>
      <c r="U31" s="52"/>
      <c r="V31" s="52"/>
    </row>
    <row r="32" spans="1:22">
      <c r="A32" s="53"/>
      <c r="B32" s="54" t="s">
        <v>4667</v>
      </c>
      <c r="C32" s="55" cm="1">
        <f t="array" ref="C32">INDEX($D$86:$AV$128,$C102,C$73)</f>
        <v>31.277000000000001</v>
      </c>
      <c r="D32" s="55" cm="1">
        <f t="array" ref="D32">INDEX($D$86:$AV$128,$C102,D$73)</f>
        <v>26.759</v>
      </c>
      <c r="E32" s="55" cm="1">
        <f t="array" ref="E32">INDEX($D$86:$AV$128,$C102,E$73)</f>
        <v>58.036000000000001</v>
      </c>
      <c r="F32" s="55" cm="1">
        <f t="array" ref="F32">INDEX($D$86:$AV$128,$C102,F$73)</f>
        <v>9.2080000000000002</v>
      </c>
      <c r="G32" s="55" cm="1">
        <f t="array" ref="G32">INDEX($D$86:$AV$128,$C102,G$73)</f>
        <v>67.244</v>
      </c>
      <c r="H32" s="52"/>
      <c r="I32" s="56" t="str" cm="1">
        <f t="array" ref="I32">HYPERLINK(TEXT("#"&amp;INDEX($D$138:$AV$180,$C154,C$73),),INDEX($D$138:$AV$180,$C154,C$73))</f>
        <v>A125256234V</v>
      </c>
      <c r="J32" s="56" t="str" cm="1">
        <f t="array" ref="J32">HYPERLINK(TEXT("#"&amp;INDEX($D$138:$AV$180,$C154,D$73),),INDEX($D$138:$AV$180,$C154,D$73))</f>
        <v>A125251482R</v>
      </c>
      <c r="K32" s="56" t="str" cm="1">
        <f t="array" ref="K32">HYPERLINK(TEXT("#"&amp;INDEX($D$138:$AV$180,$C154,E$73),),INDEX($D$138:$AV$180,$C154,E$73))</f>
        <v>A125258610X</v>
      </c>
      <c r="L32" s="56" t="str" cm="1">
        <f t="array" ref="L32">HYPERLINK(TEXT("#"&amp;INDEX($D$138:$AV$180,$C154,F$73),),INDEX($D$138:$AV$180,$C154,F$73))</f>
        <v>A125260986L</v>
      </c>
      <c r="M32" s="56" t="str" cm="1">
        <f t="array" ref="M32">HYPERLINK(TEXT("#"&amp;INDEX($D$138:$AV$180,$C154,G$73),),INDEX($D$138:$AV$180,$C154,G$73))</f>
        <v>A125253858L</v>
      </c>
      <c r="N32" s="52"/>
      <c r="O32" s="52"/>
      <c r="P32" s="52"/>
      <c r="Q32" s="52"/>
      <c r="R32" s="52"/>
      <c r="S32" s="52"/>
      <c r="T32" s="52"/>
      <c r="U32" s="52"/>
      <c r="V32" s="52"/>
    </row>
    <row r="33" spans="1:22">
      <c r="A33" s="49" t="s">
        <v>4668</v>
      </c>
      <c r="B33" s="50"/>
      <c r="C33" s="55"/>
      <c r="D33" s="55"/>
      <c r="E33" s="55"/>
      <c r="F33" s="55"/>
      <c r="G33" s="55"/>
      <c r="H33" s="52"/>
      <c r="I33" s="56"/>
      <c r="J33" s="56"/>
      <c r="K33" s="56"/>
      <c r="L33" s="56"/>
      <c r="M33" s="56"/>
      <c r="N33" s="52"/>
      <c r="O33" s="52"/>
      <c r="P33" s="52"/>
      <c r="Q33" s="52"/>
      <c r="R33" s="52"/>
      <c r="S33" s="52"/>
      <c r="T33" s="52"/>
      <c r="U33" s="52"/>
      <c r="V33" s="52"/>
    </row>
    <row r="34" spans="1:22">
      <c r="A34" s="53"/>
      <c r="B34" s="54" t="s">
        <v>4669</v>
      </c>
      <c r="C34" s="55" cm="1">
        <f t="array" ref="C34">INDEX($D$86:$AV$128,$C104,C$73)</f>
        <v>67.186000000000007</v>
      </c>
      <c r="D34" s="55" cm="1">
        <f t="array" ref="D34">INDEX($D$86:$AV$128,$C104,D$73)</f>
        <v>42.982999999999997</v>
      </c>
      <c r="E34" s="55" cm="1">
        <f t="array" ref="E34">INDEX($D$86:$AV$128,$C104,E$73)</f>
        <v>110.17</v>
      </c>
      <c r="F34" s="55" cm="1">
        <f t="array" ref="F34">INDEX($D$86:$AV$128,$C104,F$73)</f>
        <v>9.33</v>
      </c>
      <c r="G34" s="55" cm="1">
        <f t="array" ref="G34">INDEX($D$86:$AV$128,$C104,G$73)</f>
        <v>119.5</v>
      </c>
      <c r="H34" s="52"/>
      <c r="I34" s="56" t="str" cm="1">
        <f t="array" ref="I34">HYPERLINK(TEXT("#"&amp;INDEX($D$138:$AV$180,$C156,C$73),),INDEX($D$138:$AV$180,$C156,C$73))</f>
        <v>A125256258L</v>
      </c>
      <c r="J34" s="56" t="str" cm="1">
        <f t="array" ref="J34">HYPERLINK(TEXT("#"&amp;INDEX($D$138:$AV$180,$C156,D$73),),INDEX($D$138:$AV$180,$C156,D$73))</f>
        <v>A125251506W</v>
      </c>
      <c r="K34" s="56" t="str" cm="1">
        <f t="array" ref="K34">HYPERLINK(TEXT("#"&amp;INDEX($D$138:$AV$180,$C156,E$73),),INDEX($D$138:$AV$180,$C156,E$73))</f>
        <v>A125258634T</v>
      </c>
      <c r="L34" s="56" t="str" cm="1">
        <f t="array" ref="L34">HYPERLINK(TEXT("#"&amp;INDEX($D$138:$AV$180,$C156,F$73),),INDEX($D$138:$AV$180,$C156,F$73))</f>
        <v>A125261010C</v>
      </c>
      <c r="M34" s="56" t="str" cm="1">
        <f t="array" ref="M34">HYPERLINK(TEXT("#"&amp;INDEX($D$138:$AV$180,$C156,G$73),),INDEX($D$138:$AV$180,$C156,G$73))</f>
        <v>A125253882L</v>
      </c>
      <c r="N34" s="52"/>
      <c r="O34" s="52"/>
      <c r="P34" s="52"/>
      <c r="Q34" s="52"/>
      <c r="R34" s="52"/>
      <c r="S34" s="52"/>
      <c r="T34" s="52"/>
      <c r="U34" s="52"/>
      <c r="V34" s="52"/>
    </row>
    <row r="35" spans="1:22">
      <c r="A35" s="53"/>
      <c r="B35" s="54" t="s">
        <v>4670</v>
      </c>
      <c r="C35" s="55" cm="1">
        <f t="array" ref="C35">INDEX($D$86:$AV$128,$C105,C$73)</f>
        <v>30.332999999999998</v>
      </c>
      <c r="D35" s="55" cm="1">
        <f t="array" ref="D35">INDEX($D$86:$AV$128,$C105,D$73)</f>
        <v>21.428999999999998</v>
      </c>
      <c r="E35" s="55" cm="1">
        <f t="array" ref="E35">INDEX($D$86:$AV$128,$C105,E$73)</f>
        <v>51.762</v>
      </c>
      <c r="F35" s="55" cm="1">
        <f t="array" ref="F35">INDEX($D$86:$AV$128,$C105,F$73)</f>
        <v>7.1550000000000002</v>
      </c>
      <c r="G35" s="55" cm="1">
        <f t="array" ref="G35">INDEX($D$86:$AV$128,$C105,G$73)</f>
        <v>58.917000000000002</v>
      </c>
      <c r="H35" s="52"/>
      <c r="I35" s="56" t="str" cm="1">
        <f t="array" ref="I35">HYPERLINK(TEXT("#"&amp;INDEX($D$138:$AV$180,$C157,C$73),),INDEX($D$138:$AV$180,$C157,C$73))</f>
        <v>A125256262C</v>
      </c>
      <c r="J35" s="56" t="str" cm="1">
        <f t="array" ref="J35">HYPERLINK(TEXT("#"&amp;INDEX($D$138:$AV$180,$C157,D$73),),INDEX($D$138:$AV$180,$C157,D$73))</f>
        <v>A125251510L</v>
      </c>
      <c r="K35" s="56" t="str" cm="1">
        <f t="array" ref="K35">HYPERLINK(TEXT("#"&amp;INDEX($D$138:$AV$180,$C157,E$73),),INDEX($D$138:$AV$180,$C157,E$73))</f>
        <v>A125258638A</v>
      </c>
      <c r="L35" s="56" t="str" cm="1">
        <f t="array" ref="L35">HYPERLINK(TEXT("#"&amp;INDEX($D$138:$AV$180,$C157,F$73),),INDEX($D$138:$AV$180,$C157,F$73))</f>
        <v>A125261014L</v>
      </c>
      <c r="M35" s="56" t="str" cm="1">
        <f t="array" ref="M35">HYPERLINK(TEXT("#"&amp;INDEX($D$138:$AV$180,$C157,G$73),),INDEX($D$138:$AV$180,$C157,G$73))</f>
        <v>A125253886W</v>
      </c>
      <c r="N35" s="52"/>
      <c r="O35" s="52"/>
      <c r="P35" s="52"/>
      <c r="Q35" s="52"/>
      <c r="R35" s="52"/>
      <c r="S35" s="52"/>
      <c r="T35" s="52"/>
      <c r="U35" s="52"/>
      <c r="V35" s="52"/>
    </row>
    <row r="36" spans="1:22">
      <c r="A36" s="53"/>
      <c r="B36" s="54" t="s">
        <v>4671</v>
      </c>
      <c r="C36" s="55" cm="1">
        <f t="array" ref="C36">INDEX($D$86:$AV$128,$C106,C$73)</f>
        <v>61.441000000000003</v>
      </c>
      <c r="D36" s="55" cm="1">
        <f t="array" ref="D36">INDEX($D$86:$AV$128,$C106,D$73)</f>
        <v>25.395</v>
      </c>
      <c r="E36" s="55" cm="1">
        <f t="array" ref="E36">INDEX($D$86:$AV$128,$C106,E$73)</f>
        <v>86.835999999999999</v>
      </c>
      <c r="F36" s="55" cm="1">
        <f t="array" ref="F36">INDEX($D$86:$AV$128,$C106,F$73)</f>
        <v>9.6359999999999992</v>
      </c>
      <c r="G36" s="55" cm="1">
        <f t="array" ref="G36">INDEX($D$86:$AV$128,$C106,G$73)</f>
        <v>96.471999999999994</v>
      </c>
      <c r="H36" s="52"/>
      <c r="I36" s="56" t="str" cm="1">
        <f t="array" ref="I36">HYPERLINK(TEXT("#"&amp;INDEX($D$138:$AV$180,$C158,C$73),),INDEX($D$138:$AV$180,$C158,C$73))</f>
        <v>A125256238C</v>
      </c>
      <c r="J36" s="56" t="str" cm="1">
        <f t="array" ref="J36">HYPERLINK(TEXT("#"&amp;INDEX($D$138:$AV$180,$C158,D$73),),INDEX($D$138:$AV$180,$C158,D$73))</f>
        <v>A125251486X</v>
      </c>
      <c r="K36" s="56" t="str" cm="1">
        <f t="array" ref="K36">HYPERLINK(TEXT("#"&amp;INDEX($D$138:$AV$180,$C158,E$73),),INDEX($D$138:$AV$180,$C158,E$73))</f>
        <v>A125258614J</v>
      </c>
      <c r="L36" s="56" t="str" cm="1">
        <f t="array" ref="L36">HYPERLINK(TEXT("#"&amp;INDEX($D$138:$AV$180,$C158,F$73),),INDEX($D$138:$AV$180,$C158,F$73))</f>
        <v>A125260990C</v>
      </c>
      <c r="M36" s="56" t="str" cm="1">
        <f t="array" ref="M36">HYPERLINK(TEXT("#"&amp;INDEX($D$138:$AV$180,$C158,G$73),),INDEX($D$138:$AV$180,$C158,G$73))</f>
        <v>A125253862C</v>
      </c>
      <c r="N36" s="52"/>
      <c r="O36" s="52"/>
      <c r="P36" s="52"/>
      <c r="Q36" s="52"/>
      <c r="R36" s="52"/>
      <c r="S36" s="52"/>
      <c r="T36" s="52"/>
      <c r="U36" s="52"/>
      <c r="V36" s="52"/>
    </row>
    <row r="37" spans="1:22">
      <c r="A37" s="53"/>
      <c r="B37" s="54" t="s">
        <v>4672</v>
      </c>
      <c r="C37" s="55" cm="1">
        <f t="array" ref="C37">INDEX($D$86:$AV$128,$C107,C$73)</f>
        <v>55.119</v>
      </c>
      <c r="D37" s="55" cm="1">
        <f t="array" ref="D37">INDEX($D$86:$AV$128,$C107,D$73)</f>
        <v>27.257000000000001</v>
      </c>
      <c r="E37" s="55" cm="1">
        <f t="array" ref="E37">INDEX($D$86:$AV$128,$C107,E$73)</f>
        <v>82.376000000000005</v>
      </c>
      <c r="F37" s="55" cm="1">
        <f t="array" ref="F37">INDEX($D$86:$AV$128,$C107,F$73)</f>
        <v>9.2859999999999996</v>
      </c>
      <c r="G37" s="55" cm="1">
        <f t="array" ref="G37">INDEX($D$86:$AV$128,$C107,G$73)</f>
        <v>91.662000000000006</v>
      </c>
      <c r="H37" s="52"/>
      <c r="I37" s="56" t="str" cm="1">
        <f t="array" ref="I37">HYPERLINK(TEXT("#"&amp;INDEX($D$138:$AV$180,$C159,C$73),),INDEX($D$138:$AV$180,$C159,C$73))</f>
        <v>A125256242V</v>
      </c>
      <c r="J37" s="56" t="str" cm="1">
        <f t="array" ref="J37">HYPERLINK(TEXT("#"&amp;INDEX($D$138:$AV$180,$C159,D$73),),INDEX($D$138:$AV$180,$C159,D$73))</f>
        <v>A125251490R</v>
      </c>
      <c r="K37" s="56" t="str" cm="1">
        <f t="array" ref="K37">HYPERLINK(TEXT("#"&amp;INDEX($D$138:$AV$180,$C159,E$73),),INDEX($D$138:$AV$180,$C159,E$73))</f>
        <v>A125258618T</v>
      </c>
      <c r="L37" s="56" t="str" cm="1">
        <f t="array" ref="L37">HYPERLINK(TEXT("#"&amp;INDEX($D$138:$AV$180,$C159,F$73),),INDEX($D$138:$AV$180,$C159,F$73))</f>
        <v>A125260994L</v>
      </c>
      <c r="M37" s="56" t="str" cm="1">
        <f t="array" ref="M37">HYPERLINK(TEXT("#"&amp;INDEX($D$138:$AV$180,$C159,G$73),),INDEX($D$138:$AV$180,$C159,G$73))</f>
        <v>A125253866L</v>
      </c>
      <c r="N37" s="52"/>
      <c r="O37" s="52"/>
      <c r="P37" s="52"/>
      <c r="Q37" s="52"/>
      <c r="R37" s="52"/>
      <c r="S37" s="52"/>
      <c r="T37" s="52"/>
      <c r="U37" s="52"/>
      <c r="V37" s="52"/>
    </row>
    <row r="38" spans="1:22">
      <c r="A38" s="49" t="s">
        <v>4673</v>
      </c>
      <c r="B38" s="50"/>
      <c r="C38" s="55"/>
      <c r="D38" s="55"/>
      <c r="E38" s="55"/>
      <c r="F38" s="55"/>
      <c r="G38" s="55"/>
      <c r="H38" s="52"/>
      <c r="I38" s="56"/>
      <c r="J38" s="56"/>
      <c r="K38" s="56"/>
      <c r="L38" s="56"/>
      <c r="M38" s="56"/>
      <c r="N38" s="52"/>
      <c r="O38" s="52"/>
      <c r="P38" s="52"/>
      <c r="Q38" s="52"/>
      <c r="R38" s="52"/>
      <c r="S38" s="52"/>
      <c r="T38" s="52"/>
      <c r="U38" s="52"/>
      <c r="V38" s="52"/>
    </row>
    <row r="39" spans="1:22">
      <c r="A39" s="53"/>
      <c r="B39" s="54" t="s">
        <v>4674</v>
      </c>
      <c r="C39" s="55" cm="1">
        <f t="array" ref="C39">INDEX($D$86:$AV$128,$C109,C$73)</f>
        <v>69.766000000000005</v>
      </c>
      <c r="D39" s="55" cm="1">
        <f t="array" ref="D39">INDEX($D$86:$AV$128,$C109,D$73)</f>
        <v>56.073999999999998</v>
      </c>
      <c r="E39" s="55" cm="1">
        <f t="array" ref="E39">INDEX($D$86:$AV$128,$C109,E$73)</f>
        <v>125.839</v>
      </c>
      <c r="F39" s="55" cm="1">
        <f t="array" ref="F39">INDEX($D$86:$AV$128,$C109,F$73)</f>
        <v>13.648</v>
      </c>
      <c r="G39" s="55" cm="1">
        <f t="array" ref="G39">INDEX($D$86:$AV$128,$C109,G$73)</f>
        <v>139.488</v>
      </c>
      <c r="H39" s="52"/>
      <c r="I39" s="56" t="str" cm="1">
        <f t="array" ref="I39">HYPERLINK(TEXT("#"&amp;INDEX($D$138:$AV$180,$C161,C$73),),INDEX($D$138:$AV$180,$C161,C$73))</f>
        <v>A125256246C</v>
      </c>
      <c r="J39" s="56" t="str" cm="1">
        <f t="array" ref="J39">HYPERLINK(TEXT("#"&amp;INDEX($D$138:$AV$180,$C161,D$73),),INDEX($D$138:$AV$180,$C161,D$73))</f>
        <v>A125251494X</v>
      </c>
      <c r="K39" s="56" t="str" cm="1">
        <f t="array" ref="K39">HYPERLINK(TEXT("#"&amp;INDEX($D$138:$AV$180,$C161,E$73),),INDEX($D$138:$AV$180,$C161,E$73))</f>
        <v>A125258622J</v>
      </c>
      <c r="L39" s="56" t="str" cm="1">
        <f t="array" ref="L39">HYPERLINK(TEXT("#"&amp;INDEX($D$138:$AV$180,$C161,F$73),),INDEX($D$138:$AV$180,$C161,F$73))</f>
        <v>A125260998W</v>
      </c>
      <c r="M39" s="56" t="str" cm="1">
        <f t="array" ref="M39">HYPERLINK(TEXT("#"&amp;INDEX($D$138:$AV$180,$C161,G$73),),INDEX($D$138:$AV$180,$C161,G$73))</f>
        <v>A125253870C</v>
      </c>
      <c r="N39" s="52"/>
      <c r="O39" s="52"/>
      <c r="P39" s="52"/>
      <c r="Q39" s="52"/>
      <c r="R39" s="52"/>
      <c r="S39" s="52"/>
      <c r="T39" s="52"/>
      <c r="U39" s="52"/>
      <c r="V39" s="52"/>
    </row>
    <row r="40" spans="1:22">
      <c r="A40" s="53"/>
      <c r="B40" s="54" t="s">
        <v>4675</v>
      </c>
      <c r="C40" s="55" cm="1">
        <f t="array" ref="C40">INDEX($D$86:$AV$128,$C110,C$73)</f>
        <v>94.108999999999995</v>
      </c>
      <c r="D40" s="55" cm="1">
        <f t="array" ref="D40">INDEX($D$86:$AV$128,$C110,D$73)</f>
        <v>43.201000000000001</v>
      </c>
      <c r="E40" s="55" cm="1">
        <f t="array" ref="E40">INDEX($D$86:$AV$128,$C110,E$73)</f>
        <v>137.31</v>
      </c>
      <c r="F40" s="55" cm="1">
        <f t="array" ref="F40">INDEX($D$86:$AV$128,$C110,F$73)</f>
        <v>13.897</v>
      </c>
      <c r="G40" s="55" cm="1">
        <f t="array" ref="G40">INDEX($D$86:$AV$128,$C110,G$73)</f>
        <v>151.20699999999999</v>
      </c>
      <c r="H40" s="52"/>
      <c r="I40" s="56" t="str" cm="1">
        <f t="array" ref="I40">HYPERLINK(TEXT("#"&amp;INDEX($D$138:$AV$180,$C162,C$73),),INDEX($D$138:$AV$180,$C162,C$73))</f>
        <v>A125256230K</v>
      </c>
      <c r="J40" s="56" t="str" cm="1">
        <f t="array" ref="J40">HYPERLINK(TEXT("#"&amp;INDEX($D$138:$AV$180,$C162,D$73),),INDEX($D$138:$AV$180,$C162,D$73))</f>
        <v>A125251478X</v>
      </c>
      <c r="K40" s="56" t="str" cm="1">
        <f t="array" ref="K40">HYPERLINK(TEXT("#"&amp;INDEX($D$138:$AV$180,$C162,E$73),),INDEX($D$138:$AV$180,$C162,E$73))</f>
        <v>A125258606J</v>
      </c>
      <c r="L40" s="56" t="str" cm="1">
        <f t="array" ref="L40">HYPERLINK(TEXT("#"&amp;INDEX($D$138:$AV$180,$C162,F$73),),INDEX($D$138:$AV$180,$C162,F$73))</f>
        <v>A125260982C</v>
      </c>
      <c r="M40" s="56" t="str" cm="1">
        <f t="array" ref="M40">HYPERLINK(TEXT("#"&amp;INDEX($D$138:$AV$180,$C162,G$73),),INDEX($D$138:$AV$180,$C162,G$73))</f>
        <v>A125253854C</v>
      </c>
      <c r="N40" s="52"/>
      <c r="O40" s="52"/>
      <c r="P40" s="52"/>
      <c r="Q40" s="52"/>
      <c r="R40" s="52"/>
      <c r="S40" s="52"/>
      <c r="T40" s="52"/>
      <c r="U40" s="52"/>
      <c r="V40" s="52"/>
    </row>
    <row r="41" spans="1:22">
      <c r="A41" s="53"/>
      <c r="B41" s="54" t="s">
        <v>4676</v>
      </c>
      <c r="C41" s="55" cm="1">
        <f t="array" ref="C41">INDEX($D$86:$AV$128,$C111,C$73)</f>
        <v>33.619</v>
      </c>
      <c r="D41" s="55" cm="1">
        <f t="array" ref="D41">INDEX($D$86:$AV$128,$C111,D$73)</f>
        <v>13.786</v>
      </c>
      <c r="E41" s="55" cm="1">
        <f t="array" ref="E41">INDEX($D$86:$AV$128,$C111,E$73)</f>
        <v>47.405000000000001</v>
      </c>
      <c r="F41" s="55" cm="1">
        <f t="array" ref="F41">INDEX($D$86:$AV$128,$C111,F$73)</f>
        <v>7.4660000000000002</v>
      </c>
      <c r="G41" s="55" cm="1">
        <f t="array" ref="G41">INDEX($D$86:$AV$128,$C111,G$73)</f>
        <v>54.871000000000002</v>
      </c>
      <c r="H41" s="52"/>
      <c r="I41" s="56" t="str" cm="1">
        <f t="array" ref="I41">HYPERLINK(TEXT("#"&amp;INDEX($D$138:$AV$180,$C163,C$73),),INDEX($D$138:$AV$180,$C163,C$73))</f>
        <v>A125256266L</v>
      </c>
      <c r="J41" s="56" t="str" cm="1">
        <f t="array" ref="J41">HYPERLINK(TEXT("#"&amp;INDEX($D$138:$AV$180,$C163,D$73),),INDEX($D$138:$AV$180,$C163,D$73))</f>
        <v>A125251514W</v>
      </c>
      <c r="K41" s="56" t="str" cm="1">
        <f t="array" ref="K41">HYPERLINK(TEXT("#"&amp;INDEX($D$138:$AV$180,$C163,E$73),),INDEX($D$138:$AV$180,$C163,E$73))</f>
        <v>A125258642T</v>
      </c>
      <c r="L41" s="56" t="str" cm="1">
        <f t="array" ref="L41">HYPERLINK(TEXT("#"&amp;INDEX($D$138:$AV$180,$C163,F$73),),INDEX($D$138:$AV$180,$C163,F$73))</f>
        <v>A125261018W</v>
      </c>
      <c r="M41" s="56" t="str" cm="1">
        <f t="array" ref="M41">HYPERLINK(TEXT("#"&amp;INDEX($D$138:$AV$180,$C163,G$73),),INDEX($D$138:$AV$180,$C163,G$73))</f>
        <v>A125253890L</v>
      </c>
      <c r="N41" s="52"/>
      <c r="O41" s="52"/>
      <c r="P41" s="52"/>
      <c r="Q41" s="52"/>
      <c r="R41" s="52"/>
      <c r="S41" s="52"/>
      <c r="T41" s="52"/>
      <c r="U41" s="52"/>
      <c r="V41" s="52"/>
    </row>
    <row r="42" spans="1:22">
      <c r="A42" s="53"/>
      <c r="B42" s="54" t="s">
        <v>4677</v>
      </c>
      <c r="C42" s="55" cm="1">
        <f t="array" ref="C42">INDEX($D$86:$AV$128,$C112,C$73)</f>
        <v>16.585999999999999</v>
      </c>
      <c r="D42" s="55" cm="1">
        <f t="array" ref="D42">INDEX($D$86:$AV$128,$C112,D$73)</f>
        <v>4.0030000000000001</v>
      </c>
      <c r="E42" s="55" cm="1">
        <f t="array" ref="E42">INDEX($D$86:$AV$128,$C112,E$73)</f>
        <v>20.588000000000001</v>
      </c>
      <c r="F42" s="55" cm="1">
        <f t="array" ref="F42">INDEX($D$86:$AV$128,$C112,F$73)</f>
        <v>0.39600000000000002</v>
      </c>
      <c r="G42" s="55" cm="1">
        <f t="array" ref="G42">INDEX($D$86:$AV$128,$C112,G$73)</f>
        <v>20.984000000000002</v>
      </c>
      <c r="H42" s="52"/>
      <c r="I42" s="56" t="str" cm="1">
        <f t="array" ref="I42">HYPERLINK(TEXT("#"&amp;INDEX($D$138:$AV$180,$C164,C$73),),INDEX($D$138:$AV$180,$C164,C$73))</f>
        <v>A125256250V</v>
      </c>
      <c r="J42" s="56" t="str" cm="1">
        <f t="array" ref="J42">HYPERLINK(TEXT("#"&amp;INDEX($D$138:$AV$180,$C164,D$73),),INDEX($D$138:$AV$180,$C164,D$73))</f>
        <v>A125251498J</v>
      </c>
      <c r="K42" s="56" t="str" cm="1">
        <f t="array" ref="K42">HYPERLINK(TEXT("#"&amp;INDEX($D$138:$AV$180,$C164,E$73),),INDEX($D$138:$AV$180,$C164,E$73))</f>
        <v>A125258626T</v>
      </c>
      <c r="L42" s="56" t="str" cm="1">
        <f t="array" ref="L42">HYPERLINK(TEXT("#"&amp;INDEX($D$138:$AV$180,$C164,F$73),),INDEX($D$138:$AV$180,$C164,F$73))</f>
        <v>A125261002C</v>
      </c>
      <c r="M42" s="56" t="str" cm="1">
        <f t="array" ref="M42">HYPERLINK(TEXT("#"&amp;INDEX($D$138:$AV$180,$C164,G$73),),INDEX($D$138:$AV$180,$C164,G$73))</f>
        <v>A125253874L</v>
      </c>
      <c r="N42" s="52"/>
      <c r="O42" s="52"/>
      <c r="P42" s="52"/>
      <c r="Q42" s="52"/>
      <c r="R42" s="52"/>
      <c r="S42" s="52"/>
      <c r="T42" s="52"/>
      <c r="U42" s="52"/>
      <c r="V42" s="52"/>
    </row>
    <row r="43" spans="1:22">
      <c r="A43" s="49" t="s">
        <v>4660</v>
      </c>
      <c r="B43" s="59"/>
      <c r="C43" s="58" cm="1">
        <f t="array" ref="C43">INDEX($D$86:$AV$128,$C113,C$73)</f>
        <v>214.07900000000001</v>
      </c>
      <c r="D43" s="58" cm="1">
        <f t="array" ref="D43">INDEX($D$86:$AV$128,$C113,D$73)</f>
        <v>117.06399999999999</v>
      </c>
      <c r="E43" s="58" cm="1">
        <f t="array" ref="E43">INDEX($D$86:$AV$128,$C113,E$73)</f>
        <v>331.14299999999997</v>
      </c>
      <c r="F43" s="58" cm="1">
        <f t="array" ref="F43">INDEX($D$86:$AV$128,$C113,F$73)</f>
        <v>35.406999999999996</v>
      </c>
      <c r="G43" s="58" cm="1">
        <f t="array" ref="G43">INDEX($D$86:$AV$128,$C113,G$73)</f>
        <v>366.55</v>
      </c>
      <c r="H43" s="52"/>
      <c r="I43" s="56" t="str" cm="1">
        <f t="array" ref="I43">HYPERLINK(TEXT("#"&amp;INDEX($D$138:$AV$180,$C165,C$73),),INDEX($D$138:$AV$180,$C165,C$73))</f>
        <v>A125256270C</v>
      </c>
      <c r="J43" s="56" t="str" cm="1">
        <f t="array" ref="J43">HYPERLINK(TEXT("#"&amp;INDEX($D$138:$AV$180,$C165,D$73),),INDEX($D$138:$AV$180,$C165,D$73))</f>
        <v>A125251518F</v>
      </c>
      <c r="K43" s="56" t="str" cm="1">
        <f t="array" ref="K43">HYPERLINK(TEXT("#"&amp;INDEX($D$138:$AV$180,$C165,E$73),),INDEX($D$138:$AV$180,$C165,E$73))</f>
        <v>A125258646A</v>
      </c>
      <c r="L43" s="56" t="str" cm="1">
        <f t="array" ref="L43">HYPERLINK(TEXT("#"&amp;INDEX($D$138:$AV$180,$C165,F$73),),INDEX($D$138:$AV$180,$C165,F$73))</f>
        <v>A125261022L</v>
      </c>
      <c r="M43" s="56" t="str" cm="1">
        <f t="array" ref="M43">HYPERLINK(TEXT("#"&amp;INDEX($D$138:$AV$180,$C165,G$73),),INDEX($D$138:$AV$180,$C165,G$73))</f>
        <v>A125253894W</v>
      </c>
      <c r="N43" s="52"/>
      <c r="O43" s="52"/>
      <c r="P43" s="52"/>
      <c r="Q43" s="52"/>
      <c r="R43" s="52"/>
      <c r="S43" s="52"/>
      <c r="T43" s="52"/>
      <c r="U43" s="52"/>
      <c r="V43" s="52"/>
    </row>
    <row r="44" spans="1:22">
      <c r="A44" s="46" t="s">
        <v>4679</v>
      </c>
      <c r="B44" s="47"/>
      <c r="C44" s="47"/>
      <c r="D44" s="47"/>
      <c r="E44" s="47"/>
      <c r="F44" s="47"/>
      <c r="G44" s="47"/>
      <c r="H44" s="52"/>
      <c r="I44" s="47"/>
      <c r="J44" s="47"/>
      <c r="K44" s="47"/>
      <c r="L44" s="47"/>
      <c r="M44" s="47"/>
      <c r="N44" s="52"/>
      <c r="O44" s="52"/>
      <c r="P44" s="52"/>
      <c r="Q44" s="52"/>
      <c r="R44" s="52"/>
      <c r="S44" s="52"/>
      <c r="T44" s="52"/>
      <c r="U44" s="52"/>
      <c r="V44" s="52"/>
    </row>
    <row r="45" spans="1:22">
      <c r="A45" s="49" t="s">
        <v>4665</v>
      </c>
      <c r="B45" s="50"/>
      <c r="C45" s="55"/>
      <c r="D45" s="55"/>
      <c r="E45" s="55"/>
      <c r="F45" s="55"/>
      <c r="G45" s="55"/>
      <c r="H45" s="52"/>
      <c r="I45" s="56"/>
      <c r="J45" s="56"/>
      <c r="K45" s="56"/>
      <c r="L45" s="56"/>
      <c r="M45" s="56"/>
      <c r="N45" s="52"/>
      <c r="O45" s="52"/>
      <c r="P45" s="52"/>
      <c r="Q45" s="52"/>
      <c r="R45" s="52"/>
      <c r="S45" s="52"/>
      <c r="T45" s="52"/>
      <c r="U45" s="52"/>
      <c r="V45" s="52"/>
    </row>
    <row r="46" spans="1:22">
      <c r="A46" s="53"/>
      <c r="B46" s="54" t="s">
        <v>4666</v>
      </c>
      <c r="C46" s="55" cm="1">
        <f t="array" ref="C46">INDEX($D$86:$AV$128,$C116,C$73)</f>
        <v>283.685</v>
      </c>
      <c r="D46" s="55" cm="1">
        <f t="array" ref="D46">INDEX($D$86:$AV$128,$C116,D$73)</f>
        <v>149.37100000000001</v>
      </c>
      <c r="E46" s="55" cm="1">
        <f t="array" ref="E46">INDEX($D$86:$AV$128,$C116,E$73)</f>
        <v>433.05500000000001</v>
      </c>
      <c r="F46" s="55" cm="1">
        <f t="array" ref="F46">INDEX($D$86:$AV$128,$C116,F$73)</f>
        <v>41.783000000000001</v>
      </c>
      <c r="G46" s="55" cm="1">
        <f t="array" ref="G46">INDEX($D$86:$AV$128,$C116,G$73)</f>
        <v>474.839</v>
      </c>
      <c r="H46" s="52"/>
      <c r="I46" s="56" t="str" cm="1">
        <f t="array" ref="I46">HYPERLINK(TEXT("#"&amp;INDEX($D$138:$AV$180,$C168,C$73),),INDEX($D$138:$AV$180,$C168,C$73))</f>
        <v>A125244374X</v>
      </c>
      <c r="J46" s="56" t="str" cm="1">
        <f t="array" ref="J46">HYPERLINK(TEXT("#"&amp;INDEX($D$138:$AV$180,$C168,D$73),),INDEX($D$138:$AV$180,$C168,D$73))</f>
        <v>A125239622C</v>
      </c>
      <c r="K46" s="56" t="str" cm="1">
        <f t="array" ref="K46">HYPERLINK(TEXT("#"&amp;INDEX($D$138:$AV$180,$C168,E$73),),INDEX($D$138:$AV$180,$C168,E$73))</f>
        <v>A125246750C</v>
      </c>
      <c r="L46" s="56" t="str" cm="1">
        <f t="array" ref="L46">HYPERLINK(TEXT("#"&amp;INDEX($D$138:$AV$180,$C168,F$73),),INDEX($D$138:$AV$180,$C168,F$73))</f>
        <v>A125249126C</v>
      </c>
      <c r="M46" s="56" t="str" cm="1">
        <f t="array" ref="M46">HYPERLINK(TEXT("#"&amp;INDEX($D$138:$AV$180,$C168,G$73),),INDEX($D$138:$AV$180,$C168,G$73))</f>
        <v>A125241998T</v>
      </c>
      <c r="N46" s="52"/>
      <c r="O46" s="52"/>
      <c r="P46" s="52"/>
      <c r="Q46" s="52"/>
      <c r="R46" s="52"/>
      <c r="S46" s="52"/>
      <c r="T46" s="52"/>
      <c r="U46" s="52"/>
      <c r="V46" s="52"/>
    </row>
    <row r="47" spans="1:22">
      <c r="A47" s="53"/>
      <c r="B47" s="54" t="s">
        <v>4667</v>
      </c>
      <c r="C47" s="55" cm="1">
        <f t="array" ref="C47">INDEX($D$86:$AV$128,$C117,C$73)</f>
        <v>40.493000000000002</v>
      </c>
      <c r="D47" s="55" cm="1">
        <f t="array" ref="D47">INDEX($D$86:$AV$128,$C117,D$73)</f>
        <v>14.205</v>
      </c>
      <c r="E47" s="55" cm="1">
        <f t="array" ref="E47">INDEX($D$86:$AV$128,$C117,E$73)</f>
        <v>54.698</v>
      </c>
      <c r="F47" s="55" cm="1">
        <f t="array" ref="F47">INDEX($D$86:$AV$128,$C117,F$73)</f>
        <v>9.4139999999999997</v>
      </c>
      <c r="G47" s="55" cm="1">
        <f t="array" ref="G47">INDEX($D$86:$AV$128,$C117,G$73)</f>
        <v>64.111999999999995</v>
      </c>
      <c r="H47" s="52"/>
      <c r="I47" s="56" t="str" cm="1">
        <f t="array" ref="I47">HYPERLINK(TEXT("#"&amp;INDEX($D$138:$AV$180,$C169,C$73),),INDEX($D$138:$AV$180,$C169,C$73))</f>
        <v>A125244354R</v>
      </c>
      <c r="J47" s="56" t="str" cm="1">
        <f t="array" ref="J47">HYPERLINK(TEXT("#"&amp;INDEX($D$138:$AV$180,$C169,D$73),),INDEX($D$138:$AV$180,$C169,D$73))</f>
        <v>A125239602V</v>
      </c>
      <c r="K47" s="56" t="str" cm="1">
        <f t="array" ref="K47">HYPERLINK(TEXT("#"&amp;INDEX($D$138:$AV$180,$C169,E$73),),INDEX($D$138:$AV$180,$C169,E$73))</f>
        <v>A125246730V</v>
      </c>
      <c r="L47" s="56" t="str" cm="1">
        <f t="array" ref="L47">HYPERLINK(TEXT("#"&amp;INDEX($D$138:$AV$180,$C169,F$73),),INDEX($D$138:$AV$180,$C169,F$73))</f>
        <v>A125249106V</v>
      </c>
      <c r="M47" s="56" t="str" cm="1">
        <f t="array" ref="M47">HYPERLINK(TEXT("#"&amp;INDEX($D$138:$AV$180,$C169,G$73),),INDEX($D$138:$AV$180,$C169,G$73))</f>
        <v>A125241978J</v>
      </c>
      <c r="N47" s="52"/>
      <c r="O47" s="52"/>
      <c r="P47" s="52"/>
      <c r="Q47" s="52"/>
      <c r="R47" s="52"/>
      <c r="S47" s="52"/>
      <c r="T47" s="52"/>
      <c r="U47" s="52"/>
      <c r="V47" s="52"/>
    </row>
    <row r="48" spans="1:22">
      <c r="A48" s="49" t="s">
        <v>4668</v>
      </c>
      <c r="B48" s="50"/>
      <c r="C48" s="55"/>
      <c r="D48" s="55"/>
      <c r="E48" s="55"/>
      <c r="F48" s="55"/>
      <c r="G48" s="55"/>
      <c r="H48" s="52"/>
      <c r="I48" s="56"/>
      <c r="J48" s="56"/>
      <c r="K48" s="56"/>
      <c r="L48" s="56"/>
      <c r="M48" s="56"/>
      <c r="N48" s="52"/>
      <c r="O48" s="52"/>
      <c r="P48" s="52"/>
      <c r="Q48" s="52"/>
      <c r="R48" s="52"/>
      <c r="S48" s="52"/>
      <c r="T48" s="52"/>
      <c r="U48" s="52"/>
      <c r="V48" s="52"/>
    </row>
    <row r="49" spans="1:23">
      <c r="A49" s="53"/>
      <c r="B49" s="54" t="s">
        <v>4669</v>
      </c>
      <c r="C49" s="55" cm="1">
        <f t="array" ref="C49">INDEX($D$86:$AV$128,$C119,C$73)</f>
        <v>115.614</v>
      </c>
      <c r="D49" s="55" cm="1">
        <f t="array" ref="D49">INDEX($D$86:$AV$128,$C119,D$73)</f>
        <v>70.019000000000005</v>
      </c>
      <c r="E49" s="55" cm="1">
        <f t="array" ref="E49">INDEX($D$86:$AV$128,$C119,E$73)</f>
        <v>185.63300000000001</v>
      </c>
      <c r="F49" s="55" cm="1">
        <f t="array" ref="F49">INDEX($D$86:$AV$128,$C119,F$73)</f>
        <v>14.198</v>
      </c>
      <c r="G49" s="55" cm="1">
        <f t="array" ref="G49">INDEX($D$86:$AV$128,$C119,G$73)</f>
        <v>199.83099999999999</v>
      </c>
      <c r="H49" s="52"/>
      <c r="I49" s="56" t="str" cm="1">
        <f t="array" ref="I49">HYPERLINK(TEXT("#"&amp;INDEX($D$138:$AV$180,$C171,C$73),),INDEX($D$138:$AV$180,$C171,C$73))</f>
        <v>A125244378J</v>
      </c>
      <c r="J49" s="56" t="str" cm="1">
        <f t="array" ref="J49">HYPERLINK(TEXT("#"&amp;INDEX($D$138:$AV$180,$C171,D$73),),INDEX($D$138:$AV$180,$C171,D$73))</f>
        <v>A125239626L</v>
      </c>
      <c r="K49" s="56" t="str" cm="1">
        <f t="array" ref="K49">HYPERLINK(TEXT("#"&amp;INDEX($D$138:$AV$180,$C171,E$73),),INDEX($D$138:$AV$180,$C171,E$73))</f>
        <v>A125246754L</v>
      </c>
      <c r="L49" s="56" t="str" cm="1">
        <f t="array" ref="L49">HYPERLINK(TEXT("#"&amp;INDEX($D$138:$AV$180,$C171,F$73),),INDEX($D$138:$AV$180,$C171,F$73))</f>
        <v>A125249130V</v>
      </c>
      <c r="M49" s="56" t="str" cm="1">
        <f t="array" ref="M49">HYPERLINK(TEXT("#"&amp;INDEX($D$138:$AV$180,$C171,G$73),),INDEX($D$138:$AV$180,$C171,G$73))</f>
        <v>A125242002X</v>
      </c>
      <c r="N49" s="52"/>
      <c r="O49" s="52"/>
      <c r="P49" s="52"/>
      <c r="Q49" s="52"/>
      <c r="R49" s="52"/>
      <c r="S49" s="52"/>
      <c r="T49" s="52"/>
      <c r="U49" s="52"/>
      <c r="V49" s="52"/>
    </row>
    <row r="50" spans="1:23">
      <c r="A50" s="53"/>
      <c r="B50" s="54" t="s">
        <v>4670</v>
      </c>
      <c r="C50" s="55" cm="1">
        <f t="array" ref="C50">INDEX($D$86:$AV$128,$C120,C$73)</f>
        <v>60.54</v>
      </c>
      <c r="D50" s="55" cm="1">
        <f t="array" ref="D50">INDEX($D$86:$AV$128,$C120,D$73)</f>
        <v>33.67</v>
      </c>
      <c r="E50" s="55" cm="1">
        <f t="array" ref="E50">INDEX($D$86:$AV$128,$C120,E$73)</f>
        <v>94.21</v>
      </c>
      <c r="F50" s="55" cm="1">
        <f t="array" ref="F50">INDEX($D$86:$AV$128,$C120,F$73)</f>
        <v>8.3550000000000004</v>
      </c>
      <c r="G50" s="55" cm="1">
        <f t="array" ref="G50">INDEX($D$86:$AV$128,$C120,G$73)</f>
        <v>102.566</v>
      </c>
      <c r="H50" s="52"/>
      <c r="I50" s="56" t="str" cm="1">
        <f t="array" ref="I50">HYPERLINK(TEXT("#"&amp;INDEX($D$138:$AV$180,$C172,C$73),),INDEX($D$138:$AV$180,$C172,C$73))</f>
        <v>A125244382X</v>
      </c>
      <c r="J50" s="56" t="str" cm="1">
        <f t="array" ref="J50">HYPERLINK(TEXT("#"&amp;INDEX($D$138:$AV$180,$C172,D$73),),INDEX($D$138:$AV$180,$C172,D$73))</f>
        <v>A125239630C</v>
      </c>
      <c r="K50" s="56" t="str" cm="1">
        <f t="array" ref="K50">HYPERLINK(TEXT("#"&amp;INDEX($D$138:$AV$180,$C172,E$73),),INDEX($D$138:$AV$180,$C172,E$73))</f>
        <v>A125246758W</v>
      </c>
      <c r="L50" s="56" t="str" cm="1">
        <f t="array" ref="L50">HYPERLINK(TEXT("#"&amp;INDEX($D$138:$AV$180,$C172,F$73),),INDEX($D$138:$AV$180,$C172,F$73))</f>
        <v>A125249134C</v>
      </c>
      <c r="M50" s="56" t="str" cm="1">
        <f t="array" ref="M50">HYPERLINK(TEXT("#"&amp;INDEX($D$138:$AV$180,$C172,G$73),),INDEX($D$138:$AV$180,$C172,G$73))</f>
        <v>A125242006J</v>
      </c>
      <c r="N50" s="52"/>
      <c r="O50" s="52"/>
      <c r="P50" s="52"/>
      <c r="Q50" s="52"/>
      <c r="R50" s="52"/>
      <c r="S50" s="52"/>
      <c r="T50" s="52"/>
      <c r="U50" s="52"/>
      <c r="V50" s="52"/>
    </row>
    <row r="51" spans="1:23">
      <c r="A51" s="53"/>
      <c r="B51" s="54" t="s">
        <v>4671</v>
      </c>
      <c r="C51" s="55" cm="1">
        <f t="array" ref="C51">INDEX($D$86:$AV$128,$C121,C$73)</f>
        <v>90.992999999999995</v>
      </c>
      <c r="D51" s="55" cm="1">
        <f t="array" ref="D51">INDEX($D$86:$AV$128,$C121,D$73)</f>
        <v>34.68</v>
      </c>
      <c r="E51" s="55" cm="1">
        <f t="array" ref="E51">INDEX($D$86:$AV$128,$C121,E$73)</f>
        <v>125.673</v>
      </c>
      <c r="F51" s="55" cm="1">
        <f t="array" ref="F51">INDEX($D$86:$AV$128,$C121,F$73)</f>
        <v>18.712</v>
      </c>
      <c r="G51" s="55" cm="1">
        <f t="array" ref="G51">INDEX($D$86:$AV$128,$C121,G$73)</f>
        <v>144.38499999999999</v>
      </c>
      <c r="H51" s="52"/>
      <c r="I51" s="56" t="str" cm="1">
        <f t="array" ref="I51">HYPERLINK(TEXT("#"&amp;INDEX($D$138:$AV$180,$C173,C$73),),INDEX($D$138:$AV$180,$C173,C$73))</f>
        <v>A125244358X</v>
      </c>
      <c r="J51" s="56" t="str" cm="1">
        <f t="array" ref="J51">HYPERLINK(TEXT("#"&amp;INDEX($D$138:$AV$180,$C173,D$73),),INDEX($D$138:$AV$180,$C173,D$73))</f>
        <v>A125239606C</v>
      </c>
      <c r="K51" s="56" t="str" cm="1">
        <f t="array" ref="K51">HYPERLINK(TEXT("#"&amp;INDEX($D$138:$AV$180,$C173,E$73),),INDEX($D$138:$AV$180,$C173,E$73))</f>
        <v>A125246734C</v>
      </c>
      <c r="L51" s="56" t="str" cm="1">
        <f t="array" ref="L51">HYPERLINK(TEXT("#"&amp;INDEX($D$138:$AV$180,$C173,F$73),),INDEX($D$138:$AV$180,$C173,F$73))</f>
        <v>A125249110K</v>
      </c>
      <c r="M51" s="56" t="str" cm="1">
        <f t="array" ref="M51">HYPERLINK(TEXT("#"&amp;INDEX($D$138:$AV$180,$C173,G$73),),INDEX($D$138:$AV$180,$C173,G$73))</f>
        <v>A125241982X</v>
      </c>
      <c r="N51" s="52"/>
      <c r="O51" s="52"/>
      <c r="P51" s="52"/>
      <c r="Q51" s="52"/>
      <c r="R51" s="52"/>
      <c r="S51" s="52"/>
      <c r="T51" s="52"/>
      <c r="U51" s="52"/>
      <c r="V51" s="52"/>
    </row>
    <row r="52" spans="1:23">
      <c r="A52" s="53"/>
      <c r="B52" s="54" t="s">
        <v>4672</v>
      </c>
      <c r="C52" s="55" cm="1">
        <f t="array" ref="C52">INDEX($D$86:$AV$128,$C122,C$73)</f>
        <v>57.030999999999999</v>
      </c>
      <c r="D52" s="55" cm="1">
        <f t="array" ref="D52">INDEX($D$86:$AV$128,$C122,D$73)</f>
        <v>25.206</v>
      </c>
      <c r="E52" s="55" cm="1">
        <f t="array" ref="E52">INDEX($D$86:$AV$128,$C122,E$73)</f>
        <v>82.236999999999995</v>
      </c>
      <c r="F52" s="55" cm="1">
        <f t="array" ref="F52">INDEX($D$86:$AV$128,$C122,F$73)</f>
        <v>9.9320000000000004</v>
      </c>
      <c r="G52" s="55" cm="1">
        <f t="array" ref="G52">INDEX($D$86:$AV$128,$C122,G$73)</f>
        <v>92.168999999999997</v>
      </c>
      <c r="H52" s="52"/>
      <c r="I52" s="56" t="str" cm="1">
        <f t="array" ref="I52">HYPERLINK(TEXT("#"&amp;INDEX($D$138:$AV$180,$C174,C$73),),INDEX($D$138:$AV$180,$C174,C$73))</f>
        <v>A125244362R</v>
      </c>
      <c r="J52" s="56" t="str" cm="1">
        <f t="array" ref="J52">HYPERLINK(TEXT("#"&amp;INDEX($D$138:$AV$180,$C174,D$73),),INDEX($D$138:$AV$180,$C174,D$73))</f>
        <v>A125239610V</v>
      </c>
      <c r="K52" s="56" t="str" cm="1">
        <f t="array" ref="K52">HYPERLINK(TEXT("#"&amp;INDEX($D$138:$AV$180,$C174,E$73),),INDEX($D$138:$AV$180,$C174,E$73))</f>
        <v>A125246738L</v>
      </c>
      <c r="L52" s="56" t="str" cm="1">
        <f t="array" ref="L52">HYPERLINK(TEXT("#"&amp;INDEX($D$138:$AV$180,$C174,F$73),),INDEX($D$138:$AV$180,$C174,F$73))</f>
        <v>A125249114V</v>
      </c>
      <c r="M52" s="56" t="str" cm="1">
        <f t="array" ref="M52">HYPERLINK(TEXT("#"&amp;INDEX($D$138:$AV$180,$C174,G$73),),INDEX($D$138:$AV$180,$C174,G$73))</f>
        <v>A125241986J</v>
      </c>
      <c r="N52" s="52"/>
      <c r="O52" s="52"/>
      <c r="P52" s="52"/>
      <c r="Q52" s="52"/>
      <c r="R52" s="52"/>
      <c r="S52" s="52"/>
      <c r="T52" s="52"/>
      <c r="U52" s="52"/>
      <c r="V52" s="52"/>
    </row>
    <row r="53" spans="1:23">
      <c r="A53" s="49" t="s">
        <v>4673</v>
      </c>
      <c r="B53" s="50"/>
      <c r="C53" s="55"/>
      <c r="D53" s="55"/>
      <c r="E53" s="55"/>
      <c r="F53" s="55"/>
      <c r="G53" s="55"/>
      <c r="H53" s="52"/>
      <c r="I53" s="56"/>
      <c r="J53" s="56"/>
      <c r="K53" s="56"/>
      <c r="L53" s="56"/>
      <c r="M53" s="56"/>
      <c r="N53" s="52"/>
      <c r="O53" s="52"/>
      <c r="P53" s="52"/>
      <c r="Q53" s="52"/>
      <c r="R53" s="52"/>
      <c r="S53" s="52"/>
      <c r="T53" s="52"/>
      <c r="U53" s="52"/>
      <c r="V53" s="52"/>
    </row>
    <row r="54" spans="1:23">
      <c r="A54" s="53"/>
      <c r="B54" s="54" t="s">
        <v>4674</v>
      </c>
      <c r="C54" s="55" cm="1">
        <f t="array" ref="C54">INDEX($D$86:$AV$128,$C124,C$73)</f>
        <v>127.935</v>
      </c>
      <c r="D54" s="55" cm="1">
        <f t="array" ref="D54">INDEX($D$86:$AV$128,$C124,D$73)</f>
        <v>86.789000000000001</v>
      </c>
      <c r="E54" s="55" cm="1">
        <f t="array" ref="E54">INDEX($D$86:$AV$128,$C124,E$73)</f>
        <v>214.72399999999999</v>
      </c>
      <c r="F54" s="55" cm="1">
        <f t="array" ref="F54">INDEX($D$86:$AV$128,$C124,F$73)</f>
        <v>16.927</v>
      </c>
      <c r="G54" s="55" cm="1">
        <f t="array" ref="G54">INDEX($D$86:$AV$128,$C124,G$73)</f>
        <v>231.65100000000001</v>
      </c>
      <c r="H54" s="52"/>
      <c r="I54" s="56" t="str" cm="1">
        <f t="array" ref="I54">HYPERLINK(TEXT("#"&amp;INDEX($D$138:$AV$180,$C176,C$73),),INDEX($D$138:$AV$180,$C176,C$73))</f>
        <v>A125244366X</v>
      </c>
      <c r="J54" s="56" t="str" cm="1">
        <f t="array" ref="J54">HYPERLINK(TEXT("#"&amp;INDEX($D$138:$AV$180,$C176,D$73),),INDEX($D$138:$AV$180,$C176,D$73))</f>
        <v>A125239614C</v>
      </c>
      <c r="K54" s="56" t="str" cm="1">
        <f t="array" ref="K54">HYPERLINK(TEXT("#"&amp;INDEX($D$138:$AV$180,$C176,E$73),),INDEX($D$138:$AV$180,$C176,E$73))</f>
        <v>A125246742C</v>
      </c>
      <c r="L54" s="56" t="str" cm="1">
        <f t="array" ref="L54">HYPERLINK(TEXT("#"&amp;INDEX($D$138:$AV$180,$C176,F$73),),INDEX($D$138:$AV$180,$C176,F$73))</f>
        <v>A125249118C</v>
      </c>
      <c r="M54" s="56" t="str" cm="1">
        <f t="array" ref="M54">HYPERLINK(TEXT("#"&amp;INDEX($D$138:$AV$180,$C176,G$73),),INDEX($D$138:$AV$180,$C176,G$73))</f>
        <v>A125241990X</v>
      </c>
      <c r="N54" s="52"/>
      <c r="O54" s="52"/>
      <c r="P54" s="52"/>
      <c r="Q54" s="52"/>
      <c r="R54" s="52"/>
      <c r="S54" s="52"/>
      <c r="T54" s="52"/>
      <c r="U54" s="52"/>
      <c r="V54" s="52"/>
    </row>
    <row r="55" spans="1:23">
      <c r="A55" s="53"/>
      <c r="B55" s="54" t="s">
        <v>4675</v>
      </c>
      <c r="C55" s="55" cm="1">
        <f t="array" ref="C55">INDEX($D$86:$AV$128,$C125,C$73)</f>
        <v>136.13499999999999</v>
      </c>
      <c r="D55" s="55" cm="1">
        <f t="array" ref="D55">INDEX($D$86:$AV$128,$C125,D$73)</f>
        <v>63.595999999999997</v>
      </c>
      <c r="E55" s="55" cm="1">
        <f t="array" ref="E55">INDEX($D$86:$AV$128,$C125,E$73)</f>
        <v>199.73099999999999</v>
      </c>
      <c r="F55" s="55" cm="1">
        <f t="array" ref="F55">INDEX($D$86:$AV$128,$C125,F$73)</f>
        <v>25.041</v>
      </c>
      <c r="G55" s="55" cm="1">
        <f t="array" ref="G55">INDEX($D$86:$AV$128,$C125,G$73)</f>
        <v>224.77199999999999</v>
      </c>
      <c r="H55" s="52"/>
      <c r="I55" s="56" t="str" cm="1">
        <f t="array" ref="I55">HYPERLINK(TEXT("#"&amp;INDEX($D$138:$AV$180,$C177,C$73),),INDEX($D$138:$AV$180,$C177,C$73))</f>
        <v>A125244350F</v>
      </c>
      <c r="J55" s="56" t="str" cm="1">
        <f t="array" ref="J55">HYPERLINK(TEXT("#"&amp;INDEX($D$138:$AV$180,$C177,D$73),),INDEX($D$138:$AV$180,$C177,D$73))</f>
        <v>A125239598R</v>
      </c>
      <c r="K55" s="56" t="str" cm="1">
        <f t="array" ref="K55">HYPERLINK(TEXT("#"&amp;INDEX($D$138:$AV$180,$C177,E$73),),INDEX($D$138:$AV$180,$C177,E$73))</f>
        <v>A125246726C</v>
      </c>
      <c r="L55" s="56" t="str" cm="1">
        <f t="array" ref="L55">HYPERLINK(TEXT("#"&amp;INDEX($D$138:$AV$180,$C177,F$73),),INDEX($D$138:$AV$180,$C177,F$73))</f>
        <v>A125249102K</v>
      </c>
      <c r="M55" s="56" t="str" cm="1">
        <f t="array" ref="M55">HYPERLINK(TEXT("#"&amp;INDEX($D$138:$AV$180,$C177,G$73),),INDEX($D$138:$AV$180,$C177,G$73))</f>
        <v>A125241974X</v>
      </c>
      <c r="N55" s="52"/>
      <c r="O55" s="52"/>
      <c r="P55" s="52"/>
      <c r="Q55" s="52"/>
      <c r="R55" s="52"/>
      <c r="S55" s="52"/>
      <c r="T55" s="52"/>
      <c r="U55" s="52"/>
      <c r="V55" s="52"/>
    </row>
    <row r="56" spans="1:23">
      <c r="A56" s="53"/>
      <c r="B56" s="54" t="s">
        <v>4676</v>
      </c>
      <c r="C56" s="55" cm="1">
        <f t="array" ref="C56">INDEX($D$86:$AV$128,$C126,C$73)</f>
        <v>51.447000000000003</v>
      </c>
      <c r="D56" s="55" cm="1">
        <f t="array" ref="D56">INDEX($D$86:$AV$128,$C126,D$73)</f>
        <v>12.117000000000001</v>
      </c>
      <c r="E56" s="55" cm="1">
        <f t="array" ref="E56">INDEX($D$86:$AV$128,$C126,E$73)</f>
        <v>63.564</v>
      </c>
      <c r="F56" s="55" cm="1">
        <f t="array" ref="F56">INDEX($D$86:$AV$128,$C126,F$73)</f>
        <v>6.4160000000000004</v>
      </c>
      <c r="G56" s="55" cm="1">
        <f t="array" ref="G56">INDEX($D$86:$AV$128,$C126,G$73)</f>
        <v>69.98</v>
      </c>
      <c r="H56" s="52"/>
      <c r="I56" s="56" t="str" cm="1">
        <f t="array" ref="I56">HYPERLINK(TEXT("#"&amp;INDEX($D$138:$AV$180,$C178,C$73),),INDEX($D$138:$AV$180,$C178,C$73))</f>
        <v>A125244386J</v>
      </c>
      <c r="J56" s="56" t="str" cm="1">
        <f t="array" ref="J56">HYPERLINK(TEXT("#"&amp;INDEX($D$138:$AV$180,$C178,D$73),),INDEX($D$138:$AV$180,$C178,D$73))</f>
        <v>A125239634L</v>
      </c>
      <c r="K56" s="56" t="str" cm="1">
        <f t="array" ref="K56">HYPERLINK(TEXT("#"&amp;INDEX($D$138:$AV$180,$C178,E$73),),INDEX($D$138:$AV$180,$C178,E$73))</f>
        <v>A125246762L</v>
      </c>
      <c r="L56" s="56" t="str" cm="1">
        <f t="array" ref="L56">HYPERLINK(TEXT("#"&amp;INDEX($D$138:$AV$180,$C178,F$73),),INDEX($D$138:$AV$180,$C178,F$73))</f>
        <v>A125249138L</v>
      </c>
      <c r="M56" s="56" t="str" cm="1">
        <f t="array" ref="M56">HYPERLINK(TEXT("#"&amp;INDEX($D$138:$AV$180,$C178,G$73),),INDEX($D$138:$AV$180,$C178,G$73))</f>
        <v>A125242010X</v>
      </c>
      <c r="N56" s="52"/>
      <c r="O56" s="52"/>
      <c r="P56" s="52"/>
      <c r="Q56" s="52"/>
      <c r="R56" s="52"/>
      <c r="S56" s="52"/>
      <c r="T56" s="52"/>
      <c r="U56" s="52"/>
      <c r="V56" s="52"/>
    </row>
    <row r="57" spans="1:23">
      <c r="A57" s="53"/>
      <c r="B57" s="54" t="s">
        <v>4677</v>
      </c>
      <c r="C57" s="55" cm="1">
        <f t="array" ref="C57">INDEX($D$86:$AV$128,$C127,C$73)</f>
        <v>8.6609999999999996</v>
      </c>
      <c r="D57" s="55" cm="1">
        <f t="array" ref="D57">INDEX($D$86:$AV$128,$C127,D$73)</f>
        <v>1.073</v>
      </c>
      <c r="E57" s="55" cm="1">
        <f t="array" ref="E57">INDEX($D$86:$AV$128,$C127,E$73)</f>
        <v>9.734</v>
      </c>
      <c r="F57" s="55" cm="1">
        <f t="array" ref="F57">INDEX($D$86:$AV$128,$C127,F$73)</f>
        <v>2.8140000000000001</v>
      </c>
      <c r="G57" s="55" cm="1">
        <f t="array" ref="G57">INDEX($D$86:$AV$128,$C127,G$73)</f>
        <v>12.548</v>
      </c>
      <c r="H57" s="52"/>
      <c r="I57" s="56" t="str" cm="1">
        <f t="array" ref="I57">HYPERLINK(TEXT("#"&amp;INDEX($D$138:$AV$180,$C179,C$73),),INDEX($D$138:$AV$180,$C179,C$73))</f>
        <v>A125244370R</v>
      </c>
      <c r="J57" s="56" t="str" cm="1">
        <f t="array" ref="J57">HYPERLINK(TEXT("#"&amp;INDEX($D$138:$AV$180,$C179,D$73),),INDEX($D$138:$AV$180,$C179,D$73))</f>
        <v>A125239618L</v>
      </c>
      <c r="K57" s="56" t="str" cm="1">
        <f t="array" ref="K57">HYPERLINK(TEXT("#"&amp;INDEX($D$138:$AV$180,$C179,E$73),),INDEX($D$138:$AV$180,$C179,E$73))</f>
        <v>A125246746L</v>
      </c>
      <c r="L57" s="56" t="str" cm="1">
        <f t="array" ref="L57">HYPERLINK(TEXT("#"&amp;INDEX($D$138:$AV$180,$C179,F$73),),INDEX($D$138:$AV$180,$C179,F$73))</f>
        <v>A125249122V</v>
      </c>
      <c r="M57" s="56" t="str" cm="1">
        <f t="array" ref="M57">HYPERLINK(TEXT("#"&amp;INDEX($D$138:$AV$180,$C179,G$73),),INDEX($D$138:$AV$180,$C179,G$73))</f>
        <v>A125241994J</v>
      </c>
      <c r="N57" s="52"/>
      <c r="O57" s="52"/>
      <c r="P57" s="52"/>
      <c r="Q57" s="52"/>
      <c r="R57" s="52"/>
      <c r="S57" s="52"/>
      <c r="T57" s="52"/>
      <c r="U57" s="52"/>
      <c r="V57" s="52"/>
    </row>
    <row r="58" spans="1:23">
      <c r="A58" s="49" t="s">
        <v>4660</v>
      </c>
      <c r="B58" s="59"/>
      <c r="C58" s="58" cm="1">
        <f t="array" ref="C58">INDEX($D$86:$AV$128,$C128,C$73)</f>
        <v>324.178</v>
      </c>
      <c r="D58" s="58" cm="1">
        <f t="array" ref="D58">INDEX($D$86:$AV$128,$C128,D$73)</f>
        <v>163.57499999999999</v>
      </c>
      <c r="E58" s="58" cm="1">
        <f t="array" ref="E58">INDEX($D$86:$AV$128,$C128,E$73)</f>
        <v>487.75299999999999</v>
      </c>
      <c r="F58" s="58" cm="1">
        <f t="array" ref="F58">INDEX($D$86:$AV$128,$C128,F$73)</f>
        <v>51.197000000000003</v>
      </c>
      <c r="G58" s="58" cm="1">
        <f t="array" ref="G58">INDEX($D$86:$AV$128,$C128,G$73)</f>
        <v>538.95000000000005</v>
      </c>
      <c r="H58" s="52"/>
      <c r="I58" s="56" t="str" cm="1">
        <f t="array" ref="I58">HYPERLINK(TEXT("#"&amp;INDEX($D$138:$AV$180,$C180,C$73),),INDEX($D$138:$AV$180,$C180,C$73))</f>
        <v>A125244390X</v>
      </c>
      <c r="J58" s="56" t="str" cm="1">
        <f t="array" ref="J58">HYPERLINK(TEXT("#"&amp;INDEX($D$138:$AV$180,$C180,D$73),),INDEX($D$138:$AV$180,$C180,D$73))</f>
        <v>A125239638W</v>
      </c>
      <c r="K58" s="56" t="str" cm="1">
        <f t="array" ref="K58">HYPERLINK(TEXT("#"&amp;INDEX($D$138:$AV$180,$C180,E$73),),INDEX($D$138:$AV$180,$C180,E$73))</f>
        <v>A125246766W</v>
      </c>
      <c r="L58" s="56" t="str" cm="1">
        <f t="array" ref="L58">HYPERLINK(TEXT("#"&amp;INDEX($D$138:$AV$180,$C180,F$73),),INDEX($D$138:$AV$180,$C180,F$73))</f>
        <v>A125249142C</v>
      </c>
      <c r="M58" s="56" t="str" cm="1">
        <f t="array" ref="M58">HYPERLINK(TEXT("#"&amp;INDEX($D$138:$AV$180,$C180,G$73),),INDEX($D$138:$AV$180,$C180,G$73))</f>
        <v>A125242014J</v>
      </c>
      <c r="N58" s="52"/>
      <c r="O58" s="52"/>
      <c r="P58" s="52"/>
      <c r="Q58" s="52"/>
      <c r="R58" s="52"/>
      <c r="S58" s="52"/>
      <c r="T58" s="52"/>
      <c r="U58" s="52"/>
      <c r="V58" s="52"/>
    </row>
    <row r="59" spans="1:23">
      <c r="A59" s="60"/>
      <c r="B59" s="61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</row>
    <row r="60" spans="1:23">
      <c r="A60" s="60"/>
      <c r="B60" s="6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</row>
    <row r="61" spans="1:23">
      <c r="A61" s="62" t="str">
        <f ca="1">Contents!B27</f>
        <v>© Commonwealth of Australia 2025</v>
      </c>
      <c r="B61" s="63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23">
      <c r="A62" s="62"/>
      <c r="B62" s="63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</row>
    <row r="63" spans="1:23" hidden="1">
      <c r="A63" s="64"/>
      <c r="B63" s="65" t="s">
        <v>4690</v>
      </c>
      <c r="C63" s="66">
        <v>1</v>
      </c>
      <c r="D63" s="67"/>
      <c r="E63" s="67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</row>
    <row r="64" spans="1:23" hidden="1">
      <c r="A64" s="64"/>
      <c r="B64" s="65" t="s">
        <v>4691</v>
      </c>
      <c r="C64" s="66">
        <v>6</v>
      </c>
      <c r="D64" s="67"/>
      <c r="E64" s="67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</row>
    <row r="65" spans="1:48" hidden="1">
      <c r="A65" s="64"/>
      <c r="B65" s="65" t="s">
        <v>4692</v>
      </c>
      <c r="C65" s="66">
        <v>11</v>
      </c>
      <c r="D65" s="67"/>
      <c r="E65" s="67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</row>
    <row r="66" spans="1:48" hidden="1">
      <c r="A66" s="64"/>
      <c r="B66" s="65" t="s">
        <v>4693</v>
      </c>
      <c r="C66" s="66">
        <v>16</v>
      </c>
      <c r="D66" s="67"/>
      <c r="E66" s="67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</row>
    <row r="67" spans="1:48" hidden="1">
      <c r="A67" s="64"/>
      <c r="B67" s="65" t="s">
        <v>4694</v>
      </c>
      <c r="C67" s="66">
        <v>21</v>
      </c>
      <c r="D67" s="67"/>
      <c r="E67" s="67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</row>
    <row r="68" spans="1:48" hidden="1">
      <c r="A68" s="64"/>
      <c r="B68" s="65" t="s">
        <v>4695</v>
      </c>
      <c r="C68" s="66">
        <v>26</v>
      </c>
      <c r="D68" s="67"/>
      <c r="E68" s="67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</row>
    <row r="69" spans="1:48" hidden="1">
      <c r="A69" s="64"/>
      <c r="B69" s="65" t="s">
        <v>4696</v>
      </c>
      <c r="C69" s="66">
        <v>31</v>
      </c>
      <c r="D69" s="67"/>
      <c r="E69" s="67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</row>
    <row r="70" spans="1:48" hidden="1">
      <c r="A70" s="64"/>
      <c r="B70" s="65" t="s">
        <v>4697</v>
      </c>
      <c r="C70" s="66">
        <v>36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</row>
    <row r="71" spans="1:48" hidden="1">
      <c r="A71" s="64"/>
      <c r="B71" s="65" t="s">
        <v>4698</v>
      </c>
      <c r="C71" s="66">
        <v>41</v>
      </c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</row>
    <row r="72" spans="1:48" hidden="1">
      <c r="A72" s="64"/>
      <c r="B72" s="63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</row>
    <row r="73" spans="1:48" hidden="1">
      <c r="A73" s="64"/>
      <c r="B73" s="63"/>
      <c r="C73" s="66">
        <f>VLOOKUP(C10,B63:C71,2,FALSE)</f>
        <v>1</v>
      </c>
      <c r="D73" s="66">
        <f>C73+1</f>
        <v>2</v>
      </c>
      <c r="E73" s="66">
        <f>D73+1</f>
        <v>3</v>
      </c>
      <c r="F73" s="66">
        <f t="shared" ref="F73:G73" si="0">E73+1</f>
        <v>4</v>
      </c>
      <c r="G73" s="66">
        <f t="shared" si="0"/>
        <v>5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</row>
    <row r="74" spans="1:48" hidden="1">
      <c r="A74" s="64"/>
      <c r="B74" s="63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</row>
    <row r="75" spans="1:48" hidden="1">
      <c r="A75" s="64"/>
      <c r="B75" s="63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</row>
    <row r="76" spans="1:48" hidden="1">
      <c r="A76" s="64"/>
      <c r="B76" s="63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</row>
    <row r="77" spans="1:48" hidden="1">
      <c r="A77" s="64"/>
      <c r="B77" s="63"/>
      <c r="C77" s="63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</row>
    <row r="78" spans="1:48" hidden="1">
      <c r="A78" s="64"/>
      <c r="B78" s="63"/>
      <c r="C78" s="63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</row>
    <row r="79" spans="1:48" hidden="1">
      <c r="A79" s="64"/>
      <c r="B79" s="63"/>
      <c r="C79" s="63"/>
      <c r="D79" s="66">
        <v>1</v>
      </c>
      <c r="E79" s="66">
        <v>2</v>
      </c>
      <c r="F79" s="66">
        <v>3</v>
      </c>
      <c r="G79" s="66">
        <v>4</v>
      </c>
      <c r="H79" s="66">
        <v>5</v>
      </c>
      <c r="I79" s="66">
        <v>6</v>
      </c>
      <c r="J79" s="66">
        <v>7</v>
      </c>
      <c r="K79" s="66">
        <v>8</v>
      </c>
      <c r="L79" s="66">
        <v>9</v>
      </c>
      <c r="M79" s="66">
        <v>10</v>
      </c>
      <c r="N79" s="66">
        <v>11</v>
      </c>
      <c r="O79" s="66">
        <v>12</v>
      </c>
      <c r="P79" s="66">
        <v>13</v>
      </c>
      <c r="Q79" s="66">
        <v>14</v>
      </c>
      <c r="R79" s="66">
        <v>15</v>
      </c>
      <c r="S79" s="66">
        <v>16</v>
      </c>
      <c r="T79" s="66">
        <v>17</v>
      </c>
      <c r="U79" s="66">
        <v>18</v>
      </c>
      <c r="V79" s="66">
        <v>19</v>
      </c>
      <c r="W79" s="66">
        <v>20</v>
      </c>
      <c r="X79" s="66">
        <v>21</v>
      </c>
      <c r="Y79" s="66">
        <v>22</v>
      </c>
      <c r="Z79" s="66">
        <v>23</v>
      </c>
      <c r="AA79" s="66">
        <v>24</v>
      </c>
      <c r="AB79" s="66">
        <v>25</v>
      </c>
      <c r="AC79" s="66">
        <v>26</v>
      </c>
      <c r="AD79" s="66">
        <v>27</v>
      </c>
      <c r="AE79" s="66">
        <v>28</v>
      </c>
      <c r="AF79" s="66">
        <v>29</v>
      </c>
      <c r="AG79" s="66">
        <v>30</v>
      </c>
      <c r="AH79" s="66">
        <v>31</v>
      </c>
      <c r="AI79" s="66">
        <v>32</v>
      </c>
      <c r="AJ79" s="66">
        <v>33</v>
      </c>
      <c r="AK79" s="66">
        <v>34</v>
      </c>
      <c r="AL79" s="66">
        <v>35</v>
      </c>
      <c r="AM79" s="66">
        <v>36</v>
      </c>
      <c r="AN79" s="66">
        <v>37</v>
      </c>
      <c r="AO79" s="66">
        <v>38</v>
      </c>
      <c r="AP79" s="66">
        <v>39</v>
      </c>
      <c r="AQ79" s="66">
        <v>40</v>
      </c>
      <c r="AR79" s="66">
        <v>41</v>
      </c>
      <c r="AS79" s="66">
        <v>42</v>
      </c>
      <c r="AT79" s="66">
        <v>43</v>
      </c>
      <c r="AU79" s="66">
        <v>44</v>
      </c>
      <c r="AV79" s="66">
        <v>45</v>
      </c>
    </row>
    <row r="80" spans="1:48" ht="15" hidden="1" customHeight="1">
      <c r="A80" s="36"/>
      <c r="B80" s="36"/>
      <c r="C80" s="36"/>
      <c r="D80" s="84" t="s">
        <v>4690</v>
      </c>
      <c r="E80" s="84"/>
      <c r="F80" s="84"/>
      <c r="G80" s="84"/>
      <c r="H80" s="84"/>
      <c r="I80" s="84" t="s">
        <v>4691</v>
      </c>
      <c r="J80" s="84"/>
      <c r="K80" s="84"/>
      <c r="L80" s="84"/>
      <c r="M80" s="84"/>
      <c r="N80" s="84" t="s">
        <v>4692</v>
      </c>
      <c r="O80" s="84"/>
      <c r="P80" s="84"/>
      <c r="Q80" s="84"/>
      <c r="R80" s="84"/>
      <c r="S80" s="84" t="s">
        <v>4693</v>
      </c>
      <c r="T80" s="84"/>
      <c r="U80" s="84"/>
      <c r="V80" s="84"/>
      <c r="W80" s="84"/>
      <c r="X80" s="84" t="s">
        <v>4694</v>
      </c>
      <c r="Y80" s="84"/>
      <c r="Z80" s="84"/>
      <c r="AA80" s="84"/>
      <c r="AB80" s="84"/>
      <c r="AC80" s="84" t="s">
        <v>4695</v>
      </c>
      <c r="AD80" s="84"/>
      <c r="AE80" s="84"/>
      <c r="AF80" s="84"/>
      <c r="AG80" s="84"/>
      <c r="AH80" s="84" t="s">
        <v>4696</v>
      </c>
      <c r="AI80" s="84"/>
      <c r="AJ80" s="84"/>
      <c r="AK80" s="84"/>
      <c r="AL80" s="84"/>
      <c r="AM80" s="84" t="s">
        <v>4697</v>
      </c>
      <c r="AN80" s="84"/>
      <c r="AO80" s="84"/>
      <c r="AP80" s="84"/>
      <c r="AQ80" s="84"/>
      <c r="AR80" s="84" t="s">
        <v>4699</v>
      </c>
      <c r="AS80" s="84"/>
      <c r="AT80" s="84"/>
      <c r="AU80" s="84"/>
      <c r="AV80" s="84"/>
    </row>
    <row r="81" spans="1:48" hidden="1">
      <c r="A81" s="36"/>
      <c r="B81" s="36"/>
      <c r="C81" s="36"/>
      <c r="D81" s="85" t="s">
        <v>4658</v>
      </c>
      <c r="E81" s="85"/>
      <c r="F81" s="85"/>
      <c r="G81" s="87" t="s">
        <v>4659</v>
      </c>
      <c r="H81" s="87" t="s">
        <v>4660</v>
      </c>
      <c r="I81" s="85" t="s">
        <v>4658</v>
      </c>
      <c r="J81" s="85"/>
      <c r="K81" s="85"/>
      <c r="L81" s="87" t="s">
        <v>4659</v>
      </c>
      <c r="M81" s="87" t="s">
        <v>4660</v>
      </c>
      <c r="N81" s="85" t="s">
        <v>4658</v>
      </c>
      <c r="O81" s="85"/>
      <c r="P81" s="85"/>
      <c r="Q81" s="87" t="s">
        <v>4659</v>
      </c>
      <c r="R81" s="87" t="s">
        <v>4660</v>
      </c>
      <c r="S81" s="85" t="s">
        <v>4658</v>
      </c>
      <c r="T81" s="85"/>
      <c r="U81" s="85"/>
      <c r="V81" s="87" t="s">
        <v>4659</v>
      </c>
      <c r="W81" s="87" t="s">
        <v>4660</v>
      </c>
      <c r="X81" s="85" t="s">
        <v>4658</v>
      </c>
      <c r="Y81" s="85"/>
      <c r="Z81" s="85"/>
      <c r="AA81" s="87" t="s">
        <v>4659</v>
      </c>
      <c r="AB81" s="87" t="s">
        <v>4660</v>
      </c>
      <c r="AC81" s="85" t="s">
        <v>4658</v>
      </c>
      <c r="AD81" s="85"/>
      <c r="AE81" s="85"/>
      <c r="AF81" s="87" t="s">
        <v>4659</v>
      </c>
      <c r="AG81" s="87" t="s">
        <v>4660</v>
      </c>
      <c r="AH81" s="85" t="s">
        <v>4658</v>
      </c>
      <c r="AI81" s="85"/>
      <c r="AJ81" s="85"/>
      <c r="AK81" s="87" t="s">
        <v>4659</v>
      </c>
      <c r="AL81" s="87" t="s">
        <v>4660</v>
      </c>
      <c r="AM81" s="85" t="s">
        <v>4658</v>
      </c>
      <c r="AN81" s="85"/>
      <c r="AO81" s="85"/>
      <c r="AP81" s="87" t="s">
        <v>4659</v>
      </c>
      <c r="AQ81" s="87" t="s">
        <v>4660</v>
      </c>
      <c r="AR81" s="85" t="s">
        <v>4658</v>
      </c>
      <c r="AS81" s="85"/>
      <c r="AT81" s="85"/>
      <c r="AU81" s="87" t="s">
        <v>4659</v>
      </c>
      <c r="AV81" s="87" t="s">
        <v>4660</v>
      </c>
    </row>
    <row r="82" spans="1:48" ht="56.25" hidden="1">
      <c r="A82" s="36"/>
      <c r="B82" s="36"/>
      <c r="C82" s="36"/>
      <c r="D82" s="44" t="s">
        <v>4661</v>
      </c>
      <c r="E82" s="44" t="s">
        <v>4662</v>
      </c>
      <c r="F82" s="42" t="s">
        <v>4660</v>
      </c>
      <c r="G82" s="86"/>
      <c r="H82" s="86"/>
      <c r="I82" s="44" t="s">
        <v>4661</v>
      </c>
      <c r="J82" s="44" t="s">
        <v>4662</v>
      </c>
      <c r="K82" s="42" t="s">
        <v>4660</v>
      </c>
      <c r="L82" s="86"/>
      <c r="M82" s="86"/>
      <c r="N82" s="44" t="s">
        <v>4661</v>
      </c>
      <c r="O82" s="44" t="s">
        <v>4662</v>
      </c>
      <c r="P82" s="42" t="s">
        <v>4660</v>
      </c>
      <c r="Q82" s="86"/>
      <c r="R82" s="86"/>
      <c r="S82" s="44" t="s">
        <v>4661</v>
      </c>
      <c r="T82" s="44" t="s">
        <v>4662</v>
      </c>
      <c r="U82" s="42" t="s">
        <v>4660</v>
      </c>
      <c r="V82" s="86"/>
      <c r="W82" s="86"/>
      <c r="X82" s="44" t="s">
        <v>4661</v>
      </c>
      <c r="Y82" s="44" t="s">
        <v>4662</v>
      </c>
      <c r="Z82" s="42" t="s">
        <v>4660</v>
      </c>
      <c r="AA82" s="86"/>
      <c r="AB82" s="86"/>
      <c r="AC82" s="44" t="s">
        <v>4661</v>
      </c>
      <c r="AD82" s="44" t="s">
        <v>4662</v>
      </c>
      <c r="AE82" s="42" t="s">
        <v>4660</v>
      </c>
      <c r="AF82" s="86"/>
      <c r="AG82" s="86"/>
      <c r="AH82" s="44" t="s">
        <v>4661</v>
      </c>
      <c r="AI82" s="44" t="s">
        <v>4662</v>
      </c>
      <c r="AJ82" s="42" t="s">
        <v>4660</v>
      </c>
      <c r="AK82" s="86"/>
      <c r="AL82" s="86"/>
      <c r="AM82" s="44" t="s">
        <v>4661</v>
      </c>
      <c r="AN82" s="44" t="s">
        <v>4662</v>
      </c>
      <c r="AO82" s="42" t="s">
        <v>4660</v>
      </c>
      <c r="AP82" s="86"/>
      <c r="AQ82" s="86"/>
      <c r="AR82" s="44" t="s">
        <v>4661</v>
      </c>
      <c r="AS82" s="44" t="s">
        <v>4662</v>
      </c>
      <c r="AT82" s="42" t="s">
        <v>4660</v>
      </c>
      <c r="AU82" s="86"/>
      <c r="AV82" s="86"/>
    </row>
    <row r="83" spans="1:48" hidden="1">
      <c r="A83" s="36"/>
      <c r="B83" s="36"/>
      <c r="C83" s="36"/>
      <c r="D83" s="45" t="s">
        <v>4663</v>
      </c>
      <c r="E83" s="45" t="s">
        <v>4663</v>
      </c>
      <c r="F83" s="45" t="s">
        <v>4663</v>
      </c>
      <c r="G83" s="45" t="s">
        <v>4663</v>
      </c>
      <c r="H83" s="45" t="s">
        <v>4663</v>
      </c>
      <c r="I83" s="45" t="s">
        <v>4663</v>
      </c>
      <c r="J83" s="45" t="s">
        <v>4663</v>
      </c>
      <c r="K83" s="45" t="s">
        <v>4663</v>
      </c>
      <c r="L83" s="45" t="s">
        <v>4663</v>
      </c>
      <c r="M83" s="45" t="s">
        <v>4663</v>
      </c>
      <c r="N83" s="45" t="s">
        <v>4663</v>
      </c>
      <c r="O83" s="45" t="s">
        <v>4663</v>
      </c>
      <c r="P83" s="45" t="s">
        <v>4663</v>
      </c>
      <c r="Q83" s="45" t="s">
        <v>4663</v>
      </c>
      <c r="R83" s="45" t="s">
        <v>4663</v>
      </c>
      <c r="S83" s="45" t="s">
        <v>4663</v>
      </c>
      <c r="T83" s="45" t="s">
        <v>4663</v>
      </c>
      <c r="U83" s="45" t="s">
        <v>4663</v>
      </c>
      <c r="V83" s="45" t="s">
        <v>4663</v>
      </c>
      <c r="W83" s="45" t="s">
        <v>4663</v>
      </c>
      <c r="X83" s="45" t="s">
        <v>4663</v>
      </c>
      <c r="Y83" s="45" t="s">
        <v>4663</v>
      </c>
      <c r="Z83" s="45" t="s">
        <v>4663</v>
      </c>
      <c r="AA83" s="45" t="s">
        <v>4663</v>
      </c>
      <c r="AB83" s="45" t="s">
        <v>4663</v>
      </c>
      <c r="AC83" s="45" t="s">
        <v>4663</v>
      </c>
      <c r="AD83" s="45" t="s">
        <v>4663</v>
      </c>
      <c r="AE83" s="45" t="s">
        <v>4663</v>
      </c>
      <c r="AF83" s="45" t="s">
        <v>4663</v>
      </c>
      <c r="AG83" s="45" t="s">
        <v>4663</v>
      </c>
      <c r="AH83" s="45" t="s">
        <v>4663</v>
      </c>
      <c r="AI83" s="45" t="s">
        <v>4663</v>
      </c>
      <c r="AJ83" s="45" t="s">
        <v>4663</v>
      </c>
      <c r="AK83" s="45" t="s">
        <v>4663</v>
      </c>
      <c r="AL83" s="45" t="s">
        <v>4663</v>
      </c>
      <c r="AM83" s="45" t="s">
        <v>4663</v>
      </c>
      <c r="AN83" s="45" t="s">
        <v>4663</v>
      </c>
      <c r="AO83" s="45" t="s">
        <v>4663</v>
      </c>
      <c r="AP83" s="45" t="s">
        <v>4663</v>
      </c>
      <c r="AQ83" s="45" t="s">
        <v>4663</v>
      </c>
      <c r="AR83" s="45" t="s">
        <v>4663</v>
      </c>
      <c r="AS83" s="45" t="s">
        <v>4663</v>
      </c>
      <c r="AT83" s="45" t="s">
        <v>4663</v>
      </c>
      <c r="AU83" s="45" t="s">
        <v>4663</v>
      </c>
      <c r="AV83" s="45" t="s">
        <v>4663</v>
      </c>
    </row>
    <row r="84" spans="1:48" hidden="1">
      <c r="A84" s="46" t="s">
        <v>4664</v>
      </c>
      <c r="B84" s="46"/>
      <c r="C84" s="36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</row>
    <row r="85" spans="1:48" hidden="1">
      <c r="A85" s="49" t="s">
        <v>4665</v>
      </c>
      <c r="B85" s="50"/>
      <c r="C85" s="36"/>
      <c r="D85" s="45"/>
      <c r="E85" s="45"/>
      <c r="F85" s="45"/>
      <c r="G85" s="48"/>
      <c r="H85" s="70"/>
      <c r="I85" s="45"/>
      <c r="J85" s="45"/>
      <c r="K85" s="45"/>
      <c r="L85" s="48"/>
      <c r="M85" s="70"/>
      <c r="N85" s="45"/>
      <c r="O85" s="45"/>
      <c r="P85" s="45"/>
      <c r="Q85" s="48"/>
      <c r="R85" s="70"/>
      <c r="S85" s="45"/>
      <c r="T85" s="45"/>
      <c r="U85" s="45"/>
      <c r="V85" s="48"/>
      <c r="W85" s="70"/>
      <c r="X85" s="45"/>
      <c r="Y85" s="45"/>
      <c r="Z85" s="45"/>
      <c r="AA85" s="48"/>
      <c r="AB85" s="70"/>
      <c r="AC85" s="45"/>
      <c r="AD85" s="45"/>
      <c r="AE85" s="45"/>
      <c r="AF85" s="48"/>
      <c r="AG85" s="70"/>
      <c r="AH85" s="45"/>
      <c r="AI85" s="45"/>
      <c r="AJ85" s="45"/>
      <c r="AK85" s="48"/>
      <c r="AL85" s="70"/>
      <c r="AM85" s="45"/>
      <c r="AN85" s="45"/>
      <c r="AO85" s="45"/>
      <c r="AP85" s="48"/>
      <c r="AQ85" s="70"/>
      <c r="AR85" s="45"/>
      <c r="AS85" s="45"/>
      <c r="AT85" s="45"/>
      <c r="AU85" s="48"/>
      <c r="AV85" s="70"/>
    </row>
    <row r="86" spans="1:48" hidden="1">
      <c r="A86" s="53"/>
      <c r="B86" s="54" t="s">
        <v>4666</v>
      </c>
      <c r="C86" s="65">
        <v>1</v>
      </c>
      <c r="D86" s="55">
        <f>A125232494V_Latest</f>
        <v>466.48700000000002</v>
      </c>
      <c r="E86" s="55">
        <f>A125227742X_Latest</f>
        <v>239.67500000000001</v>
      </c>
      <c r="F86" s="55">
        <f>A125234870X_Latest</f>
        <v>706.16200000000003</v>
      </c>
      <c r="G86" s="55">
        <f>A125237246X_Latest</f>
        <v>67.981999999999999</v>
      </c>
      <c r="H86" s="55">
        <f>A125230118C_Latest</f>
        <v>774.14499999999998</v>
      </c>
      <c r="I86" s="55">
        <f>A125232758L_Latest</f>
        <v>134.38399999999999</v>
      </c>
      <c r="J86" s="55">
        <f>A125228006V_Latest</f>
        <v>76.58</v>
      </c>
      <c r="K86" s="55">
        <f>A125235134V_Latest</f>
        <v>210.965</v>
      </c>
      <c r="L86" s="55">
        <f>A125237510X_Latest</f>
        <v>17.927</v>
      </c>
      <c r="M86" s="55">
        <f>A125230382R_Latest</f>
        <v>228.892</v>
      </c>
      <c r="N86" s="55">
        <f>A125232582V_Latest</f>
        <v>130.38300000000001</v>
      </c>
      <c r="O86" s="55">
        <f>A125227830X_Latest</f>
        <v>60.854999999999997</v>
      </c>
      <c r="P86" s="55">
        <f>A125234958T_Latest</f>
        <v>191.238</v>
      </c>
      <c r="Q86" s="55">
        <f>A125237334X_Latest</f>
        <v>23.449000000000002</v>
      </c>
      <c r="R86" s="55">
        <f>A125230206C_Latest</f>
        <v>214.68600000000001</v>
      </c>
      <c r="S86" s="55">
        <f>A125232802K_Latest</f>
        <v>104.605</v>
      </c>
      <c r="T86" s="55">
        <f>A125228050C_Latest</f>
        <v>43.127000000000002</v>
      </c>
      <c r="U86" s="55">
        <f>A125235178W_Latest</f>
        <v>147.732</v>
      </c>
      <c r="V86" s="55">
        <f>A125237554A_Latest</f>
        <v>13.99</v>
      </c>
      <c r="W86" s="55">
        <f>A125230426F_Latest</f>
        <v>161.72200000000001</v>
      </c>
      <c r="X86" s="55">
        <f>A125232846L_Latest</f>
        <v>34.369</v>
      </c>
      <c r="Y86" s="55">
        <f>A125228094F_Latest</f>
        <v>14.163</v>
      </c>
      <c r="Z86" s="55">
        <f>A125235222V_Latest</f>
        <v>48.533000000000001</v>
      </c>
      <c r="AA86" s="55">
        <f>A125237598C_Latest</f>
        <v>3.8940000000000001</v>
      </c>
      <c r="AB86" s="55">
        <f>A125230470R_Latest</f>
        <v>52.426000000000002</v>
      </c>
      <c r="AC86" s="55">
        <f>A125232626K_Latest</f>
        <v>43.537999999999997</v>
      </c>
      <c r="AD86" s="55">
        <f>A125227874A_Latest</f>
        <v>33.978999999999999</v>
      </c>
      <c r="AE86" s="55">
        <f>A125235002T_Latest</f>
        <v>77.516000000000005</v>
      </c>
      <c r="AF86" s="55">
        <f>A125237378A_Latest</f>
        <v>5.0049999999999999</v>
      </c>
      <c r="AG86" s="55">
        <f>A125230250L_Latest</f>
        <v>82.522000000000006</v>
      </c>
      <c r="AH86" s="55">
        <f>A125232670V_Latest</f>
        <v>11.368</v>
      </c>
      <c r="AI86" s="55">
        <f>A125227918T_Latest</f>
        <v>6.3490000000000002</v>
      </c>
      <c r="AJ86" s="55">
        <f>A125235046V_Latest</f>
        <v>17.716000000000001</v>
      </c>
      <c r="AK86" s="55">
        <f>A125237422X_Latest</f>
        <v>1.7470000000000001</v>
      </c>
      <c r="AL86" s="55">
        <f>A125230294R_Latest</f>
        <v>19.463999999999999</v>
      </c>
      <c r="AM86" s="55">
        <f>A125232714K_Latest</f>
        <v>1.9419999999999999</v>
      </c>
      <c r="AN86" s="55">
        <f>A125227962A_Latest</f>
        <v>1.1100000000000001</v>
      </c>
      <c r="AO86" s="55">
        <f>A125235090C_Latest</f>
        <v>3.052</v>
      </c>
      <c r="AP86" s="55">
        <f>A125237466A_Latest</f>
        <v>0.99099999999999999</v>
      </c>
      <c r="AQ86" s="55">
        <f>A125230338F_Latest</f>
        <v>4.0430000000000001</v>
      </c>
      <c r="AR86" s="55">
        <f>A125232538K_Latest</f>
        <v>5.8979999999999997</v>
      </c>
      <c r="AS86" s="55">
        <f>A125227786A_Latest</f>
        <v>3.5129999999999999</v>
      </c>
      <c r="AT86" s="55">
        <f>A125234914R_Latest</f>
        <v>9.4109999999999996</v>
      </c>
      <c r="AU86" s="55">
        <f>A125237290J_Latest</f>
        <v>0.97899999999999998</v>
      </c>
      <c r="AV86" s="55">
        <f>A125230162L_Latest</f>
        <v>10.39</v>
      </c>
    </row>
    <row r="87" spans="1:48" hidden="1">
      <c r="A87" s="53"/>
      <c r="B87" s="54" t="s">
        <v>4667</v>
      </c>
      <c r="C87" s="65">
        <v>2</v>
      </c>
      <c r="D87" s="55">
        <f>A125232474K_Latest</f>
        <v>71.769000000000005</v>
      </c>
      <c r="E87" s="55">
        <f>A125227722R_Latest</f>
        <v>40.963999999999999</v>
      </c>
      <c r="F87" s="55">
        <f>A125234850R_Latest</f>
        <v>112.73399999999999</v>
      </c>
      <c r="G87" s="55">
        <f>A125237226R_Latest</f>
        <v>18.622</v>
      </c>
      <c r="H87" s="55">
        <f>A125230098F_Latest</f>
        <v>131.35599999999999</v>
      </c>
      <c r="I87" s="55">
        <f>A125232738C_Latest</f>
        <v>22.48</v>
      </c>
      <c r="J87" s="55">
        <f>A125227986V_Latest</f>
        <v>16.908999999999999</v>
      </c>
      <c r="K87" s="55">
        <f>A125235114K_Latest</f>
        <v>39.389000000000003</v>
      </c>
      <c r="L87" s="55">
        <f>A125237490A_Latest</f>
        <v>7.0949999999999998</v>
      </c>
      <c r="M87" s="55">
        <f>A125230362F_Latest</f>
        <v>46.484000000000002</v>
      </c>
      <c r="N87" s="55">
        <f>A125232562K_Latest</f>
        <v>17.542000000000002</v>
      </c>
      <c r="O87" s="55">
        <f>A125227810R_Latest</f>
        <v>7.7949999999999999</v>
      </c>
      <c r="P87" s="55">
        <f>A125234938J_Latest</f>
        <v>25.335999999999999</v>
      </c>
      <c r="Q87" s="55">
        <f>A125237314R_Latest</f>
        <v>4.4809999999999999</v>
      </c>
      <c r="R87" s="55">
        <f>A125230186F_Latest</f>
        <v>29.817</v>
      </c>
      <c r="S87" s="55">
        <f>A125232782L_Latest</f>
        <v>17.477</v>
      </c>
      <c r="T87" s="55">
        <f>A125228030V_Latest</f>
        <v>8.8230000000000004</v>
      </c>
      <c r="U87" s="55">
        <f>A125235158L_Latest</f>
        <v>26.3</v>
      </c>
      <c r="V87" s="55">
        <f>A125237534T_Latest</f>
        <v>2.3380000000000001</v>
      </c>
      <c r="W87" s="55">
        <f>A125230406W_Latest</f>
        <v>28.638000000000002</v>
      </c>
      <c r="X87" s="55">
        <f>A125232826C_Latest</f>
        <v>3.7519999999999998</v>
      </c>
      <c r="Y87" s="55">
        <f>A125228074W_Latest</f>
        <v>3.0230000000000001</v>
      </c>
      <c r="Z87" s="55">
        <f>A125235202K_Latest</f>
        <v>6.7759999999999998</v>
      </c>
      <c r="AA87" s="55">
        <f>A125237578V_Latest</f>
        <v>2.4039999999999999</v>
      </c>
      <c r="AB87" s="55">
        <f>A125230450F_Latest</f>
        <v>9.18</v>
      </c>
      <c r="AC87" s="55">
        <f>A125232606A_Latest</f>
        <v>6.1820000000000004</v>
      </c>
      <c r="AD87" s="55">
        <f>A125227854T_Latest</f>
        <v>2.1909999999999998</v>
      </c>
      <c r="AE87" s="55">
        <f>A125234982T_Latest</f>
        <v>8.3719999999999999</v>
      </c>
      <c r="AF87" s="55">
        <f>A125237358T_Latest</f>
        <v>2.1030000000000002</v>
      </c>
      <c r="AG87" s="55">
        <f>A125230230C_Latest</f>
        <v>10.475</v>
      </c>
      <c r="AH87" s="55">
        <f>A125232650K_Latest</f>
        <v>2.234</v>
      </c>
      <c r="AI87" s="55">
        <f>A125227898V_Latest</f>
        <v>1.196</v>
      </c>
      <c r="AJ87" s="55">
        <f>A125235026K_Latest</f>
        <v>3.43</v>
      </c>
      <c r="AK87" s="55">
        <f>A125237402R_Latest</f>
        <v>0.111</v>
      </c>
      <c r="AL87" s="55">
        <f>A125230274F_Latest</f>
        <v>3.5409999999999999</v>
      </c>
      <c r="AM87" s="55">
        <f>A125232694L_Latest</f>
        <v>0</v>
      </c>
      <c r="AN87" s="55">
        <f>A125227942T_Latest</f>
        <v>0</v>
      </c>
      <c r="AO87" s="55">
        <f>A125235070V_Latest</f>
        <v>0</v>
      </c>
      <c r="AP87" s="55">
        <f>A125237446T_Latest</f>
        <v>0.09</v>
      </c>
      <c r="AQ87" s="55">
        <f>A125230318W_Latest</f>
        <v>0.09</v>
      </c>
      <c r="AR87" s="55">
        <f>A125232518A_Latest</f>
        <v>2.1019999999999999</v>
      </c>
      <c r="AS87" s="55">
        <f>A125227766T_Latest</f>
        <v>1.0269999999999999</v>
      </c>
      <c r="AT87" s="55">
        <f>A125234894T_Latest</f>
        <v>3.13</v>
      </c>
      <c r="AU87" s="55">
        <f>A125237270X_Latest</f>
        <v>0</v>
      </c>
      <c r="AV87" s="55">
        <f>A125230142C_Latest</f>
        <v>3.13</v>
      </c>
    </row>
    <row r="88" spans="1:48" hidden="1">
      <c r="A88" s="49" t="s">
        <v>4668</v>
      </c>
      <c r="B88" s="50"/>
      <c r="C88" s="65">
        <v>3</v>
      </c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</row>
    <row r="89" spans="1:48" hidden="1">
      <c r="A89" s="53"/>
      <c r="B89" s="54" t="s">
        <v>4669</v>
      </c>
      <c r="C89" s="65">
        <v>4</v>
      </c>
      <c r="D89" s="55">
        <f>A125232498C_Latest</f>
        <v>182.8</v>
      </c>
      <c r="E89" s="55">
        <f>A125227746J_Latest</f>
        <v>113.002</v>
      </c>
      <c r="F89" s="55">
        <f>A125234874J_Latest</f>
        <v>295.803</v>
      </c>
      <c r="G89" s="55">
        <f>A125237250R_Latest</f>
        <v>23.527999999999999</v>
      </c>
      <c r="H89" s="55">
        <f>A125230122V_Latest</f>
        <v>319.33100000000002</v>
      </c>
      <c r="I89" s="55">
        <f>A125232762C_Latest</f>
        <v>52.636000000000003</v>
      </c>
      <c r="J89" s="55">
        <f>A125228010K_Latest</f>
        <v>34.161000000000001</v>
      </c>
      <c r="K89" s="55">
        <f>A125235138C_Latest</f>
        <v>86.796999999999997</v>
      </c>
      <c r="L89" s="55">
        <f>A125237514J_Latest</f>
        <v>6.8550000000000004</v>
      </c>
      <c r="M89" s="55">
        <f>A125230386X_Latest</f>
        <v>93.652000000000001</v>
      </c>
      <c r="N89" s="55">
        <f>A125232586C_Latest</f>
        <v>50.531999999999996</v>
      </c>
      <c r="O89" s="55">
        <f>A125227834J_Latest</f>
        <v>29.32</v>
      </c>
      <c r="P89" s="55">
        <f>A125234962J_Latest</f>
        <v>79.852000000000004</v>
      </c>
      <c r="Q89" s="55">
        <f>A125237338J_Latest</f>
        <v>7.3360000000000003</v>
      </c>
      <c r="R89" s="55">
        <f>A125230210V_Latest</f>
        <v>87.188999999999993</v>
      </c>
      <c r="S89" s="55">
        <f>A125232806V_Latest</f>
        <v>41.094000000000001</v>
      </c>
      <c r="T89" s="55">
        <f>A125228054L_Latest</f>
        <v>21.44</v>
      </c>
      <c r="U89" s="55">
        <f>A125235182L_Latest</f>
        <v>62.534999999999997</v>
      </c>
      <c r="V89" s="55">
        <f>A125237558K_Latest</f>
        <v>5.4589999999999996</v>
      </c>
      <c r="W89" s="55">
        <f>A125230430W_Latest</f>
        <v>67.994</v>
      </c>
      <c r="X89" s="55">
        <f>A125232850C_Latest</f>
        <v>13.477</v>
      </c>
      <c r="Y89" s="55">
        <f>A125228098R_Latest</f>
        <v>6.66</v>
      </c>
      <c r="Z89" s="55">
        <f>A125235226C_Latest</f>
        <v>20.137</v>
      </c>
      <c r="AA89" s="55">
        <f>A125237602J_Latest</f>
        <v>1.4990000000000001</v>
      </c>
      <c r="AB89" s="55">
        <f>A125230474X_Latest</f>
        <v>21.635999999999999</v>
      </c>
      <c r="AC89" s="55">
        <f>A125232630A_Latest</f>
        <v>16.914000000000001</v>
      </c>
      <c r="AD89" s="55">
        <f>A125227878K_Latest</f>
        <v>15.901999999999999</v>
      </c>
      <c r="AE89" s="55">
        <f>A125235006A_Latest</f>
        <v>32.816000000000003</v>
      </c>
      <c r="AF89" s="55">
        <f>A125237382T_Latest</f>
        <v>1.0669999999999999</v>
      </c>
      <c r="AG89" s="55">
        <f>A125230254W_Latest</f>
        <v>33.881999999999998</v>
      </c>
      <c r="AH89" s="55">
        <f>A125232674C_Latest</f>
        <v>4.5019999999999998</v>
      </c>
      <c r="AI89" s="55">
        <f>A125227922J_Latest</f>
        <v>3.073</v>
      </c>
      <c r="AJ89" s="55">
        <f>A125235050K_Latest</f>
        <v>7.5750000000000002</v>
      </c>
      <c r="AK89" s="55">
        <f>A125237426J_Latest</f>
        <v>0.53500000000000003</v>
      </c>
      <c r="AL89" s="55">
        <f>A125230298X_Latest</f>
        <v>8.11</v>
      </c>
      <c r="AM89" s="55">
        <f>A125232718V_Latest</f>
        <v>0.48299999999999998</v>
      </c>
      <c r="AN89" s="55">
        <f>A125227966K_Latest</f>
        <v>0.33800000000000002</v>
      </c>
      <c r="AO89" s="55">
        <f>A125235094L_Latest</f>
        <v>0.82099999999999995</v>
      </c>
      <c r="AP89" s="55">
        <f>A125237470T_Latest</f>
        <v>0.61599999999999999</v>
      </c>
      <c r="AQ89" s="55">
        <f>A125230342W_Latest</f>
        <v>1.4370000000000001</v>
      </c>
      <c r="AR89" s="55">
        <f>A125232542A_Latest</f>
        <v>3.161</v>
      </c>
      <c r="AS89" s="55">
        <f>A125227790T_Latest</f>
        <v>2.109</v>
      </c>
      <c r="AT89" s="55">
        <f>A125234918X_Latest</f>
        <v>5.27</v>
      </c>
      <c r="AU89" s="55">
        <f>A125237294T_Latest</f>
        <v>0.161</v>
      </c>
      <c r="AV89" s="55">
        <f>A125230166W_Latest</f>
        <v>5.43</v>
      </c>
    </row>
    <row r="90" spans="1:48" hidden="1">
      <c r="A90" s="53"/>
      <c r="B90" s="54" t="s">
        <v>4670</v>
      </c>
      <c r="C90" s="65">
        <v>5</v>
      </c>
      <c r="D90" s="55">
        <f>A125232502J_Latest</f>
        <v>90.873000000000005</v>
      </c>
      <c r="E90" s="55">
        <f>A125227750X_Latest</f>
        <v>55.1</v>
      </c>
      <c r="F90" s="55">
        <f>A125234878T_Latest</f>
        <v>145.97300000000001</v>
      </c>
      <c r="G90" s="55">
        <f>A125237254X_Latest</f>
        <v>15.51</v>
      </c>
      <c r="H90" s="55">
        <f>A125230126C_Latest</f>
        <v>161.483</v>
      </c>
      <c r="I90" s="55">
        <f>A125232766L_Latest</f>
        <v>27.864999999999998</v>
      </c>
      <c r="J90" s="55">
        <f>A125228014V_Latest</f>
        <v>19.503</v>
      </c>
      <c r="K90" s="55">
        <f>A125235142V_Latest</f>
        <v>47.368000000000002</v>
      </c>
      <c r="L90" s="55">
        <f>A125237518T_Latest</f>
        <v>3.121</v>
      </c>
      <c r="M90" s="55">
        <f>A125230390R_Latest</f>
        <v>50.488999999999997</v>
      </c>
      <c r="N90" s="55">
        <f>A125232590V_Latest</f>
        <v>22.05</v>
      </c>
      <c r="O90" s="55">
        <f>A125227838T_Latest</f>
        <v>12.180999999999999</v>
      </c>
      <c r="P90" s="55">
        <f>A125234966T_Latest</f>
        <v>34.231999999999999</v>
      </c>
      <c r="Q90" s="55">
        <f>A125237342X_Latest</f>
        <v>6.5990000000000002</v>
      </c>
      <c r="R90" s="55">
        <f>A125230214C_Latest</f>
        <v>40.831000000000003</v>
      </c>
      <c r="S90" s="55">
        <f>A125232810K_Latest</f>
        <v>22.823</v>
      </c>
      <c r="T90" s="55">
        <f>A125228058W_Latest</f>
        <v>11.819000000000001</v>
      </c>
      <c r="U90" s="55">
        <f>A125235186W_Latest</f>
        <v>34.642000000000003</v>
      </c>
      <c r="V90" s="55">
        <f>A125237562A_Latest</f>
        <v>2.1059999999999999</v>
      </c>
      <c r="W90" s="55">
        <f>A125230434F_Latest</f>
        <v>36.747999999999998</v>
      </c>
      <c r="X90" s="55">
        <f>A125232854L_Latest</f>
        <v>7.4379999999999997</v>
      </c>
      <c r="Y90" s="55">
        <f>A125228102V_Latest</f>
        <v>3.5760000000000001</v>
      </c>
      <c r="Z90" s="55">
        <f>A125235230V_Latest</f>
        <v>11.013999999999999</v>
      </c>
      <c r="AA90" s="55">
        <f>A125237606T_Latest</f>
        <v>1.6759999999999999</v>
      </c>
      <c r="AB90" s="55">
        <f>A125230478J_Latest</f>
        <v>12.69</v>
      </c>
      <c r="AC90" s="55">
        <f>A125232634K_Latest</f>
        <v>7.46</v>
      </c>
      <c r="AD90" s="55">
        <f>A125227882A_Latest</f>
        <v>5.1120000000000001</v>
      </c>
      <c r="AE90" s="55">
        <f>A125235010T_Latest</f>
        <v>12.571</v>
      </c>
      <c r="AF90" s="55">
        <f>A125237386A_Latest</f>
        <v>1.6890000000000001</v>
      </c>
      <c r="AG90" s="55">
        <f>A125230258F_Latest</f>
        <v>14.260999999999999</v>
      </c>
      <c r="AH90" s="55">
        <f>A125232678L_Latest</f>
        <v>2.194</v>
      </c>
      <c r="AI90" s="55">
        <f>A125227926T_Latest</f>
        <v>2.0369999999999999</v>
      </c>
      <c r="AJ90" s="55">
        <f>A125235054V_Latest</f>
        <v>4.2309999999999999</v>
      </c>
      <c r="AK90" s="55">
        <f>A125237430X_Latest</f>
        <v>0.11899999999999999</v>
      </c>
      <c r="AL90" s="55">
        <f>A125230302C_Latest</f>
        <v>4.3499999999999996</v>
      </c>
      <c r="AM90" s="55">
        <f>A125232722K_Latest</f>
        <v>0</v>
      </c>
      <c r="AN90" s="55">
        <f>A125227970A_Latest</f>
        <v>0.11899999999999999</v>
      </c>
      <c r="AO90" s="55">
        <f>A125235098W_Latest</f>
        <v>0.11899999999999999</v>
      </c>
      <c r="AP90" s="55">
        <f>A125237474A_Latest</f>
        <v>0.2</v>
      </c>
      <c r="AQ90" s="55">
        <f>A125230346F_Latest</f>
        <v>0.31900000000000001</v>
      </c>
      <c r="AR90" s="55">
        <f>A125232546K_Latest</f>
        <v>1.0429999999999999</v>
      </c>
      <c r="AS90" s="55">
        <f>A125227794A_Latest</f>
        <v>0.752</v>
      </c>
      <c r="AT90" s="55">
        <f>A125234922R_Latest</f>
        <v>1.7949999999999999</v>
      </c>
      <c r="AU90" s="55">
        <f>A125237298A_Latest</f>
        <v>0</v>
      </c>
      <c r="AV90" s="55">
        <f>A125230170L_Latest</f>
        <v>1.7949999999999999</v>
      </c>
    </row>
    <row r="91" spans="1:48" hidden="1">
      <c r="A91" s="53"/>
      <c r="B91" s="54" t="s">
        <v>4671</v>
      </c>
      <c r="C91" s="65">
        <v>6</v>
      </c>
      <c r="D91" s="55">
        <f>A125232478V_Latest</f>
        <v>152.434</v>
      </c>
      <c r="E91" s="55">
        <f>A125227726X_Latest</f>
        <v>60.073999999999998</v>
      </c>
      <c r="F91" s="55">
        <f>A125234854X_Latest</f>
        <v>212.50800000000001</v>
      </c>
      <c r="G91" s="55">
        <f>A125237230F_Latest</f>
        <v>28.347999999999999</v>
      </c>
      <c r="H91" s="55">
        <f>A125230102K_Latest</f>
        <v>240.85599999999999</v>
      </c>
      <c r="I91" s="55">
        <f>A125232742V_Latest</f>
        <v>41.412999999999997</v>
      </c>
      <c r="J91" s="55">
        <f>A125227990K_Latest</f>
        <v>17.152999999999999</v>
      </c>
      <c r="K91" s="55">
        <f>A125235118V_Latest</f>
        <v>58.566000000000003</v>
      </c>
      <c r="L91" s="55">
        <f>A125237494K_Latest</f>
        <v>9.4749999999999996</v>
      </c>
      <c r="M91" s="55">
        <f>A125230366R_Latest</f>
        <v>68.040999999999997</v>
      </c>
      <c r="N91" s="55">
        <f>A125232566V_Latest</f>
        <v>46.491</v>
      </c>
      <c r="O91" s="55">
        <f>A125227814X_Latest</f>
        <v>14.744</v>
      </c>
      <c r="P91" s="55">
        <f>A125234942X_Latest</f>
        <v>61.234999999999999</v>
      </c>
      <c r="Q91" s="55">
        <f>A125237318X_Latest</f>
        <v>10.031000000000001</v>
      </c>
      <c r="R91" s="55">
        <f>A125230190W_Latest</f>
        <v>71.266000000000005</v>
      </c>
      <c r="S91" s="55">
        <f>A125232786W_Latest</f>
        <v>34.011000000000003</v>
      </c>
      <c r="T91" s="55">
        <f>A125228034C_Latest</f>
        <v>12.657</v>
      </c>
      <c r="U91" s="55">
        <f>A125235162C_Latest</f>
        <v>46.667999999999999</v>
      </c>
      <c r="V91" s="55">
        <f>A125237538A_Latest</f>
        <v>4.7309999999999999</v>
      </c>
      <c r="W91" s="55">
        <f>A125230410L_Latest</f>
        <v>51.399000000000001</v>
      </c>
      <c r="X91" s="55">
        <f>A125232830V_Latest</f>
        <v>10.417</v>
      </c>
      <c r="Y91" s="55">
        <f>A125228078F_Latest</f>
        <v>4.2679999999999998</v>
      </c>
      <c r="Z91" s="55">
        <f>A125235206V_Latest</f>
        <v>14.683999999999999</v>
      </c>
      <c r="AA91" s="55">
        <f>A125237582K_Latest</f>
        <v>1.325</v>
      </c>
      <c r="AB91" s="55">
        <f>A125230454R_Latest</f>
        <v>16.010000000000002</v>
      </c>
      <c r="AC91" s="55">
        <f>A125232610T_Latest</f>
        <v>12.539</v>
      </c>
      <c r="AD91" s="55">
        <f>A125227858A_Latest</f>
        <v>7.8620000000000001</v>
      </c>
      <c r="AE91" s="55">
        <f>A125234986A_Latest</f>
        <v>20.401</v>
      </c>
      <c r="AF91" s="55">
        <f>A125237362J_Latest</f>
        <v>1.319</v>
      </c>
      <c r="AG91" s="55">
        <f>A125230234L_Latest</f>
        <v>21.72</v>
      </c>
      <c r="AH91" s="55">
        <f>A125232654V_Latest</f>
        <v>5.0179999999999998</v>
      </c>
      <c r="AI91" s="55">
        <f>A125227902X_Latest</f>
        <v>1.6759999999999999</v>
      </c>
      <c r="AJ91" s="55">
        <f>A125235030A_Latest</f>
        <v>6.694</v>
      </c>
      <c r="AK91" s="55">
        <f>A125237406X_Latest</f>
        <v>0.78500000000000003</v>
      </c>
      <c r="AL91" s="55">
        <f>A125230278R_Latest</f>
        <v>7.4790000000000001</v>
      </c>
      <c r="AM91" s="55">
        <f>A125232698W_Latest</f>
        <v>0.77900000000000003</v>
      </c>
      <c r="AN91" s="55">
        <f>A125227946A_Latest</f>
        <v>0.22600000000000001</v>
      </c>
      <c r="AO91" s="55">
        <f>A125235074C_Latest</f>
        <v>1.0049999999999999</v>
      </c>
      <c r="AP91" s="55">
        <f>A125237450J_Latest</f>
        <v>0.17499999999999999</v>
      </c>
      <c r="AQ91" s="55">
        <f>A125230322L_Latest</f>
        <v>1.18</v>
      </c>
      <c r="AR91" s="55">
        <f>A125232522T_Latest</f>
        <v>1.766</v>
      </c>
      <c r="AS91" s="55">
        <f>A125227770J_Latest</f>
        <v>1.488</v>
      </c>
      <c r="AT91" s="55">
        <f>A125234898A_Latest</f>
        <v>3.254</v>
      </c>
      <c r="AU91" s="55">
        <f>A125237274J_Latest</f>
        <v>0.50700000000000001</v>
      </c>
      <c r="AV91" s="55">
        <f>A125230146L_Latest</f>
        <v>3.762</v>
      </c>
    </row>
    <row r="92" spans="1:48" hidden="1">
      <c r="A92" s="53"/>
      <c r="B92" s="54" t="s">
        <v>4672</v>
      </c>
      <c r="C92" s="65">
        <v>7</v>
      </c>
      <c r="D92" s="55">
        <f>A125232482K_Latest</f>
        <v>112.149</v>
      </c>
      <c r="E92" s="55">
        <f>A125227730R_Latest</f>
        <v>52.463000000000001</v>
      </c>
      <c r="F92" s="55">
        <f>A125234858J_Latest</f>
        <v>164.613</v>
      </c>
      <c r="G92" s="55">
        <f>A125237234R_Latest</f>
        <v>19.218</v>
      </c>
      <c r="H92" s="55">
        <f>A125230106V_Latest</f>
        <v>183.83099999999999</v>
      </c>
      <c r="I92" s="55">
        <f>A125232746C_Latest</f>
        <v>34.951000000000001</v>
      </c>
      <c r="J92" s="55">
        <f>A125227994V_Latest</f>
        <v>22.670999999999999</v>
      </c>
      <c r="K92" s="55">
        <f>A125235122K_Latest</f>
        <v>57.622</v>
      </c>
      <c r="L92" s="55">
        <f>A125237498V_Latest</f>
        <v>5.5720000000000001</v>
      </c>
      <c r="M92" s="55">
        <f>A125230370F_Latest</f>
        <v>63.194000000000003</v>
      </c>
      <c r="N92" s="55">
        <f>A125232570K_Latest</f>
        <v>28.850999999999999</v>
      </c>
      <c r="O92" s="55">
        <f>A125227818J_Latest</f>
        <v>12.404</v>
      </c>
      <c r="P92" s="55">
        <f>A125234946J_Latest</f>
        <v>41.255000000000003</v>
      </c>
      <c r="Q92" s="55">
        <f>A125237322R_Latest</f>
        <v>3.9630000000000001</v>
      </c>
      <c r="R92" s="55">
        <f>A125230194F_Latest</f>
        <v>45.218000000000004</v>
      </c>
      <c r="S92" s="55">
        <f>A125232790L_Latest</f>
        <v>24.154</v>
      </c>
      <c r="T92" s="55">
        <f>A125228038L_Latest</f>
        <v>6.0330000000000004</v>
      </c>
      <c r="U92" s="55">
        <f>A125235166L_Latest</f>
        <v>30.187000000000001</v>
      </c>
      <c r="V92" s="55">
        <f>A125237542T_Latest</f>
        <v>4.032</v>
      </c>
      <c r="W92" s="55">
        <f>A125230414W_Latest</f>
        <v>34.219000000000001</v>
      </c>
      <c r="X92" s="55">
        <f>A125232834C_Latest</f>
        <v>6.7889999999999997</v>
      </c>
      <c r="Y92" s="55">
        <f>A125228082W_Latest</f>
        <v>2.6829999999999998</v>
      </c>
      <c r="Z92" s="55">
        <f>A125235210K_Latest</f>
        <v>9.4719999999999995</v>
      </c>
      <c r="AA92" s="55">
        <f>A125237586V_Latest</f>
        <v>1.7969999999999999</v>
      </c>
      <c r="AB92" s="55">
        <f>A125230458X_Latest</f>
        <v>11.27</v>
      </c>
      <c r="AC92" s="55">
        <f>A125232614A_Latest</f>
        <v>12.807</v>
      </c>
      <c r="AD92" s="55">
        <f>A125227862T_Latest</f>
        <v>7.2939999999999996</v>
      </c>
      <c r="AE92" s="55">
        <f>A125234990T_Latest</f>
        <v>20.100999999999999</v>
      </c>
      <c r="AF92" s="55">
        <f>A125237366T_Latest</f>
        <v>3.0339999999999998</v>
      </c>
      <c r="AG92" s="55">
        <f>A125230238W_Latest</f>
        <v>23.134</v>
      </c>
      <c r="AH92" s="55">
        <f>A125232658C_Latest</f>
        <v>1.8879999999999999</v>
      </c>
      <c r="AI92" s="55">
        <f>A125227906J_Latest</f>
        <v>0.75900000000000001</v>
      </c>
      <c r="AJ92" s="55">
        <f>A125235034K_Latest</f>
        <v>2.6469999999999998</v>
      </c>
      <c r="AK92" s="55">
        <f>A125237410R_Latest</f>
        <v>0.42</v>
      </c>
      <c r="AL92" s="55">
        <f>A125230282F_Latest</f>
        <v>3.0670000000000002</v>
      </c>
      <c r="AM92" s="55">
        <f>A125232702A_Latest</f>
        <v>0.68</v>
      </c>
      <c r="AN92" s="55">
        <f>A125227950T_Latest</f>
        <v>0.42699999999999999</v>
      </c>
      <c r="AO92" s="55">
        <f>A125235078L_Latest</f>
        <v>1.107</v>
      </c>
      <c r="AP92" s="55">
        <f>A125237454T_Latest</f>
        <v>0.09</v>
      </c>
      <c r="AQ92" s="55">
        <f>A125230326W_Latest</f>
        <v>1.1970000000000001</v>
      </c>
      <c r="AR92" s="55">
        <f>A125232526A_Latest</f>
        <v>2.0289999999999999</v>
      </c>
      <c r="AS92" s="55">
        <f>A125227774T_Latest</f>
        <v>0.192</v>
      </c>
      <c r="AT92" s="55">
        <f>A125234902F_Latest</f>
        <v>2.222</v>
      </c>
      <c r="AU92" s="55">
        <f>A125237278T_Latest</f>
        <v>0.311</v>
      </c>
      <c r="AV92" s="55">
        <f>A125230150C_Latest</f>
        <v>2.532</v>
      </c>
    </row>
    <row r="93" spans="1:48" hidden="1">
      <c r="A93" s="49" t="s">
        <v>4673</v>
      </c>
      <c r="B93" s="50"/>
      <c r="C93" s="65">
        <v>8</v>
      </c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</row>
    <row r="94" spans="1:48" hidden="1">
      <c r="A94" s="53"/>
      <c r="B94" s="54" t="s">
        <v>4674</v>
      </c>
      <c r="C94" s="65">
        <v>9</v>
      </c>
      <c r="D94" s="55">
        <f>A125232486V_Latest</f>
        <v>197.7</v>
      </c>
      <c r="E94" s="55">
        <f>A125227734X_Latest</f>
        <v>142.863</v>
      </c>
      <c r="F94" s="55">
        <f>A125234862X_Latest</f>
        <v>340.56299999999999</v>
      </c>
      <c r="G94" s="55">
        <f>A125237238X_Latest</f>
        <v>30.574999999999999</v>
      </c>
      <c r="H94" s="55">
        <f>A125230110K_Latest</f>
        <v>371.13799999999998</v>
      </c>
      <c r="I94" s="55">
        <f>A125232750V_Latest</f>
        <v>59.509</v>
      </c>
      <c r="J94" s="55">
        <f>A125227998C_Latest</f>
        <v>46.548000000000002</v>
      </c>
      <c r="K94" s="55">
        <f>A125235126V_Latest</f>
        <v>106.057</v>
      </c>
      <c r="L94" s="55">
        <f>A125237502X_Latest</f>
        <v>6.944</v>
      </c>
      <c r="M94" s="55">
        <f>A125230374R_Latest</f>
        <v>113.001</v>
      </c>
      <c r="N94" s="55">
        <f>A125232574V_Latest</f>
        <v>53.691000000000003</v>
      </c>
      <c r="O94" s="55">
        <f>A125227822X_Latest</f>
        <v>34.313000000000002</v>
      </c>
      <c r="P94" s="55">
        <f>A125234950X_Latest</f>
        <v>88.004000000000005</v>
      </c>
      <c r="Q94" s="55">
        <f>A125237326X_Latest</f>
        <v>10.945</v>
      </c>
      <c r="R94" s="55">
        <f>A125230198R_Latest</f>
        <v>98.948999999999998</v>
      </c>
      <c r="S94" s="55">
        <f>A125232794W_Latest</f>
        <v>48.344999999999999</v>
      </c>
      <c r="T94" s="55">
        <f>A125228042C_Latest</f>
        <v>27.463999999999999</v>
      </c>
      <c r="U94" s="55">
        <f>A125235170C_Latest</f>
        <v>75.808999999999997</v>
      </c>
      <c r="V94" s="55">
        <f>A125237546A_Latest</f>
        <v>6.5359999999999996</v>
      </c>
      <c r="W94" s="55">
        <f>A125230418F_Latest</f>
        <v>82.344999999999999</v>
      </c>
      <c r="X94" s="55">
        <f>A125232838L_Latest</f>
        <v>14.923</v>
      </c>
      <c r="Y94" s="55">
        <f>A125228086F_Latest</f>
        <v>9.6370000000000005</v>
      </c>
      <c r="Z94" s="55">
        <f>A125235214V_Latest</f>
        <v>24.56</v>
      </c>
      <c r="AA94" s="55">
        <f>A125237590K_Latest</f>
        <v>2.2250000000000001</v>
      </c>
      <c r="AB94" s="55">
        <f>A125230462R_Latest</f>
        <v>26.785</v>
      </c>
      <c r="AC94" s="55">
        <f>A125232618K_Latest</f>
        <v>12.186</v>
      </c>
      <c r="AD94" s="55">
        <f>A125227866A_Latest</f>
        <v>18.311</v>
      </c>
      <c r="AE94" s="55">
        <f>A125234994A_Latest</f>
        <v>30.497</v>
      </c>
      <c r="AF94" s="55">
        <f>A125237370J_Latest</f>
        <v>2.1850000000000001</v>
      </c>
      <c r="AG94" s="55">
        <f>A125230242L_Latest</f>
        <v>32.682000000000002</v>
      </c>
      <c r="AH94" s="55">
        <f>A125232662V_Latest</f>
        <v>5.7069999999999999</v>
      </c>
      <c r="AI94" s="55">
        <f>A125227910X_Latest</f>
        <v>3.488</v>
      </c>
      <c r="AJ94" s="55">
        <f>A125235038V_Latest</f>
        <v>9.1940000000000008</v>
      </c>
      <c r="AK94" s="55">
        <f>A125237414X_Latest</f>
        <v>1.075</v>
      </c>
      <c r="AL94" s="55">
        <f>A125230286R_Latest</f>
        <v>10.269</v>
      </c>
      <c r="AM94" s="55">
        <f>A125232706K_Latest</f>
        <v>0.60699999999999998</v>
      </c>
      <c r="AN94" s="55">
        <f>A125227954A_Latest</f>
        <v>0.78900000000000003</v>
      </c>
      <c r="AO94" s="55">
        <f>A125235082C_Latest</f>
        <v>1.3959999999999999</v>
      </c>
      <c r="AP94" s="55">
        <f>A125237458A_Latest</f>
        <v>0.505</v>
      </c>
      <c r="AQ94" s="55">
        <f>A125230330L_Latest</f>
        <v>1.901</v>
      </c>
      <c r="AR94" s="55">
        <f>A125232530T_Latest</f>
        <v>2.7320000000000002</v>
      </c>
      <c r="AS94" s="55">
        <f>A125227778A_Latest</f>
        <v>2.3140000000000001</v>
      </c>
      <c r="AT94" s="55">
        <f>A125234906R_Latest</f>
        <v>5.0460000000000003</v>
      </c>
      <c r="AU94" s="55">
        <f>A125237282J_Latest</f>
        <v>0.161</v>
      </c>
      <c r="AV94" s="55">
        <f>A125230154L_Latest</f>
        <v>5.2069999999999999</v>
      </c>
    </row>
    <row r="95" spans="1:48" hidden="1">
      <c r="A95" s="53"/>
      <c r="B95" s="54" t="s">
        <v>4675</v>
      </c>
      <c r="C95" s="65">
        <v>10</v>
      </c>
      <c r="D95" s="55">
        <f>A125232470A_Latest</f>
        <v>230.244</v>
      </c>
      <c r="E95" s="55">
        <f>A125227718X_Latest</f>
        <v>106.797</v>
      </c>
      <c r="F95" s="55">
        <f>A125234846X_Latest</f>
        <v>337.041</v>
      </c>
      <c r="G95" s="55">
        <f>A125237222F_Latest</f>
        <v>38.938000000000002</v>
      </c>
      <c r="H95" s="55">
        <f>A125230094W_Latest</f>
        <v>375.97899999999998</v>
      </c>
      <c r="I95" s="55">
        <f>A125232734V_Latest</f>
        <v>65.968999999999994</v>
      </c>
      <c r="J95" s="55">
        <f>A125227982K_Latest</f>
        <v>34.079000000000001</v>
      </c>
      <c r="K95" s="55">
        <f>A125235110A_Latest</f>
        <v>100.048</v>
      </c>
      <c r="L95" s="55">
        <f>A125237486K_Latest</f>
        <v>13.422000000000001</v>
      </c>
      <c r="M95" s="55">
        <f>A125230358R_Latest</f>
        <v>113.471</v>
      </c>
      <c r="N95" s="55">
        <f>A125232558V_Latest</f>
        <v>60.26</v>
      </c>
      <c r="O95" s="55">
        <f>A125227806X_Latest</f>
        <v>25.376000000000001</v>
      </c>
      <c r="P95" s="55">
        <f>A125234934X_Latest</f>
        <v>85.635999999999996</v>
      </c>
      <c r="Q95" s="55">
        <f>A125237310F_Latest</f>
        <v>12.595000000000001</v>
      </c>
      <c r="R95" s="55">
        <f>A125230182W_Latest</f>
        <v>98.230999999999995</v>
      </c>
      <c r="S95" s="55">
        <f>A125232778W_Latest</f>
        <v>54.997</v>
      </c>
      <c r="T95" s="55">
        <f>A125228026C_Latest</f>
        <v>21.366</v>
      </c>
      <c r="U95" s="55">
        <f>A125235154C_Latest</f>
        <v>76.363</v>
      </c>
      <c r="V95" s="55">
        <f>A125237530J_Latest</f>
        <v>6.6790000000000003</v>
      </c>
      <c r="W95" s="55">
        <f>A125230402L_Latest</f>
        <v>83.042000000000002</v>
      </c>
      <c r="X95" s="55">
        <f>A125232822V_Latest</f>
        <v>15.196999999999999</v>
      </c>
      <c r="Y95" s="55">
        <f>A125228070L_Latest</f>
        <v>5.46</v>
      </c>
      <c r="Z95" s="55">
        <f>A125235198F_Latest</f>
        <v>20.657</v>
      </c>
      <c r="AA95" s="55">
        <f>A125237574K_Latest</f>
        <v>1.645</v>
      </c>
      <c r="AB95" s="55">
        <f>A125230446R_Latest</f>
        <v>22.303000000000001</v>
      </c>
      <c r="AC95" s="55">
        <f>A125232602T_Latest</f>
        <v>24.359000000000002</v>
      </c>
      <c r="AD95" s="55">
        <f>A125227850J_Latest</f>
        <v>15.25</v>
      </c>
      <c r="AE95" s="55">
        <f>A125234978A_Latest</f>
        <v>39.609000000000002</v>
      </c>
      <c r="AF95" s="55">
        <f>A125237354J_Latest</f>
        <v>2.923</v>
      </c>
      <c r="AG95" s="55">
        <f>A125230226L_Latest</f>
        <v>42.530999999999999</v>
      </c>
      <c r="AH95" s="55">
        <f>A125232646V_Latest</f>
        <v>5.5629999999999997</v>
      </c>
      <c r="AI95" s="55">
        <f>A125227894K_Latest</f>
        <v>3.2309999999999999</v>
      </c>
      <c r="AJ95" s="55">
        <f>A125235022A_Latest</f>
        <v>8.7929999999999993</v>
      </c>
      <c r="AK95" s="55">
        <f>A125237398K_Latest</f>
        <v>0.67300000000000004</v>
      </c>
      <c r="AL95" s="55">
        <f>A125230270W_Latest</f>
        <v>9.4659999999999993</v>
      </c>
      <c r="AM95" s="55">
        <f>A125232690C_Latest</f>
        <v>0.65800000000000003</v>
      </c>
      <c r="AN95" s="55">
        <f>A125227938A_Latest</f>
        <v>0.20200000000000001</v>
      </c>
      <c r="AO95" s="55">
        <f>A125235066C_Latest</f>
        <v>0.86</v>
      </c>
      <c r="AP95" s="55">
        <f>A125237442J_Latest</f>
        <v>0.49299999999999999</v>
      </c>
      <c r="AQ95" s="55">
        <f>A125230314L_Latest</f>
        <v>1.353</v>
      </c>
      <c r="AR95" s="55">
        <f>A125232514T_Latest</f>
        <v>3.2410000000000001</v>
      </c>
      <c r="AS95" s="55">
        <f>A125227762J_Latest</f>
        <v>1.833</v>
      </c>
      <c r="AT95" s="55">
        <f>A125234890J_Latest</f>
        <v>5.0739999999999998</v>
      </c>
      <c r="AU95" s="55">
        <f>A125237266J_Latest</f>
        <v>0.50700000000000001</v>
      </c>
      <c r="AV95" s="55">
        <f>A125230138L_Latest</f>
        <v>5.5810000000000004</v>
      </c>
    </row>
    <row r="96" spans="1:48" hidden="1">
      <c r="A96" s="53"/>
      <c r="B96" s="54" t="s">
        <v>4676</v>
      </c>
      <c r="C96" s="65">
        <v>11</v>
      </c>
      <c r="D96" s="55">
        <f>A125232506T_Latest</f>
        <v>85.066000000000003</v>
      </c>
      <c r="E96" s="55">
        <f>A125227754J_Latest</f>
        <v>25.904</v>
      </c>
      <c r="F96" s="55">
        <f>A125234882J_Latest</f>
        <v>110.96899999999999</v>
      </c>
      <c r="G96" s="55">
        <f>A125237258J_Latest</f>
        <v>13.882</v>
      </c>
      <c r="H96" s="55">
        <f>A125230130V_Latest</f>
        <v>124.851</v>
      </c>
      <c r="I96" s="55">
        <f>A125232770C_Latest</f>
        <v>23.797999999999998</v>
      </c>
      <c r="J96" s="55">
        <f>A125228018C_Latest</f>
        <v>10.336</v>
      </c>
      <c r="K96" s="55">
        <f>A125235146C_Latest</f>
        <v>34.134</v>
      </c>
      <c r="L96" s="55">
        <f>A125237522J_Latest</f>
        <v>4.0579999999999998</v>
      </c>
      <c r="M96" s="55">
        <f>A125230394X_Latest</f>
        <v>38.192</v>
      </c>
      <c r="N96" s="55">
        <f>A125232594C_Latest</f>
        <v>26.1</v>
      </c>
      <c r="O96" s="55">
        <f>A125227842J_Latest</f>
        <v>7.0650000000000004</v>
      </c>
      <c r="P96" s="55">
        <f>A125234970J_Latest</f>
        <v>33.164999999999999</v>
      </c>
      <c r="Q96" s="55">
        <f>A125237346J_Latest</f>
        <v>3.625</v>
      </c>
      <c r="R96" s="55">
        <f>A125230218L_Latest</f>
        <v>36.79</v>
      </c>
      <c r="S96" s="55">
        <f>A125232814V_Latest</f>
        <v>15.846</v>
      </c>
      <c r="T96" s="55">
        <f>A125228062L_Latest</f>
        <v>3.12</v>
      </c>
      <c r="U96" s="55">
        <f>A125235190L_Latest</f>
        <v>18.966000000000001</v>
      </c>
      <c r="V96" s="55">
        <f>A125237566K_Latest</f>
        <v>3.1139999999999999</v>
      </c>
      <c r="W96" s="55">
        <f>A125230438R_Latest</f>
        <v>22.08</v>
      </c>
      <c r="X96" s="55">
        <f>A125232858W_Latest</f>
        <v>6.6379999999999999</v>
      </c>
      <c r="Y96" s="55">
        <f>A125228106C_Latest</f>
        <v>1.859</v>
      </c>
      <c r="Z96" s="55">
        <f>A125235234C_Latest</f>
        <v>8.4969999999999999</v>
      </c>
      <c r="AA96" s="55">
        <f>A125237610J_Latest</f>
        <v>2.1419999999999999</v>
      </c>
      <c r="AB96" s="55">
        <f>A125230482X_Latest</f>
        <v>10.638999999999999</v>
      </c>
      <c r="AC96" s="55">
        <f>A125232638V_Latest</f>
        <v>8.8719999999999999</v>
      </c>
      <c r="AD96" s="55">
        <f>A125227886K_Latest</f>
        <v>2.1840000000000002</v>
      </c>
      <c r="AE96" s="55">
        <f>A125235014A_Latest</f>
        <v>11.055999999999999</v>
      </c>
      <c r="AF96" s="55">
        <f>A125237390T_Latest</f>
        <v>0.55000000000000004</v>
      </c>
      <c r="AG96" s="55">
        <f>A125230262W_Latest</f>
        <v>11.606</v>
      </c>
      <c r="AH96" s="55">
        <f>A125232682C_Latest</f>
        <v>1.45</v>
      </c>
      <c r="AI96" s="55">
        <f>A125227930J_Latest</f>
        <v>0.82699999999999996</v>
      </c>
      <c r="AJ96" s="55">
        <f>A125235058C_Latest</f>
        <v>2.2770000000000001</v>
      </c>
      <c r="AK96" s="55">
        <f>A125237434J_Latest</f>
        <v>0</v>
      </c>
      <c r="AL96" s="55">
        <f>A125230306L_Latest</f>
        <v>2.2770000000000001</v>
      </c>
      <c r="AM96" s="55">
        <f>A125232726V_Latest</f>
        <v>0.67700000000000005</v>
      </c>
      <c r="AN96" s="55">
        <f>A125227974K_Latest</f>
        <v>0.11899999999999999</v>
      </c>
      <c r="AO96" s="55">
        <f>A125235102A_Latest</f>
        <v>0.79600000000000004</v>
      </c>
      <c r="AP96" s="55">
        <f>A125237478K_Latest</f>
        <v>8.3000000000000004E-2</v>
      </c>
      <c r="AQ96" s="55">
        <f>A125230350W_Latest</f>
        <v>0.879</v>
      </c>
      <c r="AR96" s="55">
        <f>A125232550A_Latest</f>
        <v>1.6839999999999999</v>
      </c>
      <c r="AS96" s="55">
        <f>A125227798K_Latest</f>
        <v>0.39400000000000002</v>
      </c>
      <c r="AT96" s="55">
        <f>A125234926X_Latest</f>
        <v>2.077</v>
      </c>
      <c r="AU96" s="55">
        <f>A125237302F_Latest</f>
        <v>0.311</v>
      </c>
      <c r="AV96" s="55">
        <f>A125230174W_Latest</f>
        <v>2.3879999999999999</v>
      </c>
    </row>
    <row r="97" spans="1:48" hidden="1">
      <c r="A97" s="53"/>
      <c r="B97" s="54" t="s">
        <v>4677</v>
      </c>
      <c r="C97" s="65">
        <v>12</v>
      </c>
      <c r="D97" s="55">
        <f>A125232490K_Latest</f>
        <v>25.247</v>
      </c>
      <c r="E97" s="55">
        <f>A125227738J_Latest</f>
        <v>5.0759999999999996</v>
      </c>
      <c r="F97" s="55">
        <f>A125234866J_Latest</f>
        <v>30.323</v>
      </c>
      <c r="G97" s="55">
        <f>A125237242R_Latest</f>
        <v>3.21</v>
      </c>
      <c r="H97" s="55">
        <f>A125230114V_Latest</f>
        <v>33.533000000000001</v>
      </c>
      <c r="I97" s="55">
        <f>A125232754C_Latest</f>
        <v>7.5890000000000004</v>
      </c>
      <c r="J97" s="55">
        <f>A125228002K_Latest</f>
        <v>2.5259999999999998</v>
      </c>
      <c r="K97" s="55">
        <f>A125235130K_Latest</f>
        <v>10.114000000000001</v>
      </c>
      <c r="L97" s="55">
        <f>A125237506J_Latest</f>
        <v>0.59899999999999998</v>
      </c>
      <c r="M97" s="55">
        <f>A125230378X_Latest</f>
        <v>10.712999999999999</v>
      </c>
      <c r="N97" s="55">
        <f>A125232578C_Latest</f>
        <v>7.8730000000000002</v>
      </c>
      <c r="O97" s="55">
        <f>A125227826J_Latest</f>
        <v>1.8959999999999999</v>
      </c>
      <c r="P97" s="55">
        <f>A125234954J_Latest</f>
        <v>9.7690000000000001</v>
      </c>
      <c r="Q97" s="55">
        <f>A125237330R_Latest</f>
        <v>0.76400000000000001</v>
      </c>
      <c r="R97" s="55">
        <f>A125230202V_Latest</f>
        <v>10.532999999999999</v>
      </c>
      <c r="S97" s="55">
        <f>A125232798F_Latest</f>
        <v>2.8929999999999998</v>
      </c>
      <c r="T97" s="55">
        <f>A125228046L_Latest</f>
        <v>0</v>
      </c>
      <c r="U97" s="55">
        <f>A125235174L_Latest</f>
        <v>2.8929999999999998</v>
      </c>
      <c r="V97" s="55">
        <f>A125237550T_Latest</f>
        <v>0</v>
      </c>
      <c r="W97" s="55">
        <f>A125230422W_Latest</f>
        <v>2.8929999999999998</v>
      </c>
      <c r="X97" s="55">
        <f>A125232842C_Latest</f>
        <v>1.3640000000000001</v>
      </c>
      <c r="Y97" s="55">
        <f>A125228090W_Latest</f>
        <v>0.23</v>
      </c>
      <c r="Z97" s="55">
        <f>A125235218C_Latest</f>
        <v>1.5940000000000001</v>
      </c>
      <c r="AA97" s="55">
        <f>A125237594V_Latest</f>
        <v>0.28499999999999998</v>
      </c>
      <c r="AB97" s="55">
        <f>A125230466X_Latest</f>
        <v>1.879</v>
      </c>
      <c r="AC97" s="55">
        <f>A125232622A_Latest</f>
        <v>4.3019999999999996</v>
      </c>
      <c r="AD97" s="55">
        <f>A125227870T_Latest</f>
        <v>0.42499999999999999</v>
      </c>
      <c r="AE97" s="55">
        <f>A125234998K_Latest</f>
        <v>4.726</v>
      </c>
      <c r="AF97" s="55">
        <f>A125237374T_Latest</f>
        <v>1.4510000000000001</v>
      </c>
      <c r="AG97" s="55">
        <f>A125230246W_Latest</f>
        <v>6.1769999999999996</v>
      </c>
      <c r="AH97" s="55">
        <f>A125232666C_Latest</f>
        <v>0.88300000000000001</v>
      </c>
      <c r="AI97" s="55">
        <f>A125227914J_Latest</f>
        <v>0</v>
      </c>
      <c r="AJ97" s="55">
        <f>A125235042K_Latest</f>
        <v>0.88300000000000001</v>
      </c>
      <c r="AK97" s="55">
        <f>A125237418J_Latest</f>
        <v>0.111</v>
      </c>
      <c r="AL97" s="55">
        <f>A125230290F_Latest</f>
        <v>0.99299999999999999</v>
      </c>
      <c r="AM97" s="55">
        <f>A125232710A_Latest</f>
        <v>0</v>
      </c>
      <c r="AN97" s="55">
        <f>A125227958K_Latest</f>
        <v>0</v>
      </c>
      <c r="AO97" s="55">
        <f>A125235086L_Latest</f>
        <v>0</v>
      </c>
      <c r="AP97" s="55">
        <f>A125237462T_Latest</f>
        <v>0</v>
      </c>
      <c r="AQ97" s="55">
        <f>A125230334W_Latest</f>
        <v>0</v>
      </c>
      <c r="AR97" s="55">
        <f>A125232534A_Latest</f>
        <v>0.34300000000000003</v>
      </c>
      <c r="AS97" s="55">
        <f>A125227782T_Latest</f>
        <v>0</v>
      </c>
      <c r="AT97" s="55">
        <f>A125234910F_Latest</f>
        <v>0.34300000000000003</v>
      </c>
      <c r="AU97" s="55">
        <f>A125237286T_Latest</f>
        <v>0</v>
      </c>
      <c r="AV97" s="55">
        <f>A125230158W_Latest</f>
        <v>0.34300000000000003</v>
      </c>
    </row>
    <row r="98" spans="1:48" hidden="1">
      <c r="A98" s="49" t="s">
        <v>4660</v>
      </c>
      <c r="B98" s="57"/>
      <c r="C98" s="65">
        <v>13</v>
      </c>
      <c r="D98" s="55">
        <f>A125232510J_Latest</f>
        <v>538.25699999999995</v>
      </c>
      <c r="E98" s="55">
        <f>A125227758T_Latest</f>
        <v>280.63900000000001</v>
      </c>
      <c r="F98" s="55">
        <f>A125234886T_Latest</f>
        <v>818.89599999999996</v>
      </c>
      <c r="G98" s="55">
        <f>A125237262X_Latest</f>
        <v>86.605000000000004</v>
      </c>
      <c r="H98" s="55">
        <f>A125230134C_Latest</f>
        <v>905.50099999999998</v>
      </c>
      <c r="I98" s="55">
        <f>A125232774L_Latest</f>
        <v>156.86500000000001</v>
      </c>
      <c r="J98" s="55">
        <f>A125228022V_Latest</f>
        <v>93.489000000000004</v>
      </c>
      <c r="K98" s="55">
        <f>A125235150V_Latest</f>
        <v>250.35400000000001</v>
      </c>
      <c r="L98" s="55">
        <f>A125237526T_Latest</f>
        <v>25.021999999999998</v>
      </c>
      <c r="M98" s="55">
        <f>A125230398J_Latest</f>
        <v>275.37599999999998</v>
      </c>
      <c r="N98" s="55">
        <f>A125232598L_Latest</f>
        <v>147.92500000000001</v>
      </c>
      <c r="O98" s="55">
        <f>A125227846T_Latest</f>
        <v>68.650000000000006</v>
      </c>
      <c r="P98" s="55">
        <f>A125234974T_Latest</f>
        <v>216.57400000000001</v>
      </c>
      <c r="Q98" s="55">
        <f>A125237350X_Latest</f>
        <v>27.928999999999998</v>
      </c>
      <c r="R98" s="55">
        <f>A125230222C_Latest</f>
        <v>244.50399999999999</v>
      </c>
      <c r="S98" s="55">
        <f>A125232818C_Latest</f>
        <v>122.08199999999999</v>
      </c>
      <c r="T98" s="55">
        <f>A125228066W_Latest</f>
        <v>51.95</v>
      </c>
      <c r="U98" s="55">
        <f>A125235194W_Latest</f>
        <v>174.03200000000001</v>
      </c>
      <c r="V98" s="55">
        <f>A125237570A_Latest</f>
        <v>16.327999999999999</v>
      </c>
      <c r="W98" s="55">
        <f>A125230442F_Latest</f>
        <v>190.36</v>
      </c>
      <c r="X98" s="55">
        <f>A125232862L_Latest</f>
        <v>38.122</v>
      </c>
      <c r="Y98" s="55">
        <f>A125228110V_Latest</f>
        <v>17.186</v>
      </c>
      <c r="Z98" s="55">
        <f>A125235238L_Latest</f>
        <v>55.308</v>
      </c>
      <c r="AA98" s="55">
        <f>A125237614T_Latest</f>
        <v>6.298</v>
      </c>
      <c r="AB98" s="55">
        <f>A125230486J_Latest</f>
        <v>61.606000000000002</v>
      </c>
      <c r="AC98" s="55">
        <f>A125232642K_Latest</f>
        <v>49.719000000000001</v>
      </c>
      <c r="AD98" s="55">
        <f>A125227890A_Latest</f>
        <v>36.168999999999997</v>
      </c>
      <c r="AE98" s="55">
        <f>A125235018K_Latest</f>
        <v>85.888999999999996</v>
      </c>
      <c r="AF98" s="55">
        <f>A125237394A_Latest</f>
        <v>7.109</v>
      </c>
      <c r="AG98" s="55">
        <f>A125230266F_Latest</f>
        <v>92.997</v>
      </c>
      <c r="AH98" s="55">
        <f>A125232686L_Latest</f>
        <v>13.602</v>
      </c>
      <c r="AI98" s="55">
        <f>A125227934T_Latest</f>
        <v>7.5449999999999999</v>
      </c>
      <c r="AJ98" s="55">
        <f>A125235062V_Latest</f>
        <v>21.146999999999998</v>
      </c>
      <c r="AK98" s="55">
        <f>A125237438T_Latest</f>
        <v>1.8580000000000001</v>
      </c>
      <c r="AL98" s="55">
        <f>A125230310C_Latest</f>
        <v>23.004999999999999</v>
      </c>
      <c r="AM98" s="55">
        <f>A125232730K_Latest</f>
        <v>1.9419999999999999</v>
      </c>
      <c r="AN98" s="55">
        <f>A125227978V_Latest</f>
        <v>1.1100000000000001</v>
      </c>
      <c r="AO98" s="55">
        <f>A125235106K_Latest</f>
        <v>3.052</v>
      </c>
      <c r="AP98" s="55">
        <f>A125237482A_Latest</f>
        <v>1.081</v>
      </c>
      <c r="AQ98" s="55">
        <f>A125230354F_Latest</f>
        <v>4.133</v>
      </c>
      <c r="AR98" s="55">
        <f>A125232554K_Latest</f>
        <v>8</v>
      </c>
      <c r="AS98" s="55">
        <f>A125227802R_Latest</f>
        <v>4.54</v>
      </c>
      <c r="AT98" s="55">
        <f>A125234930R_Latest</f>
        <v>12.54</v>
      </c>
      <c r="AU98" s="55">
        <f>A125237306R_Latest</f>
        <v>0.97899999999999998</v>
      </c>
      <c r="AV98" s="55">
        <f>A125230178F_Latest</f>
        <v>13.52</v>
      </c>
    </row>
    <row r="99" spans="1:48" hidden="1">
      <c r="A99" s="46" t="s">
        <v>4678</v>
      </c>
      <c r="B99" s="47"/>
      <c r="C99" s="65">
        <v>14</v>
      </c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</row>
    <row r="100" spans="1:48" hidden="1">
      <c r="A100" s="49" t="s">
        <v>4665</v>
      </c>
      <c r="B100" s="50"/>
      <c r="C100" s="65">
        <v>15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</row>
    <row r="101" spans="1:48" hidden="1">
      <c r="A101" s="53"/>
      <c r="B101" s="54" t="s">
        <v>4666</v>
      </c>
      <c r="C101" s="65">
        <v>16</v>
      </c>
      <c r="D101" s="55">
        <f>A125256254C_Latest</f>
        <v>182.80199999999999</v>
      </c>
      <c r="E101" s="55">
        <f>A125251502L_Latest</f>
        <v>90.305000000000007</v>
      </c>
      <c r="F101" s="55">
        <f>A125258630J_Latest</f>
        <v>273.10700000000003</v>
      </c>
      <c r="G101" s="55">
        <f>A125261006L_Latest</f>
        <v>26.199000000000002</v>
      </c>
      <c r="H101" s="55">
        <f>A125253878W_Latest</f>
        <v>299.30599999999998</v>
      </c>
      <c r="I101" s="55">
        <f>A125256518W_Latest</f>
        <v>51.792999999999999</v>
      </c>
      <c r="J101" s="55">
        <f>A125251766T_Latest</f>
        <v>27.334</v>
      </c>
      <c r="K101" s="55">
        <f>A125258894L_Latest</f>
        <v>79.126000000000005</v>
      </c>
      <c r="L101" s="55">
        <f>A125261270X_Latest</f>
        <v>6.5659999999999998</v>
      </c>
      <c r="M101" s="55">
        <f>A125254142X_Latest</f>
        <v>85.691999999999993</v>
      </c>
      <c r="N101" s="55">
        <f>A125256342C_Latest</f>
        <v>50.81</v>
      </c>
      <c r="O101" s="55">
        <f>A125251590X_Latest</f>
        <v>28.443000000000001</v>
      </c>
      <c r="P101" s="55">
        <f>A125258718A_Latest</f>
        <v>79.253</v>
      </c>
      <c r="Q101" s="55">
        <f>A125261094X_Latest</f>
        <v>8.0229999999999997</v>
      </c>
      <c r="R101" s="55">
        <f>A125253966W_Latest</f>
        <v>87.275999999999996</v>
      </c>
      <c r="S101" s="55">
        <f>A125256562F_Latest</f>
        <v>45.41</v>
      </c>
      <c r="T101" s="55">
        <f>A125251810R_Latest</f>
        <v>14.051</v>
      </c>
      <c r="U101" s="55">
        <f>A125258938C_Latest</f>
        <v>59.460999999999999</v>
      </c>
      <c r="V101" s="55">
        <f>A125261314R_Latest</f>
        <v>8.3119999999999994</v>
      </c>
      <c r="W101" s="55">
        <f>A125254186A_Latest</f>
        <v>67.772000000000006</v>
      </c>
      <c r="X101" s="55">
        <f>A125256606W_Latest</f>
        <v>12.336</v>
      </c>
      <c r="Y101" s="55">
        <f>A125251854T_Latest</f>
        <v>5.0620000000000003</v>
      </c>
      <c r="Z101" s="55">
        <f>A125258982L_Latest</f>
        <v>17.399000000000001</v>
      </c>
      <c r="AA101" s="55">
        <f>A125261358T_Latest</f>
        <v>0.68100000000000005</v>
      </c>
      <c r="AB101" s="55">
        <f>A125254230X_Latest</f>
        <v>18.079999999999998</v>
      </c>
      <c r="AC101" s="55">
        <f>A125256386F_Latest</f>
        <v>14.879</v>
      </c>
      <c r="AD101" s="55">
        <f>A125251634R_Latest</f>
        <v>10.632</v>
      </c>
      <c r="AE101" s="55">
        <f>A125258762K_Latest</f>
        <v>25.510999999999999</v>
      </c>
      <c r="AF101" s="55">
        <f>A125261138R_Latest</f>
        <v>1.41</v>
      </c>
      <c r="AG101" s="55">
        <f>A125254010W_Latest</f>
        <v>26.922000000000001</v>
      </c>
      <c r="AH101" s="55">
        <f>A125256430C_Latest</f>
        <v>4.0519999999999996</v>
      </c>
      <c r="AI101" s="55">
        <f>A125251678T_Latest</f>
        <v>2.9239999999999999</v>
      </c>
      <c r="AJ101" s="55">
        <f>A125258806A_Latest</f>
        <v>6.976</v>
      </c>
      <c r="AK101" s="55">
        <f>A125261182X_Latest</f>
        <v>0.45700000000000002</v>
      </c>
      <c r="AL101" s="55">
        <f>A125254054X_Latest</f>
        <v>7.4320000000000004</v>
      </c>
      <c r="AM101" s="55">
        <f>A125256474F_Latest</f>
        <v>0.59199999999999997</v>
      </c>
      <c r="AN101" s="55">
        <f>A125251722R_Latest</f>
        <v>0.161</v>
      </c>
      <c r="AO101" s="55">
        <f>A125258850K_Latest</f>
        <v>0.753</v>
      </c>
      <c r="AP101" s="55">
        <f>A125261226R_Latest</f>
        <v>8.3000000000000004E-2</v>
      </c>
      <c r="AQ101" s="55">
        <f>A125254098A_Latest</f>
        <v>0.83599999999999997</v>
      </c>
      <c r="AR101" s="55">
        <f>A125256298F_Latest</f>
        <v>2.931</v>
      </c>
      <c r="AS101" s="55">
        <f>A125251546R_Latest</f>
        <v>1.6970000000000001</v>
      </c>
      <c r="AT101" s="55">
        <f>A125258674K_Latest</f>
        <v>4.6280000000000001</v>
      </c>
      <c r="AU101" s="55">
        <f>A125261050W_Latest</f>
        <v>0.66800000000000004</v>
      </c>
      <c r="AV101" s="55">
        <f>A125253922V_Latest</f>
        <v>5.2969999999999997</v>
      </c>
    </row>
    <row r="102" spans="1:48" hidden="1">
      <c r="A102" s="53"/>
      <c r="B102" s="54" t="s">
        <v>4667</v>
      </c>
      <c r="C102" s="65">
        <v>17</v>
      </c>
      <c r="D102" s="55">
        <f>A125256234V_Latest</f>
        <v>31.277000000000001</v>
      </c>
      <c r="E102" s="55">
        <f>A125251482R_Latest</f>
        <v>26.759</v>
      </c>
      <c r="F102" s="55">
        <f>A125258610X_Latest</f>
        <v>58.036000000000001</v>
      </c>
      <c r="G102" s="55">
        <f>A125260986L_Latest</f>
        <v>9.2080000000000002</v>
      </c>
      <c r="H102" s="55">
        <f>A125253858L_Latest</f>
        <v>67.244</v>
      </c>
      <c r="I102" s="55">
        <f>A125256498X_Latest</f>
        <v>10.169</v>
      </c>
      <c r="J102" s="55">
        <f>A125251746J_Latest</f>
        <v>11.144</v>
      </c>
      <c r="K102" s="55">
        <f>A125258874C_Latest</f>
        <v>21.312999999999999</v>
      </c>
      <c r="L102" s="55">
        <f>A125261250R_Latest</f>
        <v>4.4089999999999998</v>
      </c>
      <c r="M102" s="55">
        <f>A125254122R_Latest</f>
        <v>25.722999999999999</v>
      </c>
      <c r="N102" s="55">
        <f>A125256322V_Latest</f>
        <v>9.0220000000000002</v>
      </c>
      <c r="O102" s="55">
        <f>A125251570R_Latest</f>
        <v>5.1050000000000004</v>
      </c>
      <c r="P102" s="55">
        <f>A125258698C_Latest</f>
        <v>14.127000000000001</v>
      </c>
      <c r="Q102" s="55">
        <f>A125261074R_Latest</f>
        <v>2.14</v>
      </c>
      <c r="R102" s="55">
        <f>A125253946L_Latest</f>
        <v>16.266999999999999</v>
      </c>
      <c r="S102" s="55">
        <f>A125256542W_Latest</f>
        <v>5.9459999999999997</v>
      </c>
      <c r="T102" s="55">
        <f>A125251790T_Latest</f>
        <v>5.5229999999999997</v>
      </c>
      <c r="U102" s="55">
        <f>A125258918V_Latest</f>
        <v>11.468999999999999</v>
      </c>
      <c r="V102" s="55">
        <f>A125261294T_Latest</f>
        <v>1.7749999999999999</v>
      </c>
      <c r="W102" s="55">
        <f>A125254166T_Latest</f>
        <v>13.244</v>
      </c>
      <c r="X102" s="55">
        <f>A125256586X_Latest</f>
        <v>1.304</v>
      </c>
      <c r="Y102" s="55">
        <f>A125251834J_Latest</f>
        <v>2.17</v>
      </c>
      <c r="Z102" s="55">
        <f>A125258962C_Latest</f>
        <v>3.4740000000000002</v>
      </c>
      <c r="AA102" s="55">
        <f>A125261338J_Latest</f>
        <v>0.68300000000000005</v>
      </c>
      <c r="AB102" s="55">
        <f>A125254210R_Latest</f>
        <v>4.157</v>
      </c>
      <c r="AC102" s="55">
        <f>A125256366W_Latest</f>
        <v>2.419</v>
      </c>
      <c r="AD102" s="55">
        <f>A125251614F_Latest</f>
        <v>1.331</v>
      </c>
      <c r="AE102" s="55">
        <f>A125258742A_Latest</f>
        <v>3.7509999999999999</v>
      </c>
      <c r="AF102" s="55">
        <f>A125261118F_Latest</f>
        <v>0</v>
      </c>
      <c r="AG102" s="55">
        <f>A125253990W_Latest</f>
        <v>3.7509999999999999</v>
      </c>
      <c r="AH102" s="55">
        <f>A125256410V_Latest</f>
        <v>1.353</v>
      </c>
      <c r="AI102" s="55">
        <f>A125251658J_Latest</f>
        <v>0.45800000000000002</v>
      </c>
      <c r="AJ102" s="55">
        <f>A125258786C_Latest</f>
        <v>1.8109999999999999</v>
      </c>
      <c r="AK102" s="55">
        <f>A125261162R_Latest</f>
        <v>0.111</v>
      </c>
      <c r="AL102" s="55">
        <f>A125254034R_Latest</f>
        <v>1.9219999999999999</v>
      </c>
      <c r="AM102" s="55">
        <f>A125256454W_Latest</f>
        <v>0</v>
      </c>
      <c r="AN102" s="55">
        <f>A125251702F_Latest</f>
        <v>0</v>
      </c>
      <c r="AO102" s="55">
        <f>A125258830A_Latest</f>
        <v>0</v>
      </c>
      <c r="AP102" s="55">
        <f>A125261206F_Latest</f>
        <v>0.09</v>
      </c>
      <c r="AQ102" s="55">
        <f>A125254078T_Latest</f>
        <v>0.09</v>
      </c>
      <c r="AR102" s="55">
        <f>A125256278W_Latest</f>
        <v>1.0640000000000001</v>
      </c>
      <c r="AS102" s="55">
        <f>A125251526F_Latest</f>
        <v>1.0269999999999999</v>
      </c>
      <c r="AT102" s="55">
        <f>A125258654A_Latest</f>
        <v>2.0910000000000002</v>
      </c>
      <c r="AU102" s="55">
        <f>A125261030L_Latest</f>
        <v>0</v>
      </c>
      <c r="AV102" s="55">
        <f>A125253902K_Latest</f>
        <v>2.0910000000000002</v>
      </c>
    </row>
    <row r="103" spans="1:48" hidden="1">
      <c r="A103" s="49" t="s">
        <v>4668</v>
      </c>
      <c r="B103" s="50"/>
      <c r="C103" s="65">
        <v>18</v>
      </c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</row>
    <row r="104" spans="1:48" hidden="1">
      <c r="A104" s="53"/>
      <c r="B104" s="54" t="s">
        <v>4669</v>
      </c>
      <c r="C104" s="65">
        <v>19</v>
      </c>
      <c r="D104" s="55">
        <f>A125256258L_Latest</f>
        <v>67.186000000000007</v>
      </c>
      <c r="E104" s="55">
        <f>A125251506W_Latest</f>
        <v>42.982999999999997</v>
      </c>
      <c r="F104" s="55">
        <f>A125258634T_Latest</f>
        <v>110.17</v>
      </c>
      <c r="G104" s="55">
        <f>A125261010C_Latest</f>
        <v>9.33</v>
      </c>
      <c r="H104" s="55">
        <f>A125253882L_Latest</f>
        <v>119.5</v>
      </c>
      <c r="I104" s="55">
        <f>A125256522L_Latest</f>
        <v>21.207000000000001</v>
      </c>
      <c r="J104" s="55">
        <f>A125251770J_Latest</f>
        <v>11.173</v>
      </c>
      <c r="K104" s="55">
        <f>A125258898W_Latest</f>
        <v>32.380000000000003</v>
      </c>
      <c r="L104" s="55">
        <f>A125261274J_Latest</f>
        <v>2.08</v>
      </c>
      <c r="M104" s="55">
        <f>A125254146J_Latest</f>
        <v>34.46</v>
      </c>
      <c r="N104" s="55">
        <f>A125256346L_Latest</f>
        <v>17.972999999999999</v>
      </c>
      <c r="O104" s="55">
        <f>A125251594J_Latest</f>
        <v>11.484</v>
      </c>
      <c r="P104" s="55">
        <f>A125258722T_Latest</f>
        <v>29.457000000000001</v>
      </c>
      <c r="Q104" s="55">
        <f>A125261098J_Latest</f>
        <v>2.73</v>
      </c>
      <c r="R104" s="55">
        <f>A125253970L_Latest</f>
        <v>32.186999999999998</v>
      </c>
      <c r="S104" s="55">
        <f>A125256566R_Latest</f>
        <v>14.722</v>
      </c>
      <c r="T104" s="55">
        <f>A125251814X_Latest</f>
        <v>11.654999999999999</v>
      </c>
      <c r="U104" s="55">
        <f>A125258942V_Latest</f>
        <v>26.378</v>
      </c>
      <c r="V104" s="55">
        <f>A125261318X_Latest</f>
        <v>4.2190000000000003</v>
      </c>
      <c r="W104" s="55">
        <f>A125254190T_Latest</f>
        <v>30.596</v>
      </c>
      <c r="X104" s="55">
        <f>A125256610L_Latest</f>
        <v>3.9780000000000002</v>
      </c>
      <c r="Y104" s="55">
        <f>A125251858A_Latest</f>
        <v>2.4950000000000001</v>
      </c>
      <c r="Z104" s="55">
        <f>A125258986W_Latest</f>
        <v>6.4729999999999999</v>
      </c>
      <c r="AA104" s="55">
        <f>A125261362J_Latest</f>
        <v>0</v>
      </c>
      <c r="AB104" s="55">
        <f>A125254234J_Latest</f>
        <v>6.4729999999999999</v>
      </c>
      <c r="AC104" s="55">
        <f>A125256390W_Latest</f>
        <v>6.5229999999999997</v>
      </c>
      <c r="AD104" s="55">
        <f>A125251638X_Latest</f>
        <v>2.9740000000000002</v>
      </c>
      <c r="AE104" s="55">
        <f>A125258766V_Latest</f>
        <v>9.4969999999999999</v>
      </c>
      <c r="AF104" s="55">
        <f>A125261142F_Latest</f>
        <v>0</v>
      </c>
      <c r="AG104" s="55">
        <f>A125254014F_Latest</f>
        <v>9.4969999999999999</v>
      </c>
      <c r="AH104" s="55">
        <f>A125256434L_Latest</f>
        <v>0.97499999999999998</v>
      </c>
      <c r="AI104" s="55">
        <f>A125251682J_Latest</f>
        <v>1.966</v>
      </c>
      <c r="AJ104" s="55">
        <f>A125258810T_Latest</f>
        <v>2.94</v>
      </c>
      <c r="AK104" s="55">
        <f>A125261186J_Latest</f>
        <v>0.14099999999999999</v>
      </c>
      <c r="AL104" s="55">
        <f>A125254058J_Latest</f>
        <v>3.0819999999999999</v>
      </c>
      <c r="AM104" s="55">
        <f>A125256478R_Latest</f>
        <v>0.312</v>
      </c>
      <c r="AN104" s="55">
        <f>A125251726X_Latest</f>
        <v>0</v>
      </c>
      <c r="AO104" s="55">
        <f>A125258854V_Latest</f>
        <v>0.312</v>
      </c>
      <c r="AP104" s="55">
        <f>A125261230F_Latest</f>
        <v>0</v>
      </c>
      <c r="AQ104" s="55">
        <f>A125254102F_Latest</f>
        <v>0.312</v>
      </c>
      <c r="AR104" s="55">
        <f>A125256302K_Latest</f>
        <v>1.496</v>
      </c>
      <c r="AS104" s="55">
        <f>A125251550F_Latest</f>
        <v>1.236</v>
      </c>
      <c r="AT104" s="55">
        <f>A125258678V_Latest</f>
        <v>2.7320000000000002</v>
      </c>
      <c r="AU104" s="55">
        <f>A125261054F_Latest</f>
        <v>0.161</v>
      </c>
      <c r="AV104" s="55">
        <f>A125253926C_Latest</f>
        <v>2.8929999999999998</v>
      </c>
    </row>
    <row r="105" spans="1:48" hidden="1">
      <c r="A105" s="53"/>
      <c r="B105" s="54" t="s">
        <v>4670</v>
      </c>
      <c r="C105" s="65">
        <v>20</v>
      </c>
      <c r="D105" s="55">
        <f>A125256262C_Latest</f>
        <v>30.332999999999998</v>
      </c>
      <c r="E105" s="55">
        <f>A125251510L_Latest</f>
        <v>21.428999999999998</v>
      </c>
      <c r="F105" s="55">
        <f>A125258638A_Latest</f>
        <v>51.762</v>
      </c>
      <c r="G105" s="55">
        <f>A125261014L_Latest</f>
        <v>7.1550000000000002</v>
      </c>
      <c r="H105" s="55">
        <f>A125253886W_Latest</f>
        <v>58.917000000000002</v>
      </c>
      <c r="I105" s="55">
        <f>A125256526W_Latest</f>
        <v>9.8230000000000004</v>
      </c>
      <c r="J105" s="55">
        <f>A125251774T_Latest</f>
        <v>6.6369999999999996</v>
      </c>
      <c r="K105" s="55">
        <f>A125258902A_Latest</f>
        <v>16.46</v>
      </c>
      <c r="L105" s="55">
        <f>A125261278T_Latest</f>
        <v>1.9359999999999999</v>
      </c>
      <c r="M105" s="55">
        <f>A125254150X_Latest</f>
        <v>18.396000000000001</v>
      </c>
      <c r="N105" s="55">
        <f>A125256350C_Latest</f>
        <v>8.3819999999999997</v>
      </c>
      <c r="O105" s="55">
        <f>A125251598T_Latest</f>
        <v>7.0739999999999998</v>
      </c>
      <c r="P105" s="55">
        <f>A125258726A_Latest</f>
        <v>15.455</v>
      </c>
      <c r="Q105" s="55">
        <f>A125261102L_Latest</f>
        <v>2.633</v>
      </c>
      <c r="R105" s="55">
        <f>A125253974W_Latest</f>
        <v>18.088000000000001</v>
      </c>
      <c r="S105" s="55">
        <f>A125256570F_Latest</f>
        <v>8.0960000000000001</v>
      </c>
      <c r="T105" s="55">
        <f>A125251818J_Latest</f>
        <v>1.272</v>
      </c>
      <c r="U105" s="55">
        <f>A125258946C_Latest</f>
        <v>9.3680000000000003</v>
      </c>
      <c r="V105" s="55">
        <f>A125261322R_Latest</f>
        <v>1.51</v>
      </c>
      <c r="W105" s="55">
        <f>A125254194A_Latest</f>
        <v>10.878</v>
      </c>
      <c r="X105" s="55">
        <f>A125256614W_Latest</f>
        <v>1.921</v>
      </c>
      <c r="Y105" s="55">
        <f>A125251862T_Latest</f>
        <v>1.95</v>
      </c>
      <c r="Z105" s="55">
        <f>A125258990L_Latest</f>
        <v>3.871</v>
      </c>
      <c r="AA105" s="55">
        <f>A125261366T_Latest</f>
        <v>0.68100000000000005</v>
      </c>
      <c r="AB105" s="55">
        <f>A125254238T_Latest</f>
        <v>4.5519999999999996</v>
      </c>
      <c r="AC105" s="55">
        <f>A125256394F_Latest</f>
        <v>1.3320000000000001</v>
      </c>
      <c r="AD105" s="55">
        <f>A125251642R_Latest</f>
        <v>3.25</v>
      </c>
      <c r="AE105" s="55">
        <f>A125258770K_Latest</f>
        <v>4.5830000000000002</v>
      </c>
      <c r="AF105" s="55">
        <f>A125261146R_Latest</f>
        <v>0.39500000000000002</v>
      </c>
      <c r="AG105" s="55">
        <f>A125254018R_Latest</f>
        <v>4.9770000000000003</v>
      </c>
      <c r="AH105" s="55">
        <f>A125256438W_Latest</f>
        <v>0.45500000000000002</v>
      </c>
      <c r="AI105" s="55">
        <f>A125251686T_Latest</f>
        <v>0.495</v>
      </c>
      <c r="AJ105" s="55">
        <f>A125258814A_Latest</f>
        <v>0.95</v>
      </c>
      <c r="AK105" s="55">
        <f>A125261190X_Latest</f>
        <v>0</v>
      </c>
      <c r="AL105" s="55">
        <f>A125254062X_Latest</f>
        <v>0.95</v>
      </c>
      <c r="AM105" s="55">
        <f>A125256482F_Latest</f>
        <v>0</v>
      </c>
      <c r="AN105" s="55">
        <f>A125251730R_Latest</f>
        <v>0</v>
      </c>
      <c r="AO105" s="55">
        <f>A125258858C_Latest</f>
        <v>0</v>
      </c>
      <c r="AP105" s="55">
        <f>A125261234R_Latest</f>
        <v>0</v>
      </c>
      <c r="AQ105" s="55">
        <f>A125254106R_Latest</f>
        <v>0</v>
      </c>
      <c r="AR105" s="55">
        <f>A125256306V_Latest</f>
        <v>0.32400000000000001</v>
      </c>
      <c r="AS105" s="55">
        <f>A125251554R_Latest</f>
        <v>0.752</v>
      </c>
      <c r="AT105" s="55">
        <f>A125258682K_Latest</f>
        <v>1.075</v>
      </c>
      <c r="AU105" s="55">
        <f>A125261058R_Latest</f>
        <v>0</v>
      </c>
      <c r="AV105" s="55">
        <f>A125253930V_Latest</f>
        <v>1.075</v>
      </c>
    </row>
    <row r="106" spans="1:48" hidden="1">
      <c r="A106" s="53"/>
      <c r="B106" s="54" t="s">
        <v>4671</v>
      </c>
      <c r="C106" s="65">
        <v>21</v>
      </c>
      <c r="D106" s="55">
        <f>A125256238C_Latest</f>
        <v>61.441000000000003</v>
      </c>
      <c r="E106" s="55">
        <f>A125251486X_Latest</f>
        <v>25.395</v>
      </c>
      <c r="F106" s="55">
        <f>A125258614J_Latest</f>
        <v>86.835999999999999</v>
      </c>
      <c r="G106" s="55">
        <f>A125260990C_Latest</f>
        <v>9.6359999999999992</v>
      </c>
      <c r="H106" s="55">
        <f>A125253862C_Latest</f>
        <v>96.471999999999994</v>
      </c>
      <c r="I106" s="55">
        <f>A125256502C_Latest</f>
        <v>17.210999999999999</v>
      </c>
      <c r="J106" s="55">
        <f>A125251750X_Latest</f>
        <v>7.7729999999999997</v>
      </c>
      <c r="K106" s="55">
        <f>A125258878L_Latest</f>
        <v>24.983000000000001</v>
      </c>
      <c r="L106" s="55">
        <f>A125261254X_Latest</f>
        <v>3.294</v>
      </c>
      <c r="M106" s="55">
        <f>A125254126X_Latest</f>
        <v>28.277000000000001</v>
      </c>
      <c r="N106" s="55">
        <f>A125256326C_Latest</f>
        <v>19.295999999999999</v>
      </c>
      <c r="O106" s="55">
        <f>A125251574X_Latest</f>
        <v>7.9249999999999998</v>
      </c>
      <c r="P106" s="55">
        <f>A125258702J_Latest</f>
        <v>27.221</v>
      </c>
      <c r="Q106" s="55">
        <f>A125261078X_Latest</f>
        <v>2.8959999999999999</v>
      </c>
      <c r="R106" s="55">
        <f>A125253950C_Latest</f>
        <v>30.117000000000001</v>
      </c>
      <c r="S106" s="55">
        <f>A125256546F_Latest</f>
        <v>12.95</v>
      </c>
      <c r="T106" s="55">
        <f>A125251794A_Latest</f>
        <v>5.3769999999999998</v>
      </c>
      <c r="U106" s="55">
        <f>A125258922K_Latest</f>
        <v>18.327000000000002</v>
      </c>
      <c r="V106" s="55">
        <f>A125261298A_Latest</f>
        <v>2.2069999999999999</v>
      </c>
      <c r="W106" s="55">
        <f>A125254170J_Latest</f>
        <v>20.533999999999999</v>
      </c>
      <c r="X106" s="55">
        <f>A125256590R_Latest</f>
        <v>4.46</v>
      </c>
      <c r="Y106" s="55">
        <f>A125251838T_Latest</f>
        <v>1.0369999999999999</v>
      </c>
      <c r="Z106" s="55">
        <f>A125258966L_Latest</f>
        <v>5.4980000000000002</v>
      </c>
      <c r="AA106" s="55">
        <f>A125261342X_Latest</f>
        <v>0</v>
      </c>
      <c r="AB106" s="55">
        <f>A125254214X_Latest</f>
        <v>5.4980000000000002</v>
      </c>
      <c r="AC106" s="55">
        <f>A125256370L_Latest</f>
        <v>3.52</v>
      </c>
      <c r="AD106" s="55">
        <f>A125251618R_Latest</f>
        <v>2.032</v>
      </c>
      <c r="AE106" s="55">
        <f>A125258746K_Latest</f>
        <v>5.5529999999999999</v>
      </c>
      <c r="AF106" s="55">
        <f>A125261122W_Latest</f>
        <v>0.46500000000000002</v>
      </c>
      <c r="AG106" s="55">
        <f>A125253994F_Latest</f>
        <v>6.0179999999999998</v>
      </c>
      <c r="AH106" s="55">
        <f>A125256414C_Latest</f>
        <v>2.9049999999999998</v>
      </c>
      <c r="AI106" s="55">
        <f>A125251662X_Latest</f>
        <v>0.70499999999999996</v>
      </c>
      <c r="AJ106" s="55">
        <f>A125258790V_Latest</f>
        <v>3.61</v>
      </c>
      <c r="AK106" s="55">
        <f>A125261166X_Latest</f>
        <v>0.184</v>
      </c>
      <c r="AL106" s="55">
        <f>A125254038X_Latest</f>
        <v>3.794</v>
      </c>
      <c r="AM106" s="55">
        <f>A125256458F_Latest</f>
        <v>0.19400000000000001</v>
      </c>
      <c r="AN106" s="55">
        <f>A125251706R_Latest</f>
        <v>0</v>
      </c>
      <c r="AO106" s="55">
        <f>A125258834K_Latest</f>
        <v>0.19400000000000001</v>
      </c>
      <c r="AP106" s="55">
        <f>A125261210W_Latest</f>
        <v>8.3000000000000004E-2</v>
      </c>
      <c r="AQ106" s="55">
        <f>A125254082J_Latest</f>
        <v>0.27700000000000002</v>
      </c>
      <c r="AR106" s="55">
        <f>A125256282L_Latest</f>
        <v>0.90500000000000003</v>
      </c>
      <c r="AS106" s="55">
        <f>A125251530W_Latest</f>
        <v>0.54500000000000004</v>
      </c>
      <c r="AT106" s="55">
        <f>A125258658K_Latest</f>
        <v>1.45</v>
      </c>
      <c r="AU106" s="55">
        <f>A125261034W_Latest</f>
        <v>0.50700000000000001</v>
      </c>
      <c r="AV106" s="55">
        <f>A125253906V_Latest</f>
        <v>1.958</v>
      </c>
    </row>
    <row r="107" spans="1:48" hidden="1">
      <c r="A107" s="53"/>
      <c r="B107" s="54" t="s">
        <v>4672</v>
      </c>
      <c r="C107" s="65">
        <v>22</v>
      </c>
      <c r="D107" s="55">
        <f>A125256242V_Latest</f>
        <v>55.119</v>
      </c>
      <c r="E107" s="55">
        <f>A125251490R_Latest</f>
        <v>27.257000000000001</v>
      </c>
      <c r="F107" s="55">
        <f>A125258618T_Latest</f>
        <v>82.376000000000005</v>
      </c>
      <c r="G107" s="55">
        <f>A125260994L_Latest</f>
        <v>9.2859999999999996</v>
      </c>
      <c r="H107" s="55">
        <f>A125253866L_Latest</f>
        <v>91.662000000000006</v>
      </c>
      <c r="I107" s="55">
        <f>A125256506L_Latest</f>
        <v>13.721</v>
      </c>
      <c r="J107" s="55">
        <f>A125251754J_Latest</f>
        <v>12.895</v>
      </c>
      <c r="K107" s="55">
        <f>A125258882C_Latest</f>
        <v>26.616</v>
      </c>
      <c r="L107" s="55">
        <f>A125261258J_Latest</f>
        <v>3.6659999999999999</v>
      </c>
      <c r="M107" s="55">
        <f>A125254130R_Latest</f>
        <v>30.282</v>
      </c>
      <c r="N107" s="55">
        <f>A125256330V_Latest</f>
        <v>14.180999999999999</v>
      </c>
      <c r="O107" s="55">
        <f>A125251578J_Latest</f>
        <v>7.0659999999999998</v>
      </c>
      <c r="P107" s="55">
        <f>A125258706T_Latest</f>
        <v>21.247</v>
      </c>
      <c r="Q107" s="55">
        <f>A125261082R_Latest</f>
        <v>1.9039999999999999</v>
      </c>
      <c r="R107" s="55">
        <f>A125253954L_Latest</f>
        <v>23.151</v>
      </c>
      <c r="S107" s="55">
        <f>A125256550W_Latest</f>
        <v>15.587</v>
      </c>
      <c r="T107" s="55">
        <f>A125251798K_Latest</f>
        <v>1.2689999999999999</v>
      </c>
      <c r="U107" s="55">
        <f>A125258926V_Latest</f>
        <v>16.856999999999999</v>
      </c>
      <c r="V107" s="55">
        <f>A125261302F_Latest</f>
        <v>2.1509999999999998</v>
      </c>
      <c r="W107" s="55">
        <f>A125254174T_Latest</f>
        <v>19.007999999999999</v>
      </c>
      <c r="X107" s="55">
        <f>A125256594X_Latest</f>
        <v>3.2810000000000001</v>
      </c>
      <c r="Y107" s="55">
        <f>A125251842J_Latest</f>
        <v>1.75</v>
      </c>
      <c r="Z107" s="55">
        <f>A125258970C_Latest</f>
        <v>5.03</v>
      </c>
      <c r="AA107" s="55">
        <f>A125261346J_Latest</f>
        <v>0.68300000000000005</v>
      </c>
      <c r="AB107" s="55">
        <f>A125254218J_Latest</f>
        <v>5.7140000000000004</v>
      </c>
      <c r="AC107" s="55">
        <f>A125256374W_Latest</f>
        <v>5.923</v>
      </c>
      <c r="AD107" s="55">
        <f>A125251622F_Latest</f>
        <v>3.7069999999999999</v>
      </c>
      <c r="AE107" s="55">
        <f>A125258750A_Latest</f>
        <v>9.6300000000000008</v>
      </c>
      <c r="AF107" s="55">
        <f>A125261126F_Latest</f>
        <v>0.55000000000000004</v>
      </c>
      <c r="AG107" s="55">
        <f>A125253998R_Latest</f>
        <v>10.18</v>
      </c>
      <c r="AH107" s="55">
        <f>A125256418L_Latest</f>
        <v>1.07</v>
      </c>
      <c r="AI107" s="55">
        <f>A125251666J_Latest</f>
        <v>0.217</v>
      </c>
      <c r="AJ107" s="55">
        <f>A125258794C_Latest</f>
        <v>1.2869999999999999</v>
      </c>
      <c r="AK107" s="55">
        <f>A125261170R_Latest</f>
        <v>0.24099999999999999</v>
      </c>
      <c r="AL107" s="55">
        <f>A125254042R_Latest</f>
        <v>1.528</v>
      </c>
      <c r="AM107" s="55">
        <f>A125256462W_Latest</f>
        <v>8.5000000000000006E-2</v>
      </c>
      <c r="AN107" s="55">
        <f>A125251710F_Latest</f>
        <v>0.161</v>
      </c>
      <c r="AO107" s="55">
        <f>A125258838V_Latest</f>
        <v>0.247</v>
      </c>
      <c r="AP107" s="55">
        <f>A125261214F_Latest</f>
        <v>0.09</v>
      </c>
      <c r="AQ107" s="55">
        <f>A125254086T_Latest</f>
        <v>0.33600000000000002</v>
      </c>
      <c r="AR107" s="55">
        <f>A125256286W_Latest</f>
        <v>1.27</v>
      </c>
      <c r="AS107" s="55">
        <f>A125251534F_Latest</f>
        <v>0.192</v>
      </c>
      <c r="AT107" s="55">
        <f>A125258662A_Latest</f>
        <v>1.462</v>
      </c>
      <c r="AU107" s="55">
        <f>A125261038F_Latest</f>
        <v>0</v>
      </c>
      <c r="AV107" s="55">
        <f>A125253910K_Latest</f>
        <v>1.462</v>
      </c>
    </row>
    <row r="108" spans="1:48" hidden="1">
      <c r="A108" s="49" t="s">
        <v>4673</v>
      </c>
      <c r="B108" s="50"/>
      <c r="C108" s="65">
        <v>23</v>
      </c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</row>
    <row r="109" spans="1:48" hidden="1">
      <c r="A109" s="53"/>
      <c r="B109" s="54" t="s">
        <v>4674</v>
      </c>
      <c r="C109" s="65">
        <v>24</v>
      </c>
      <c r="D109" s="55">
        <f>A125256246C_Latest</f>
        <v>69.766000000000005</v>
      </c>
      <c r="E109" s="55">
        <f>A125251494X_Latest</f>
        <v>56.073999999999998</v>
      </c>
      <c r="F109" s="55">
        <f>A125258622J_Latest</f>
        <v>125.839</v>
      </c>
      <c r="G109" s="55">
        <f>A125260998W_Latest</f>
        <v>13.648</v>
      </c>
      <c r="H109" s="55">
        <f>A125253870C_Latest</f>
        <v>139.488</v>
      </c>
      <c r="I109" s="55">
        <f>A125256510C_Latest</f>
        <v>23.07</v>
      </c>
      <c r="J109" s="55">
        <f>A125251758T_Latest</f>
        <v>15.278</v>
      </c>
      <c r="K109" s="55">
        <f>A125258886L_Latest</f>
        <v>38.348999999999997</v>
      </c>
      <c r="L109" s="55">
        <f>A125261262X_Latest</f>
        <v>3.9980000000000002</v>
      </c>
      <c r="M109" s="55">
        <f>A125254134X_Latest</f>
        <v>42.347000000000001</v>
      </c>
      <c r="N109" s="55">
        <f>A125256334C_Latest</f>
        <v>15.911</v>
      </c>
      <c r="O109" s="55">
        <f>A125251582X_Latest</f>
        <v>15.506</v>
      </c>
      <c r="P109" s="55">
        <f>A125258710J_Latest</f>
        <v>31.416</v>
      </c>
      <c r="Q109" s="55">
        <f>A125261086X_Latest</f>
        <v>4.6360000000000001</v>
      </c>
      <c r="R109" s="55">
        <f>A125253958W_Latest</f>
        <v>36.052</v>
      </c>
      <c r="S109" s="55">
        <f>A125256554F_Latest</f>
        <v>18.602</v>
      </c>
      <c r="T109" s="55">
        <f>A125251802R_Latest</f>
        <v>12.954000000000001</v>
      </c>
      <c r="U109" s="55">
        <f>A125258930K_Latest</f>
        <v>31.555</v>
      </c>
      <c r="V109" s="55">
        <f>A125261306R_Latest</f>
        <v>3.99</v>
      </c>
      <c r="W109" s="55">
        <f>A125254178A_Latest</f>
        <v>35.545999999999999</v>
      </c>
      <c r="X109" s="55">
        <f>A125256598J_Latest</f>
        <v>4.8890000000000002</v>
      </c>
      <c r="Y109" s="55">
        <f>A125251846T_Latest</f>
        <v>3.573</v>
      </c>
      <c r="Z109" s="55">
        <f>A125258974L_Latest</f>
        <v>8.4619999999999997</v>
      </c>
      <c r="AA109" s="55">
        <f>A125261350X_Latest</f>
        <v>0.32600000000000001</v>
      </c>
      <c r="AB109" s="55">
        <f>A125254222X_Latest</f>
        <v>8.7880000000000003</v>
      </c>
      <c r="AC109" s="55">
        <f>A125256378F_Latest</f>
        <v>4.6970000000000001</v>
      </c>
      <c r="AD109" s="55">
        <f>A125251626R_Latest</f>
        <v>5.5659999999999998</v>
      </c>
      <c r="AE109" s="55">
        <f>A125258754K_Latest</f>
        <v>10.263999999999999</v>
      </c>
      <c r="AF109" s="55">
        <f>A125261130W_Latest</f>
        <v>0.39500000000000002</v>
      </c>
      <c r="AG109" s="55">
        <f>A125254002W_Latest</f>
        <v>10.657999999999999</v>
      </c>
      <c r="AH109" s="55">
        <f>A125256422C_Latest</f>
        <v>1.2450000000000001</v>
      </c>
      <c r="AI109" s="55">
        <f>A125251670X_Latest</f>
        <v>1.756</v>
      </c>
      <c r="AJ109" s="55">
        <f>A125258798L_Latest</f>
        <v>3.0009999999999999</v>
      </c>
      <c r="AK109" s="55">
        <f>A125261174X_Latest</f>
        <v>0.14099999999999999</v>
      </c>
      <c r="AL109" s="55">
        <f>A125254046X_Latest</f>
        <v>3.1419999999999999</v>
      </c>
      <c r="AM109" s="55">
        <f>A125256466F_Latest</f>
        <v>0.312</v>
      </c>
      <c r="AN109" s="55">
        <f>A125251714R_Latest</f>
        <v>0.161</v>
      </c>
      <c r="AO109" s="55">
        <f>A125258842K_Latest</f>
        <v>0.47299999999999998</v>
      </c>
      <c r="AP109" s="55">
        <f>A125261218R_Latest</f>
        <v>0</v>
      </c>
      <c r="AQ109" s="55">
        <f>A125254090J_Latest</f>
        <v>0.47299999999999998</v>
      </c>
      <c r="AR109" s="55">
        <f>A125256290L_Latest</f>
        <v>1.04</v>
      </c>
      <c r="AS109" s="55">
        <f>A125251538R_Latest</f>
        <v>1.28</v>
      </c>
      <c r="AT109" s="55">
        <f>A125258666K_Latest</f>
        <v>2.319</v>
      </c>
      <c r="AU109" s="55">
        <f>A125261042W_Latest</f>
        <v>0.161</v>
      </c>
      <c r="AV109" s="55">
        <f>A125253914V_Latest</f>
        <v>2.48</v>
      </c>
    </row>
    <row r="110" spans="1:48" hidden="1">
      <c r="A110" s="53"/>
      <c r="B110" s="54" t="s">
        <v>4675</v>
      </c>
      <c r="C110" s="65">
        <v>25</v>
      </c>
      <c r="D110" s="55">
        <f>A125256230K_Latest</f>
        <v>94.108999999999995</v>
      </c>
      <c r="E110" s="55">
        <f>A125251478X_Latest</f>
        <v>43.201000000000001</v>
      </c>
      <c r="F110" s="55">
        <f>A125258606J_Latest</f>
        <v>137.31</v>
      </c>
      <c r="G110" s="55">
        <f>A125260982C_Latest</f>
        <v>13.897</v>
      </c>
      <c r="H110" s="55">
        <f>A125253854C_Latest</f>
        <v>151.20699999999999</v>
      </c>
      <c r="I110" s="55">
        <f>A125256494R_Latest</f>
        <v>22.300999999999998</v>
      </c>
      <c r="J110" s="55">
        <f>A125251742X_Latest</f>
        <v>13.065</v>
      </c>
      <c r="K110" s="55">
        <f>A125258870V_Latest</f>
        <v>35.366</v>
      </c>
      <c r="L110" s="55">
        <f>A125261246X_Latest</f>
        <v>5.2080000000000002</v>
      </c>
      <c r="M110" s="55">
        <f>A125254118X_Latest</f>
        <v>40.575000000000003</v>
      </c>
      <c r="N110" s="55">
        <f>A125256318C_Latest</f>
        <v>29.497</v>
      </c>
      <c r="O110" s="55">
        <f>A125251566X_Latest</f>
        <v>13.329000000000001</v>
      </c>
      <c r="P110" s="55">
        <f>A125258694V_Latest</f>
        <v>42.826000000000001</v>
      </c>
      <c r="Q110" s="55">
        <f>A125261070F_Latest</f>
        <v>3.1429999999999998</v>
      </c>
      <c r="R110" s="55">
        <f>A125253942C_Latest</f>
        <v>45.969000000000001</v>
      </c>
      <c r="S110" s="55">
        <f>A125256538F_Latest</f>
        <v>25.457000000000001</v>
      </c>
      <c r="T110" s="55">
        <f>A125251786A_Latest</f>
        <v>6.62</v>
      </c>
      <c r="U110" s="55">
        <f>A125258914K_Latest</f>
        <v>32.076999999999998</v>
      </c>
      <c r="V110" s="55">
        <f>A125261290J_Latest</f>
        <v>4.1680000000000001</v>
      </c>
      <c r="W110" s="55">
        <f>A125254162J_Latest</f>
        <v>36.246000000000002</v>
      </c>
      <c r="X110" s="55">
        <f>A125256582R_Latest</f>
        <v>5.2130000000000001</v>
      </c>
      <c r="Y110" s="55">
        <f>A125251830X_Latest</f>
        <v>3.3690000000000002</v>
      </c>
      <c r="Z110" s="55">
        <f>A125258958L_Latest</f>
        <v>8.5830000000000002</v>
      </c>
      <c r="AA110" s="55">
        <f>A125261334X_Latest</f>
        <v>0</v>
      </c>
      <c r="AB110" s="55">
        <f>A125254206X_Latest</f>
        <v>8.5830000000000002</v>
      </c>
      <c r="AC110" s="55">
        <f>A125256362L_Latest</f>
        <v>7.3929999999999998</v>
      </c>
      <c r="AD110" s="55">
        <f>A125251610W_Latest</f>
        <v>4.415</v>
      </c>
      <c r="AE110" s="55">
        <f>A125258738K_Latest</f>
        <v>11.808</v>
      </c>
      <c r="AF110" s="55">
        <f>A125261114W_Latest</f>
        <v>0.46500000000000002</v>
      </c>
      <c r="AG110" s="55">
        <f>A125253986F_Latest</f>
        <v>12.273</v>
      </c>
      <c r="AH110" s="55">
        <f>A125256406C_Latest</f>
        <v>2.5569999999999999</v>
      </c>
      <c r="AI110" s="55">
        <f>A125251654X_Latest</f>
        <v>1.1499999999999999</v>
      </c>
      <c r="AJ110" s="55">
        <f>A125258782V_Latest</f>
        <v>3.7069999999999999</v>
      </c>
      <c r="AK110" s="55">
        <f>A125261158X_Latest</f>
        <v>0.315</v>
      </c>
      <c r="AL110" s="55">
        <f>A125254030F_Latest</f>
        <v>4.0229999999999997</v>
      </c>
      <c r="AM110" s="55">
        <f>A125256450L_Latest</f>
        <v>0.19400000000000001</v>
      </c>
      <c r="AN110" s="55">
        <f>A125251698A_Latest</f>
        <v>0</v>
      </c>
      <c r="AO110" s="55">
        <f>A125258826K_Latest</f>
        <v>0.19400000000000001</v>
      </c>
      <c r="AP110" s="55">
        <f>A125261202W_Latest</f>
        <v>0.09</v>
      </c>
      <c r="AQ110" s="55">
        <f>A125254074J_Latest</f>
        <v>0.28399999999999997</v>
      </c>
      <c r="AR110" s="55">
        <f>A125256274L_Latest</f>
        <v>1.4950000000000001</v>
      </c>
      <c r="AS110" s="55">
        <f>A125251522W_Latest</f>
        <v>1.2529999999999999</v>
      </c>
      <c r="AT110" s="55">
        <f>A125258650T_Latest</f>
        <v>2.7480000000000002</v>
      </c>
      <c r="AU110" s="55">
        <f>A125261026W_Latest</f>
        <v>0.50700000000000001</v>
      </c>
      <c r="AV110" s="55">
        <f>A125253898F_Latest</f>
        <v>3.2559999999999998</v>
      </c>
    </row>
    <row r="111" spans="1:48" hidden="1">
      <c r="A111" s="53"/>
      <c r="B111" s="54" t="s">
        <v>4676</v>
      </c>
      <c r="C111" s="65">
        <v>26</v>
      </c>
      <c r="D111" s="55">
        <f>A125256266L_Latest</f>
        <v>33.619</v>
      </c>
      <c r="E111" s="55">
        <f>A125251514W_Latest</f>
        <v>13.786</v>
      </c>
      <c r="F111" s="55">
        <f>A125258642T_Latest</f>
        <v>47.405000000000001</v>
      </c>
      <c r="G111" s="55">
        <f>A125261018W_Latest</f>
        <v>7.4660000000000002</v>
      </c>
      <c r="H111" s="55">
        <f>A125253890L_Latest</f>
        <v>54.871000000000002</v>
      </c>
      <c r="I111" s="55">
        <f>A125256530L_Latest</f>
        <v>10.792999999999999</v>
      </c>
      <c r="J111" s="55">
        <f>A125251778A_Latest</f>
        <v>8.4510000000000005</v>
      </c>
      <c r="K111" s="55">
        <f>A125258906K_Latest</f>
        <v>19.245000000000001</v>
      </c>
      <c r="L111" s="55">
        <f>A125261282J_Latest</f>
        <v>1.7689999999999999</v>
      </c>
      <c r="M111" s="55">
        <f>A125254154J_Latest</f>
        <v>21.013000000000002</v>
      </c>
      <c r="N111" s="55">
        <f>A125256354L_Latest</f>
        <v>10.183999999999999</v>
      </c>
      <c r="O111" s="55">
        <f>A125251602W_Latest</f>
        <v>2.819</v>
      </c>
      <c r="P111" s="55">
        <f>A125258730T_Latest</f>
        <v>13.003</v>
      </c>
      <c r="Q111" s="55">
        <f>A125261106W_Latest</f>
        <v>2.3839999999999999</v>
      </c>
      <c r="R111" s="55">
        <f>A125253978F_Latest</f>
        <v>15.388</v>
      </c>
      <c r="S111" s="55">
        <f>A125256574R_Latest</f>
        <v>4.97</v>
      </c>
      <c r="T111" s="55">
        <f>A125251822X_Latest</f>
        <v>0</v>
      </c>
      <c r="U111" s="55">
        <f>A125258950V_Latest</f>
        <v>4.97</v>
      </c>
      <c r="V111" s="55">
        <f>A125261326X_Latest</f>
        <v>1.9279999999999999</v>
      </c>
      <c r="W111" s="55">
        <f>A125254198K_Latest</f>
        <v>6.8979999999999997</v>
      </c>
      <c r="X111" s="55">
        <f>A125256618F_Latest</f>
        <v>2.1739999999999999</v>
      </c>
      <c r="Y111" s="55">
        <f>A125251866A_Latest</f>
        <v>0.28999999999999998</v>
      </c>
      <c r="Z111" s="55">
        <f>A125258994W_Latest</f>
        <v>2.464</v>
      </c>
      <c r="AA111" s="55">
        <f>A125261370J_Latest</f>
        <v>0.753</v>
      </c>
      <c r="AB111" s="55">
        <f>A125254242J_Latest</f>
        <v>3.2170000000000001</v>
      </c>
      <c r="AC111" s="55">
        <f>A125256398R_Latest</f>
        <v>3.3519999999999999</v>
      </c>
      <c r="AD111" s="55">
        <f>A125251646X_Latest</f>
        <v>1.5580000000000001</v>
      </c>
      <c r="AE111" s="55">
        <f>A125258774V_Latest</f>
        <v>4.91</v>
      </c>
      <c r="AF111" s="55">
        <f>A125261150F_Latest</f>
        <v>0.55000000000000004</v>
      </c>
      <c r="AG111" s="55">
        <f>A125254022F_Latest</f>
        <v>5.46</v>
      </c>
      <c r="AH111" s="55">
        <f>A125256442L_Latest</f>
        <v>0.94299999999999995</v>
      </c>
      <c r="AI111" s="55">
        <f>A125251690J_Latest</f>
        <v>0.47599999999999998</v>
      </c>
      <c r="AJ111" s="55">
        <f>A125258818K_Latest</f>
        <v>1.419</v>
      </c>
      <c r="AK111" s="55">
        <f>A125261194J_Latest</f>
        <v>0</v>
      </c>
      <c r="AL111" s="55">
        <f>A125254066J_Latest</f>
        <v>1.419</v>
      </c>
      <c r="AM111" s="55">
        <f>A125256486R_Latest</f>
        <v>8.5000000000000006E-2</v>
      </c>
      <c r="AN111" s="55">
        <f>A125251734X_Latest</f>
        <v>0</v>
      </c>
      <c r="AO111" s="55">
        <f>A125258862V_Latest</f>
        <v>8.5000000000000006E-2</v>
      </c>
      <c r="AP111" s="55">
        <f>A125261238X_Latest</f>
        <v>8.3000000000000004E-2</v>
      </c>
      <c r="AQ111" s="55">
        <f>A125254110F_Latest</f>
        <v>0.16800000000000001</v>
      </c>
      <c r="AR111" s="55">
        <f>A125256310K_Latest</f>
        <v>1.117</v>
      </c>
      <c r="AS111" s="55">
        <f>A125251558X_Latest</f>
        <v>0.192</v>
      </c>
      <c r="AT111" s="55">
        <f>A125258686V_Latest</f>
        <v>1.3089999999999999</v>
      </c>
      <c r="AU111" s="55">
        <f>A125261062F_Latest</f>
        <v>0</v>
      </c>
      <c r="AV111" s="55">
        <f>A125253934C_Latest</f>
        <v>1.3089999999999999</v>
      </c>
    </row>
    <row r="112" spans="1:48" hidden="1">
      <c r="A112" s="53"/>
      <c r="B112" s="54" t="s">
        <v>4677</v>
      </c>
      <c r="C112" s="65">
        <v>27</v>
      </c>
      <c r="D112" s="55">
        <f>A125256250V_Latest</f>
        <v>16.585999999999999</v>
      </c>
      <c r="E112" s="55">
        <f>A125251498J_Latest</f>
        <v>4.0030000000000001</v>
      </c>
      <c r="F112" s="55">
        <f>A125258626T_Latest</f>
        <v>20.588000000000001</v>
      </c>
      <c r="G112" s="55">
        <f>A125261002C_Latest</f>
        <v>0.39600000000000002</v>
      </c>
      <c r="H112" s="55">
        <f>A125253874L_Latest</f>
        <v>20.984000000000002</v>
      </c>
      <c r="I112" s="55">
        <f>A125256514L_Latest</f>
        <v>5.7969999999999997</v>
      </c>
      <c r="J112" s="55">
        <f>A125251762J_Latest</f>
        <v>1.6819999999999999</v>
      </c>
      <c r="K112" s="55">
        <f>A125258890C_Latest</f>
        <v>7.48</v>
      </c>
      <c r="L112" s="55">
        <f>A125261266J_Latest</f>
        <v>0</v>
      </c>
      <c r="M112" s="55">
        <f>A125254138J_Latest</f>
        <v>7.48</v>
      </c>
      <c r="N112" s="55">
        <f>A125256338L_Latest</f>
        <v>4.2389999999999999</v>
      </c>
      <c r="O112" s="55">
        <f>A125251586J_Latest</f>
        <v>1.8959999999999999</v>
      </c>
      <c r="P112" s="55">
        <f>A125258714T_Latest</f>
        <v>6.1349999999999998</v>
      </c>
      <c r="Q112" s="55">
        <f>A125261090R_Latest</f>
        <v>0</v>
      </c>
      <c r="R112" s="55">
        <f>A125253962L_Latest</f>
        <v>6.1349999999999998</v>
      </c>
      <c r="S112" s="55">
        <f>A125256558R_Latest</f>
        <v>2.327</v>
      </c>
      <c r="T112" s="55">
        <f>A125251806X_Latest</f>
        <v>0</v>
      </c>
      <c r="U112" s="55">
        <f>A125258934V_Latest</f>
        <v>2.327</v>
      </c>
      <c r="V112" s="55">
        <f>A125261310F_Latest</f>
        <v>0</v>
      </c>
      <c r="W112" s="55">
        <f>A125254182T_Latest</f>
        <v>2.327</v>
      </c>
      <c r="X112" s="55">
        <f>A125256602L_Latest</f>
        <v>1.3640000000000001</v>
      </c>
      <c r="Y112" s="55">
        <f>A125251850J_Latest</f>
        <v>0</v>
      </c>
      <c r="Z112" s="55">
        <f>A125258978W_Latest</f>
        <v>1.3640000000000001</v>
      </c>
      <c r="AA112" s="55">
        <f>A125261354J_Latest</f>
        <v>0.28499999999999998</v>
      </c>
      <c r="AB112" s="55">
        <f>A125254226J_Latest</f>
        <v>1.649</v>
      </c>
      <c r="AC112" s="55">
        <f>A125256382W_Latest</f>
        <v>1.8560000000000001</v>
      </c>
      <c r="AD112" s="55">
        <f>A125251630F_Latest</f>
        <v>0.42499999999999999</v>
      </c>
      <c r="AE112" s="55">
        <f>A125258758V_Latest</f>
        <v>2.2810000000000001</v>
      </c>
      <c r="AF112" s="55">
        <f>A125261134F_Latest</f>
        <v>0</v>
      </c>
      <c r="AG112" s="55">
        <f>A125254006F_Latest</f>
        <v>2.2810000000000001</v>
      </c>
      <c r="AH112" s="55">
        <f>A125256426L_Latest</f>
        <v>0.65900000000000003</v>
      </c>
      <c r="AI112" s="55">
        <f>A125251674J_Latest</f>
        <v>0</v>
      </c>
      <c r="AJ112" s="55">
        <f>A125258802T_Latest</f>
        <v>0.65900000000000003</v>
      </c>
      <c r="AK112" s="55">
        <f>A125261178J_Latest</f>
        <v>0.111</v>
      </c>
      <c r="AL112" s="55">
        <f>A125254050R_Latest</f>
        <v>0.77</v>
      </c>
      <c r="AM112" s="55">
        <f>A125256470W_Latest</f>
        <v>0</v>
      </c>
      <c r="AN112" s="55">
        <f>A125251718X_Latest</f>
        <v>0</v>
      </c>
      <c r="AO112" s="55">
        <f>A125258846V_Latest</f>
        <v>0</v>
      </c>
      <c r="AP112" s="55">
        <f>A125261222F_Latest</f>
        <v>0</v>
      </c>
      <c r="AQ112" s="55">
        <f>A125254094T_Latest</f>
        <v>0</v>
      </c>
      <c r="AR112" s="55">
        <f>A125256294W_Latest</f>
        <v>0.34300000000000003</v>
      </c>
      <c r="AS112" s="55">
        <f>A125251542F_Latest</f>
        <v>0</v>
      </c>
      <c r="AT112" s="55">
        <f>A125258670A_Latest</f>
        <v>0.34300000000000003</v>
      </c>
      <c r="AU112" s="55">
        <f>A125261046F_Latest</f>
        <v>0</v>
      </c>
      <c r="AV112" s="55">
        <f>A125253918C_Latest</f>
        <v>0.34300000000000003</v>
      </c>
    </row>
    <row r="113" spans="1:48" hidden="1">
      <c r="A113" s="49" t="s">
        <v>4660</v>
      </c>
      <c r="B113" s="59"/>
      <c r="C113" s="65">
        <v>28</v>
      </c>
      <c r="D113" s="55">
        <f>A125256270C_Latest</f>
        <v>214.07900000000001</v>
      </c>
      <c r="E113" s="55">
        <f>A125251518F_Latest</f>
        <v>117.06399999999999</v>
      </c>
      <c r="F113" s="55">
        <f>A125258646A_Latest</f>
        <v>331.14299999999997</v>
      </c>
      <c r="G113" s="55">
        <f>A125261022L_Latest</f>
        <v>35.406999999999996</v>
      </c>
      <c r="H113" s="55">
        <f>A125253894W_Latest</f>
        <v>366.55</v>
      </c>
      <c r="I113" s="55">
        <f>A125256534W_Latest</f>
        <v>61.962000000000003</v>
      </c>
      <c r="J113" s="55">
        <f>A125251782T_Latest</f>
        <v>38.478000000000002</v>
      </c>
      <c r="K113" s="55">
        <f>A125258910A_Latest</f>
        <v>100.43899999999999</v>
      </c>
      <c r="L113" s="55">
        <f>A125261286T_Latest</f>
        <v>10.975</v>
      </c>
      <c r="M113" s="55">
        <f>A125254158T_Latest</f>
        <v>111.41500000000001</v>
      </c>
      <c r="N113" s="55">
        <f>A125256358W_Latest</f>
        <v>59.832000000000001</v>
      </c>
      <c r="O113" s="55">
        <f>A125251606F_Latest</f>
        <v>33.548999999999999</v>
      </c>
      <c r="P113" s="55">
        <f>A125258734A_Latest</f>
        <v>93.38</v>
      </c>
      <c r="Q113" s="55">
        <f>A125261110L_Latest</f>
        <v>10.163</v>
      </c>
      <c r="R113" s="55">
        <f>A125253982W_Latest</f>
        <v>103.54300000000001</v>
      </c>
      <c r="S113" s="55">
        <f>A125256578X_Latest</f>
        <v>51.356000000000002</v>
      </c>
      <c r="T113" s="55">
        <f>A125251826J_Latest</f>
        <v>19.574000000000002</v>
      </c>
      <c r="U113" s="55">
        <f>A125258954C_Latest</f>
        <v>70.930000000000007</v>
      </c>
      <c r="V113" s="55">
        <f>A125261330R_Latest</f>
        <v>10.086</v>
      </c>
      <c r="W113" s="55">
        <f>A125254202R_Latest</f>
        <v>81.016000000000005</v>
      </c>
      <c r="X113" s="55">
        <f>A125256622W_Latest</f>
        <v>13.64</v>
      </c>
      <c r="Y113" s="55">
        <f>A125251870T_Latest</f>
        <v>7.2320000000000002</v>
      </c>
      <c r="Z113" s="55">
        <f>A125258998F_Latest</f>
        <v>20.872</v>
      </c>
      <c r="AA113" s="55">
        <f>A125261374T_Latest</f>
        <v>1.365</v>
      </c>
      <c r="AB113" s="55">
        <f>A125254246T_Latest</f>
        <v>22.236999999999998</v>
      </c>
      <c r="AC113" s="55">
        <f>A125256402V_Latest</f>
        <v>17.297999999999998</v>
      </c>
      <c r="AD113" s="55">
        <f>A125251650R_Latest</f>
        <v>11.964</v>
      </c>
      <c r="AE113" s="55">
        <f>A125258778C_Latest</f>
        <v>29.262</v>
      </c>
      <c r="AF113" s="55">
        <f>A125261154R_Latest</f>
        <v>1.41</v>
      </c>
      <c r="AG113" s="55">
        <f>A125254026R_Latest</f>
        <v>30.672000000000001</v>
      </c>
      <c r="AH113" s="55">
        <f>A125256446W_Latest</f>
        <v>5.4050000000000002</v>
      </c>
      <c r="AI113" s="55">
        <f>A125251694T_Latest</f>
        <v>3.3820000000000001</v>
      </c>
      <c r="AJ113" s="55">
        <f>A125258822A_Latest</f>
        <v>8.7870000000000008</v>
      </c>
      <c r="AK113" s="55">
        <f>A125261198T_Latest</f>
        <v>0.56699999999999995</v>
      </c>
      <c r="AL113" s="55">
        <f>A125254070X_Latest</f>
        <v>9.3539999999999992</v>
      </c>
      <c r="AM113" s="55">
        <f>A125256490F_Latest</f>
        <v>0.59199999999999997</v>
      </c>
      <c r="AN113" s="55">
        <f>A125251738J_Latest</f>
        <v>0.161</v>
      </c>
      <c r="AO113" s="55">
        <f>A125258866C_Latest</f>
        <v>0.753</v>
      </c>
      <c r="AP113" s="55">
        <f>A125261242R_Latest</f>
        <v>0.17199999999999999</v>
      </c>
      <c r="AQ113" s="55">
        <f>A125254114R_Latest</f>
        <v>0.92500000000000004</v>
      </c>
      <c r="AR113" s="55">
        <f>A125256314V_Latest</f>
        <v>3.9950000000000001</v>
      </c>
      <c r="AS113" s="55">
        <f>A125251562R_Latest</f>
        <v>2.7250000000000001</v>
      </c>
      <c r="AT113" s="55">
        <f>A125258690K_Latest</f>
        <v>6.7190000000000003</v>
      </c>
      <c r="AU113" s="55">
        <f>A125261066R_Latest</f>
        <v>0.66800000000000004</v>
      </c>
      <c r="AV113" s="55">
        <f>A125253938L_Latest</f>
        <v>7.3879999999999999</v>
      </c>
    </row>
    <row r="114" spans="1:48" hidden="1">
      <c r="A114" s="46" t="s">
        <v>4679</v>
      </c>
      <c r="B114" s="47"/>
      <c r="C114" s="65">
        <v>29</v>
      </c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</row>
    <row r="115" spans="1:48" hidden="1">
      <c r="A115" s="49" t="s">
        <v>4665</v>
      </c>
      <c r="B115" s="50"/>
      <c r="C115" s="65">
        <v>30</v>
      </c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</row>
    <row r="116" spans="1:48" hidden="1">
      <c r="A116" s="53"/>
      <c r="B116" s="54" t="s">
        <v>4666</v>
      </c>
      <c r="C116" s="65">
        <v>31</v>
      </c>
      <c r="D116" s="55">
        <f>A125244374X_Latest</f>
        <v>283.685</v>
      </c>
      <c r="E116" s="55">
        <f>A125239622C_Latest</f>
        <v>149.37100000000001</v>
      </c>
      <c r="F116" s="55">
        <f>A125246750C_Latest</f>
        <v>433.05500000000001</v>
      </c>
      <c r="G116" s="55">
        <f>A125249126C_Latest</f>
        <v>41.783000000000001</v>
      </c>
      <c r="H116" s="55">
        <f>A125241998T_Latest</f>
        <v>474.839</v>
      </c>
      <c r="I116" s="55">
        <f>A125244638T_Latest</f>
        <v>82.591999999999999</v>
      </c>
      <c r="J116" s="55">
        <f>A125239886J_Latest</f>
        <v>49.247</v>
      </c>
      <c r="K116" s="55">
        <f>A125247014X_Latest</f>
        <v>131.83799999999999</v>
      </c>
      <c r="L116" s="55">
        <f>A125249390R_Latest</f>
        <v>11.361000000000001</v>
      </c>
      <c r="M116" s="55">
        <f>A125242262V_Latest</f>
        <v>143.19999999999999</v>
      </c>
      <c r="N116" s="55">
        <f>A125244462X_Latest</f>
        <v>79.572999999999993</v>
      </c>
      <c r="O116" s="55">
        <f>A125239710C_Latest</f>
        <v>32.411000000000001</v>
      </c>
      <c r="P116" s="55">
        <f>A125246838W_Latest</f>
        <v>111.98399999999999</v>
      </c>
      <c r="Q116" s="55">
        <f>A125249214C_Latest</f>
        <v>15.426</v>
      </c>
      <c r="R116" s="55">
        <f>A125242086V_Latest</f>
        <v>127.41</v>
      </c>
      <c r="S116" s="55">
        <f>A125244682A_Latest</f>
        <v>59.195999999999998</v>
      </c>
      <c r="T116" s="55">
        <f>A125239930F_Latest</f>
        <v>29.076000000000001</v>
      </c>
      <c r="U116" s="55">
        <f>A125247058A_Latest</f>
        <v>88.272000000000006</v>
      </c>
      <c r="V116" s="55">
        <f>A125249434F_Latest</f>
        <v>5.6779999999999999</v>
      </c>
      <c r="W116" s="55">
        <f>A125242306K_Latest</f>
        <v>93.95</v>
      </c>
      <c r="X116" s="55">
        <f>A125244726T_Latest</f>
        <v>22.033000000000001</v>
      </c>
      <c r="Y116" s="55">
        <f>A125239974J_Latest</f>
        <v>9.1010000000000009</v>
      </c>
      <c r="Z116" s="55">
        <f>A125247102X_Latest</f>
        <v>31.134</v>
      </c>
      <c r="AA116" s="55">
        <f>A125249478J_Latest</f>
        <v>3.2120000000000002</v>
      </c>
      <c r="AB116" s="55">
        <f>A125242350V_Latest</f>
        <v>34.345999999999997</v>
      </c>
      <c r="AC116" s="55">
        <f>A125244506R_Latest</f>
        <v>28.658000000000001</v>
      </c>
      <c r="AD116" s="55">
        <f>A125239754F_Latest</f>
        <v>23.346</v>
      </c>
      <c r="AE116" s="55">
        <f>A125246882F_Latest</f>
        <v>52.005000000000003</v>
      </c>
      <c r="AF116" s="55">
        <f>A125249258F_Latest</f>
        <v>3.5950000000000002</v>
      </c>
      <c r="AG116" s="55">
        <f>A125242130T_Latest</f>
        <v>55.6</v>
      </c>
      <c r="AH116" s="55">
        <f>A125244550X_Latest</f>
        <v>7.3159999999999998</v>
      </c>
      <c r="AI116" s="55">
        <f>A125239798J_Latest</f>
        <v>3.4249999999999998</v>
      </c>
      <c r="AJ116" s="55">
        <f>A125246926W_Latest</f>
        <v>10.74</v>
      </c>
      <c r="AK116" s="55">
        <f>A125249302C_Latest</f>
        <v>1.2909999999999999</v>
      </c>
      <c r="AL116" s="55">
        <f>A125242174V_Latest</f>
        <v>12.031000000000001</v>
      </c>
      <c r="AM116" s="55">
        <f>A125244594A_Latest</f>
        <v>1.351</v>
      </c>
      <c r="AN116" s="55">
        <f>A125239842F_Latest</f>
        <v>0.94899999999999995</v>
      </c>
      <c r="AO116" s="55">
        <f>A125246970F_Latest</f>
        <v>2.2989999999999999</v>
      </c>
      <c r="AP116" s="55">
        <f>A125249346F_Latest</f>
        <v>0.90800000000000003</v>
      </c>
      <c r="AQ116" s="55">
        <f>A125242218K_Latest</f>
        <v>3.2069999999999999</v>
      </c>
      <c r="AR116" s="55">
        <f>A125244418R_Latest</f>
        <v>2.9670000000000001</v>
      </c>
      <c r="AS116" s="55">
        <f>A125239666F_Latest</f>
        <v>1.8160000000000001</v>
      </c>
      <c r="AT116" s="55">
        <f>A125246794F_Latest</f>
        <v>4.782</v>
      </c>
      <c r="AU116" s="55">
        <f>A125249170L_Latest</f>
        <v>0.311</v>
      </c>
      <c r="AV116" s="55">
        <f>A125242042T_Latest</f>
        <v>5.093</v>
      </c>
    </row>
    <row r="117" spans="1:48" hidden="1">
      <c r="A117" s="53"/>
      <c r="B117" s="54" t="s">
        <v>4667</v>
      </c>
      <c r="C117" s="65">
        <v>32</v>
      </c>
      <c r="D117" s="55">
        <f>A125244354R_Latest</f>
        <v>40.493000000000002</v>
      </c>
      <c r="E117" s="55">
        <f>A125239602V_Latest</f>
        <v>14.205</v>
      </c>
      <c r="F117" s="55">
        <f>A125246730V_Latest</f>
        <v>54.698</v>
      </c>
      <c r="G117" s="55">
        <f>A125249106V_Latest</f>
        <v>9.4139999999999997</v>
      </c>
      <c r="H117" s="55">
        <f>A125241978J_Latest</f>
        <v>64.111999999999995</v>
      </c>
      <c r="I117" s="55">
        <f>A125244618J_Latest</f>
        <v>12.311</v>
      </c>
      <c r="J117" s="55">
        <f>A125239866X_Latest</f>
        <v>5.7649999999999997</v>
      </c>
      <c r="K117" s="55">
        <f>A125246994X_Latest</f>
        <v>18.076000000000001</v>
      </c>
      <c r="L117" s="55">
        <f>A125249370F_Latest</f>
        <v>2.6859999999999999</v>
      </c>
      <c r="M117" s="55">
        <f>A125242242K_Latest</f>
        <v>20.762</v>
      </c>
      <c r="N117" s="55">
        <f>A125244442R_Latest</f>
        <v>8.52</v>
      </c>
      <c r="O117" s="55">
        <f>A125239690F_Latest</f>
        <v>2.69</v>
      </c>
      <c r="P117" s="55">
        <f>A125246818L_Latest</f>
        <v>11.21</v>
      </c>
      <c r="Q117" s="55">
        <f>A125249194F_Latest</f>
        <v>2.34</v>
      </c>
      <c r="R117" s="55">
        <f>A125242066K_Latest</f>
        <v>13.55</v>
      </c>
      <c r="S117" s="55">
        <f>A125244662T_Latest</f>
        <v>11.531000000000001</v>
      </c>
      <c r="T117" s="55">
        <f>A125239910W_Latest</f>
        <v>3.3</v>
      </c>
      <c r="U117" s="55">
        <f>A125247038T_Latest</f>
        <v>14.831</v>
      </c>
      <c r="V117" s="55">
        <f>A125249414W_Latest</f>
        <v>0.56399999999999995</v>
      </c>
      <c r="W117" s="55">
        <f>A125242286L_Latest</f>
        <v>15.394</v>
      </c>
      <c r="X117" s="55">
        <f>A125244706J_Latest</f>
        <v>2.4489999999999998</v>
      </c>
      <c r="Y117" s="55">
        <f>A125239954X_Latest</f>
        <v>0.85299999999999998</v>
      </c>
      <c r="Z117" s="55">
        <f>A125247082A_Latest</f>
        <v>3.302</v>
      </c>
      <c r="AA117" s="55">
        <f>A125249458X_Latest</f>
        <v>1.7210000000000001</v>
      </c>
      <c r="AB117" s="55">
        <f>A125242330K_Latest</f>
        <v>5.0229999999999997</v>
      </c>
      <c r="AC117" s="55">
        <f>A125244486T_Latest</f>
        <v>3.762</v>
      </c>
      <c r="AD117" s="55">
        <f>A125239734W_Latest</f>
        <v>0.85899999999999999</v>
      </c>
      <c r="AE117" s="55">
        <f>A125246862W_Latest</f>
        <v>4.6219999999999999</v>
      </c>
      <c r="AF117" s="55">
        <f>A125249238W_Latest</f>
        <v>2.1030000000000002</v>
      </c>
      <c r="AG117" s="55">
        <f>A125242110J_Latest</f>
        <v>6.7249999999999996</v>
      </c>
      <c r="AH117" s="55">
        <f>A125244530R_Latest</f>
        <v>0.88100000000000001</v>
      </c>
      <c r="AI117" s="55">
        <f>A125239778X_Latest</f>
        <v>0.73799999999999999</v>
      </c>
      <c r="AJ117" s="55">
        <f>A125246906L_Latest</f>
        <v>1.619</v>
      </c>
      <c r="AK117" s="55">
        <f>A125249282F_Latest</f>
        <v>0</v>
      </c>
      <c r="AL117" s="55">
        <f>A125242154K_Latest</f>
        <v>1.619</v>
      </c>
      <c r="AM117" s="55">
        <f>A125244574T_Latest</f>
        <v>0</v>
      </c>
      <c r="AN117" s="55">
        <f>A125239822W_Latest</f>
        <v>0</v>
      </c>
      <c r="AO117" s="55">
        <f>A125246950W_Latest</f>
        <v>0</v>
      </c>
      <c r="AP117" s="55">
        <f>A125249326W_Latest</f>
        <v>0</v>
      </c>
      <c r="AQ117" s="55">
        <f>A125242198L_Latest</f>
        <v>0</v>
      </c>
      <c r="AR117" s="55">
        <f>A125244398T_Latest</f>
        <v>1.0389999999999999</v>
      </c>
      <c r="AS117" s="55">
        <f>A125239646W_Latest</f>
        <v>0</v>
      </c>
      <c r="AT117" s="55">
        <f>A125246774W_Latest</f>
        <v>1.0389999999999999</v>
      </c>
      <c r="AU117" s="55">
        <f>A125249150C_Latest</f>
        <v>0</v>
      </c>
      <c r="AV117" s="55">
        <f>A125242022J_Latest</f>
        <v>1.0389999999999999</v>
      </c>
    </row>
    <row r="118" spans="1:48" hidden="1">
      <c r="A118" s="49" t="s">
        <v>4668</v>
      </c>
      <c r="B118" s="50"/>
      <c r="C118" s="65">
        <v>33</v>
      </c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</row>
    <row r="119" spans="1:48" hidden="1">
      <c r="A119" s="53"/>
      <c r="B119" s="54" t="s">
        <v>4669</v>
      </c>
      <c r="C119" s="65">
        <v>34</v>
      </c>
      <c r="D119" s="55">
        <f>A125244378J_Latest</f>
        <v>115.614</v>
      </c>
      <c r="E119" s="55">
        <f>A125239626L_Latest</f>
        <v>70.019000000000005</v>
      </c>
      <c r="F119" s="55">
        <f>A125246754L_Latest</f>
        <v>185.63300000000001</v>
      </c>
      <c r="G119" s="55">
        <f>A125249130V_Latest</f>
        <v>14.198</v>
      </c>
      <c r="H119" s="55">
        <f>A125242002X_Latest</f>
        <v>199.83099999999999</v>
      </c>
      <c r="I119" s="55">
        <f>A125244642J_Latest</f>
        <v>31.428999999999998</v>
      </c>
      <c r="J119" s="55">
        <f>A125239890X_Latest</f>
        <v>22.988</v>
      </c>
      <c r="K119" s="55">
        <f>A125247018J_Latest</f>
        <v>54.417000000000002</v>
      </c>
      <c r="L119" s="55">
        <f>A125249394X_Latest</f>
        <v>4.7750000000000004</v>
      </c>
      <c r="M119" s="55">
        <f>A125242266C_Latest</f>
        <v>59.192999999999998</v>
      </c>
      <c r="N119" s="55">
        <f>A125244466J_Latest</f>
        <v>32.558999999999997</v>
      </c>
      <c r="O119" s="55">
        <f>A125239714L_Latest</f>
        <v>17.835999999999999</v>
      </c>
      <c r="P119" s="55">
        <f>A125246842L_Latest</f>
        <v>50.395000000000003</v>
      </c>
      <c r="Q119" s="55">
        <f>A125249218L_Latest</f>
        <v>4.6059999999999999</v>
      </c>
      <c r="R119" s="55">
        <f>A125242090K_Latest</f>
        <v>55.002000000000002</v>
      </c>
      <c r="S119" s="55">
        <f>A125244686K_Latest</f>
        <v>26.372</v>
      </c>
      <c r="T119" s="55">
        <f>A125239934R_Latest</f>
        <v>9.7850000000000001</v>
      </c>
      <c r="U119" s="55">
        <f>A125247062T_Latest</f>
        <v>36.156999999999996</v>
      </c>
      <c r="V119" s="55">
        <f>A125249438R_Latest</f>
        <v>1.2410000000000001</v>
      </c>
      <c r="W119" s="55">
        <f>A125242310A_Latest</f>
        <v>37.396999999999998</v>
      </c>
      <c r="X119" s="55">
        <f>A125244730J_Latest</f>
        <v>9.4990000000000006</v>
      </c>
      <c r="Y119" s="55">
        <f>A125239978T_Latest</f>
        <v>4.165</v>
      </c>
      <c r="Z119" s="55">
        <f>A125247106J_Latest</f>
        <v>13.664</v>
      </c>
      <c r="AA119" s="55">
        <f>A125249482X_Latest</f>
        <v>1.4990000000000001</v>
      </c>
      <c r="AB119" s="55">
        <f>A125242354C_Latest</f>
        <v>15.163</v>
      </c>
      <c r="AC119" s="55">
        <f>A125244510F_Latest</f>
        <v>10.391</v>
      </c>
      <c r="AD119" s="55">
        <f>A125239758R_Latest</f>
        <v>12.928000000000001</v>
      </c>
      <c r="AE119" s="55">
        <f>A125246886R_Latest</f>
        <v>23.318999999999999</v>
      </c>
      <c r="AF119" s="55">
        <f>A125249262W_Latest</f>
        <v>1.0669999999999999</v>
      </c>
      <c r="AG119" s="55">
        <f>A125242134A_Latest</f>
        <v>24.385999999999999</v>
      </c>
      <c r="AH119" s="55">
        <f>A125244554J_Latest</f>
        <v>3.5270000000000001</v>
      </c>
      <c r="AI119" s="55">
        <f>A125239802L_Latest</f>
        <v>1.107</v>
      </c>
      <c r="AJ119" s="55">
        <f>A125246930L_Latest</f>
        <v>4.6340000000000003</v>
      </c>
      <c r="AK119" s="55">
        <f>A125249306L_Latest</f>
        <v>0.39400000000000002</v>
      </c>
      <c r="AL119" s="55">
        <f>A125242178C_Latest</f>
        <v>5.0279999999999996</v>
      </c>
      <c r="AM119" s="55">
        <f>A125244598K_Latest</f>
        <v>0.17100000000000001</v>
      </c>
      <c r="AN119" s="55">
        <f>A125239846R_Latest</f>
        <v>0.33800000000000002</v>
      </c>
      <c r="AO119" s="55">
        <f>A125246974R_Latest</f>
        <v>0.50900000000000001</v>
      </c>
      <c r="AP119" s="55">
        <f>A125249350W_Latest</f>
        <v>0.61599999999999999</v>
      </c>
      <c r="AQ119" s="55">
        <f>A125242222A_Latest</f>
        <v>1.125</v>
      </c>
      <c r="AR119" s="55">
        <f>A125244422F_Latest</f>
        <v>1.665</v>
      </c>
      <c r="AS119" s="55">
        <f>A125239670W_Latest</f>
        <v>0.873</v>
      </c>
      <c r="AT119" s="55">
        <f>A125246798R_Latest</f>
        <v>2.5379999999999998</v>
      </c>
      <c r="AU119" s="55">
        <f>A125249174W_Latest</f>
        <v>0</v>
      </c>
      <c r="AV119" s="55">
        <f>A125242046A_Latest</f>
        <v>2.5379999999999998</v>
      </c>
    </row>
    <row r="120" spans="1:48" hidden="1">
      <c r="A120" s="53"/>
      <c r="B120" s="54" t="s">
        <v>4670</v>
      </c>
      <c r="C120" s="65">
        <v>35</v>
      </c>
      <c r="D120" s="55">
        <f>A125244382X_Latest</f>
        <v>60.54</v>
      </c>
      <c r="E120" s="55">
        <f>A125239630C_Latest</f>
        <v>33.67</v>
      </c>
      <c r="F120" s="55">
        <f>A125246758W_Latest</f>
        <v>94.21</v>
      </c>
      <c r="G120" s="55">
        <f>A125249134C_Latest</f>
        <v>8.3550000000000004</v>
      </c>
      <c r="H120" s="55">
        <f>A125242006J_Latest</f>
        <v>102.566</v>
      </c>
      <c r="I120" s="55">
        <f>A125244646T_Latest</f>
        <v>18.042000000000002</v>
      </c>
      <c r="J120" s="55">
        <f>A125239894J_Latest</f>
        <v>12.866</v>
      </c>
      <c r="K120" s="55">
        <f>A125247022X_Latest</f>
        <v>30.908000000000001</v>
      </c>
      <c r="L120" s="55">
        <f>A125249398J_Latest</f>
        <v>1.1850000000000001</v>
      </c>
      <c r="M120" s="55">
        <f>A125242270V_Latest</f>
        <v>32.094000000000001</v>
      </c>
      <c r="N120" s="55">
        <f>A125244470X_Latest</f>
        <v>13.667999999999999</v>
      </c>
      <c r="O120" s="55">
        <f>A125239718W_Latest</f>
        <v>5.1079999999999997</v>
      </c>
      <c r="P120" s="55">
        <f>A125246846W_Latest</f>
        <v>18.776</v>
      </c>
      <c r="Q120" s="55">
        <f>A125249222C_Latest</f>
        <v>3.9660000000000002</v>
      </c>
      <c r="R120" s="55">
        <f>A125242094V_Latest</f>
        <v>22.742999999999999</v>
      </c>
      <c r="S120" s="55">
        <f>A125244690A_Latest</f>
        <v>14.727</v>
      </c>
      <c r="T120" s="55">
        <f>A125239938X_Latest</f>
        <v>10.547000000000001</v>
      </c>
      <c r="U120" s="55">
        <f>A125247066A_Latest</f>
        <v>25.274999999999999</v>
      </c>
      <c r="V120" s="55">
        <f>A125249442F_Latest</f>
        <v>0.59599999999999997</v>
      </c>
      <c r="W120" s="55">
        <f>A125242314K_Latest</f>
        <v>25.87</v>
      </c>
      <c r="X120" s="55">
        <f>A125244734T_Latest</f>
        <v>5.5170000000000003</v>
      </c>
      <c r="Y120" s="55">
        <f>A125239982J_Latest</f>
        <v>1.6259999999999999</v>
      </c>
      <c r="Z120" s="55">
        <f>A125247110X_Latest</f>
        <v>7.1429999999999998</v>
      </c>
      <c r="AA120" s="55">
        <f>A125249486J_Latest</f>
        <v>0.995</v>
      </c>
      <c r="AB120" s="55">
        <f>A125242358L_Latest</f>
        <v>8.1379999999999999</v>
      </c>
      <c r="AC120" s="55">
        <f>A125244514R_Latest</f>
        <v>6.1269999999999998</v>
      </c>
      <c r="AD120" s="55">
        <f>A125239762F_Latest</f>
        <v>1.861</v>
      </c>
      <c r="AE120" s="55">
        <f>A125246890F_Latest</f>
        <v>7.9889999999999999</v>
      </c>
      <c r="AF120" s="55">
        <f>A125249266F_Latest</f>
        <v>1.2949999999999999</v>
      </c>
      <c r="AG120" s="55">
        <f>A125242138K_Latest</f>
        <v>9.2829999999999995</v>
      </c>
      <c r="AH120" s="55">
        <f>A125244558T_Latest</f>
        <v>1.7390000000000001</v>
      </c>
      <c r="AI120" s="55">
        <f>A125239806W_Latest</f>
        <v>1.542</v>
      </c>
      <c r="AJ120" s="55">
        <f>A125246934W_Latest</f>
        <v>3.2810000000000001</v>
      </c>
      <c r="AK120" s="55">
        <f>A125249310C_Latest</f>
        <v>0.11899999999999999</v>
      </c>
      <c r="AL120" s="55">
        <f>A125242182V_Latest</f>
        <v>3.4</v>
      </c>
      <c r="AM120" s="55">
        <f>A125244602R_Latest</f>
        <v>0</v>
      </c>
      <c r="AN120" s="55">
        <f>A125239850F_Latest</f>
        <v>0.11899999999999999</v>
      </c>
      <c r="AO120" s="55">
        <f>A125246978X_Latest</f>
        <v>0.11899999999999999</v>
      </c>
      <c r="AP120" s="55">
        <f>A125249354F_Latest</f>
        <v>0.2</v>
      </c>
      <c r="AQ120" s="55">
        <f>A125242226K_Latest</f>
        <v>0.31900000000000001</v>
      </c>
      <c r="AR120" s="55">
        <f>A125244426R_Latest</f>
        <v>0.72</v>
      </c>
      <c r="AS120" s="55">
        <f>A125239674F_Latest</f>
        <v>0</v>
      </c>
      <c r="AT120" s="55">
        <f>A125246802V_Latest</f>
        <v>0.72</v>
      </c>
      <c r="AU120" s="55">
        <f>A125249178F_Latest</f>
        <v>0</v>
      </c>
      <c r="AV120" s="55">
        <f>A125242050T_Latest</f>
        <v>0.72</v>
      </c>
    </row>
    <row r="121" spans="1:48" hidden="1">
      <c r="A121" s="53"/>
      <c r="B121" s="54" t="s">
        <v>4671</v>
      </c>
      <c r="C121" s="65">
        <v>36</v>
      </c>
      <c r="D121" s="55">
        <f>A125244358X_Latest</f>
        <v>90.992999999999995</v>
      </c>
      <c r="E121" s="55">
        <f>A125239606C_Latest</f>
        <v>34.68</v>
      </c>
      <c r="F121" s="55">
        <f>A125246734C_Latest</f>
        <v>125.673</v>
      </c>
      <c r="G121" s="55">
        <f>A125249110K_Latest</f>
        <v>18.712</v>
      </c>
      <c r="H121" s="55">
        <f>A125241982X_Latest</f>
        <v>144.38499999999999</v>
      </c>
      <c r="I121" s="55">
        <f>A125244622X_Latest</f>
        <v>24.202000000000002</v>
      </c>
      <c r="J121" s="55">
        <f>A125239870R_Latest</f>
        <v>9.3810000000000002</v>
      </c>
      <c r="K121" s="55">
        <f>A125246998J_Latest</f>
        <v>33.582999999999998</v>
      </c>
      <c r="L121" s="55">
        <f>A125249374R_Latest</f>
        <v>6.181</v>
      </c>
      <c r="M121" s="55">
        <f>A125242246V_Latest</f>
        <v>39.764000000000003</v>
      </c>
      <c r="N121" s="55">
        <f>A125244446X_Latest</f>
        <v>27.193999999999999</v>
      </c>
      <c r="O121" s="55">
        <f>A125239694R_Latest</f>
        <v>6.82</v>
      </c>
      <c r="P121" s="55">
        <f>A125246822C_Latest</f>
        <v>34.014000000000003</v>
      </c>
      <c r="Q121" s="55">
        <f>A125249198R_Latest</f>
        <v>7.1349999999999998</v>
      </c>
      <c r="R121" s="55">
        <f>A125242070A_Latest</f>
        <v>41.149000000000001</v>
      </c>
      <c r="S121" s="55">
        <f>A125244666A_Latest</f>
        <v>21.061</v>
      </c>
      <c r="T121" s="55">
        <f>A125239914F_Latest</f>
        <v>7.28</v>
      </c>
      <c r="U121" s="55">
        <f>A125247042J_Latest</f>
        <v>28.341000000000001</v>
      </c>
      <c r="V121" s="55">
        <f>A125249418F_Latest</f>
        <v>2.524</v>
      </c>
      <c r="W121" s="55">
        <f>A125242290C_Latest</f>
        <v>30.864999999999998</v>
      </c>
      <c r="X121" s="55">
        <f>A125244710X_Latest</f>
        <v>5.9569999999999999</v>
      </c>
      <c r="Y121" s="55">
        <f>A125239958J_Latest</f>
        <v>3.23</v>
      </c>
      <c r="Z121" s="55">
        <f>A125247086K_Latest</f>
        <v>9.1869999999999994</v>
      </c>
      <c r="AA121" s="55">
        <f>A125249462R_Latest</f>
        <v>1.325</v>
      </c>
      <c r="AB121" s="55">
        <f>A125242334V_Latest</f>
        <v>10.512</v>
      </c>
      <c r="AC121" s="55">
        <f>A125244490J_Latest</f>
        <v>9.0190000000000001</v>
      </c>
      <c r="AD121" s="55">
        <f>A125239738F_Latest</f>
        <v>5.83</v>
      </c>
      <c r="AE121" s="55">
        <f>A125246866F_Latest</f>
        <v>14.848000000000001</v>
      </c>
      <c r="AF121" s="55">
        <f>A125249242L_Latest</f>
        <v>0.85399999999999998</v>
      </c>
      <c r="AG121" s="55">
        <f>A125242114T_Latest</f>
        <v>15.702</v>
      </c>
      <c r="AH121" s="55">
        <f>A125244534X_Latest</f>
        <v>2.113</v>
      </c>
      <c r="AI121" s="55">
        <f>A125239782R_Latest</f>
        <v>0.97099999999999997</v>
      </c>
      <c r="AJ121" s="55">
        <f>A125246910C_Latest</f>
        <v>3.0840000000000001</v>
      </c>
      <c r="AK121" s="55">
        <f>A125249286R_Latest</f>
        <v>0.6</v>
      </c>
      <c r="AL121" s="55">
        <f>A125242158V_Latest</f>
        <v>3.6850000000000001</v>
      </c>
      <c r="AM121" s="55">
        <f>A125244578A_Latest</f>
        <v>0.58599999999999997</v>
      </c>
      <c r="AN121" s="55">
        <f>A125239826F_Latest</f>
        <v>0.22600000000000001</v>
      </c>
      <c r="AO121" s="55">
        <f>A125246954F_Latest</f>
        <v>0.81100000000000005</v>
      </c>
      <c r="AP121" s="55">
        <f>A125249330L_Latest</f>
        <v>9.1999999999999998E-2</v>
      </c>
      <c r="AQ121" s="55">
        <f>A125242202T_Latest</f>
        <v>0.90300000000000002</v>
      </c>
      <c r="AR121" s="55">
        <f>A125244402W_Latest</f>
        <v>0.86099999999999999</v>
      </c>
      <c r="AS121" s="55">
        <f>A125239650L_Latest</f>
        <v>0.94299999999999995</v>
      </c>
      <c r="AT121" s="55">
        <f>A125246778F_Latest</f>
        <v>1.804</v>
      </c>
      <c r="AU121" s="55">
        <f>A125249154L_Latest</f>
        <v>0</v>
      </c>
      <c r="AV121" s="55">
        <f>A125242026T_Latest</f>
        <v>1.804</v>
      </c>
    </row>
    <row r="122" spans="1:48" hidden="1">
      <c r="A122" s="53"/>
      <c r="B122" s="54" t="s">
        <v>4672</v>
      </c>
      <c r="C122" s="65">
        <v>37</v>
      </c>
      <c r="D122" s="55">
        <f>A125244362R_Latest</f>
        <v>57.030999999999999</v>
      </c>
      <c r="E122" s="55">
        <f>A125239610V_Latest</f>
        <v>25.206</v>
      </c>
      <c r="F122" s="55">
        <f>A125246738L_Latest</f>
        <v>82.236999999999995</v>
      </c>
      <c r="G122" s="55">
        <f>A125249114V_Latest</f>
        <v>9.9320000000000004</v>
      </c>
      <c r="H122" s="55">
        <f>A125241986J_Latest</f>
        <v>92.168999999999997</v>
      </c>
      <c r="I122" s="55">
        <f>A125244626J_Latest</f>
        <v>21.228999999999999</v>
      </c>
      <c r="J122" s="55">
        <f>A125239874X_Latest</f>
        <v>9.7759999999999998</v>
      </c>
      <c r="K122" s="55">
        <f>A125247002R_Latest</f>
        <v>31.006</v>
      </c>
      <c r="L122" s="55">
        <f>A125249378X_Latest</f>
        <v>1.9059999999999999</v>
      </c>
      <c r="M122" s="55">
        <f>A125242250K_Latest</f>
        <v>32.911000000000001</v>
      </c>
      <c r="N122" s="55">
        <f>A125244450R_Latest</f>
        <v>14.670999999999999</v>
      </c>
      <c r="O122" s="55">
        <f>A125239698X_Latest</f>
        <v>5.3380000000000001</v>
      </c>
      <c r="P122" s="55">
        <f>A125246826L_Latest</f>
        <v>20.007999999999999</v>
      </c>
      <c r="Q122" s="55">
        <f>A125249202V_Latest</f>
        <v>2.0590000000000002</v>
      </c>
      <c r="R122" s="55">
        <f>A125242074K_Latest</f>
        <v>22.067</v>
      </c>
      <c r="S122" s="55">
        <f>A125244670T_Latest</f>
        <v>8.5660000000000007</v>
      </c>
      <c r="T122" s="55">
        <f>A125239918R_Latest</f>
        <v>4.7640000000000002</v>
      </c>
      <c r="U122" s="55">
        <f>A125247046T_Latest</f>
        <v>13.33</v>
      </c>
      <c r="V122" s="55">
        <f>A125249422W_Latest</f>
        <v>1.881</v>
      </c>
      <c r="W122" s="55">
        <f>A125242294L_Latest</f>
        <v>15.211</v>
      </c>
      <c r="X122" s="55">
        <f>A125244714J_Latest</f>
        <v>3.5089999999999999</v>
      </c>
      <c r="Y122" s="55">
        <f>A125239962X_Latest</f>
        <v>0.93300000000000005</v>
      </c>
      <c r="Z122" s="55">
        <f>A125247090A_Latest</f>
        <v>4.4420000000000002</v>
      </c>
      <c r="AA122" s="55">
        <f>A125249466X_Latest</f>
        <v>1.1140000000000001</v>
      </c>
      <c r="AB122" s="55">
        <f>A125242338C_Latest</f>
        <v>5.556</v>
      </c>
      <c r="AC122" s="55">
        <f>A125244494T_Latest</f>
        <v>6.8840000000000003</v>
      </c>
      <c r="AD122" s="55">
        <f>A125239742W_Latest</f>
        <v>3.5870000000000002</v>
      </c>
      <c r="AE122" s="55">
        <f>A125246870W_Latest</f>
        <v>10.471</v>
      </c>
      <c r="AF122" s="55">
        <f>A125249246W_Latest</f>
        <v>2.4830000000000001</v>
      </c>
      <c r="AG122" s="55">
        <f>A125242118A_Latest</f>
        <v>12.954000000000001</v>
      </c>
      <c r="AH122" s="55">
        <f>A125244538J_Latest</f>
        <v>0.81799999999999995</v>
      </c>
      <c r="AI122" s="55">
        <f>A125239786X_Latest</f>
        <v>0.54200000000000004</v>
      </c>
      <c r="AJ122" s="55">
        <f>A125246914L_Latest</f>
        <v>1.36</v>
      </c>
      <c r="AK122" s="55">
        <f>A125249290F_Latest</f>
        <v>0.17799999999999999</v>
      </c>
      <c r="AL122" s="55">
        <f>A125242162K_Latest</f>
        <v>1.5389999999999999</v>
      </c>
      <c r="AM122" s="55">
        <f>A125244582T_Latest</f>
        <v>0.59399999999999997</v>
      </c>
      <c r="AN122" s="55">
        <f>A125239830W_Latest</f>
        <v>0.26600000000000001</v>
      </c>
      <c r="AO122" s="55">
        <f>A125246958R_Latest</f>
        <v>0.86</v>
      </c>
      <c r="AP122" s="55">
        <f>A125249334W_Latest</f>
        <v>0</v>
      </c>
      <c r="AQ122" s="55">
        <f>A125242206A_Latest</f>
        <v>0.86</v>
      </c>
      <c r="AR122" s="55">
        <f>A125244406F_Latest</f>
        <v>0.76</v>
      </c>
      <c r="AS122" s="55">
        <f>A125239654W_Latest</f>
        <v>0</v>
      </c>
      <c r="AT122" s="55">
        <f>A125246782W_Latest</f>
        <v>0.76</v>
      </c>
      <c r="AU122" s="55">
        <f>A125249158W_Latest</f>
        <v>0.311</v>
      </c>
      <c r="AV122" s="55">
        <f>A125242030J_Latest</f>
        <v>1.07</v>
      </c>
    </row>
    <row r="123" spans="1:48" hidden="1">
      <c r="A123" s="49" t="s">
        <v>4673</v>
      </c>
      <c r="B123" s="50"/>
      <c r="C123" s="65">
        <v>38</v>
      </c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</row>
    <row r="124" spans="1:48" hidden="1">
      <c r="A124" s="53"/>
      <c r="B124" s="54" t="s">
        <v>4674</v>
      </c>
      <c r="C124" s="65">
        <v>39</v>
      </c>
      <c r="D124" s="55">
        <f>A125244366X_Latest</f>
        <v>127.935</v>
      </c>
      <c r="E124" s="55">
        <f>A125239614C_Latest</f>
        <v>86.789000000000001</v>
      </c>
      <c r="F124" s="55">
        <f>A125246742C_Latest</f>
        <v>214.72399999999999</v>
      </c>
      <c r="G124" s="55">
        <f>A125249118C_Latest</f>
        <v>16.927</v>
      </c>
      <c r="H124" s="55">
        <f>A125241990X_Latest</f>
        <v>231.65100000000001</v>
      </c>
      <c r="I124" s="55">
        <f>A125244630X_Latest</f>
        <v>36.438000000000002</v>
      </c>
      <c r="J124" s="55">
        <f>A125239878J_Latest</f>
        <v>31.27</v>
      </c>
      <c r="K124" s="55">
        <f>A125247006X_Latest</f>
        <v>67.707999999999998</v>
      </c>
      <c r="L124" s="55">
        <f>A125249382R_Latest</f>
        <v>2.9449999999999998</v>
      </c>
      <c r="M124" s="55">
        <f>A125242254V_Latest</f>
        <v>70.653000000000006</v>
      </c>
      <c r="N124" s="55">
        <f>A125244454X_Latest</f>
        <v>37.780999999999999</v>
      </c>
      <c r="O124" s="55">
        <f>A125239702C_Latest</f>
        <v>18.806999999999999</v>
      </c>
      <c r="P124" s="55">
        <f>A125246830C_Latest</f>
        <v>56.588000000000001</v>
      </c>
      <c r="Q124" s="55">
        <f>A125249206C_Latest</f>
        <v>6.3090000000000002</v>
      </c>
      <c r="R124" s="55">
        <f>A125242078V_Latest</f>
        <v>62.896999999999998</v>
      </c>
      <c r="S124" s="55">
        <f>A125244674A_Latest</f>
        <v>29.744</v>
      </c>
      <c r="T124" s="55">
        <f>A125239922F_Latest</f>
        <v>14.51</v>
      </c>
      <c r="U124" s="55">
        <f>A125247050J_Latest</f>
        <v>44.253</v>
      </c>
      <c r="V124" s="55">
        <f>A125249426F_Latest</f>
        <v>2.5449999999999999</v>
      </c>
      <c r="W124" s="55">
        <f>A125242298W_Latest</f>
        <v>46.798999999999999</v>
      </c>
      <c r="X124" s="55">
        <f>A125244718T_Latest</f>
        <v>10.034000000000001</v>
      </c>
      <c r="Y124" s="55">
        <f>A125239966J_Latest</f>
        <v>6.0640000000000001</v>
      </c>
      <c r="Z124" s="55">
        <f>A125247094K_Latest</f>
        <v>16.097999999999999</v>
      </c>
      <c r="AA124" s="55">
        <f>A125249470R_Latest</f>
        <v>1.899</v>
      </c>
      <c r="AB124" s="55">
        <f>A125242342V_Latest</f>
        <v>17.997</v>
      </c>
      <c r="AC124" s="55">
        <f>A125244498A_Latest</f>
        <v>7.4889999999999999</v>
      </c>
      <c r="AD124" s="55">
        <f>A125239746F_Latest</f>
        <v>12.744999999999999</v>
      </c>
      <c r="AE124" s="55">
        <f>A125246874F_Latest</f>
        <v>20.233000000000001</v>
      </c>
      <c r="AF124" s="55">
        <f>A125249250L_Latest</f>
        <v>1.79</v>
      </c>
      <c r="AG124" s="55">
        <f>A125242122T_Latest</f>
        <v>22.024000000000001</v>
      </c>
      <c r="AH124" s="55">
        <f>A125244542X_Latest</f>
        <v>4.4619999999999997</v>
      </c>
      <c r="AI124" s="55">
        <f>A125239790R_Latest</f>
        <v>1.7310000000000001</v>
      </c>
      <c r="AJ124" s="55">
        <f>A125246918W_Latest</f>
        <v>6.1929999999999996</v>
      </c>
      <c r="AK124" s="55">
        <f>A125249294R_Latest</f>
        <v>0.93300000000000005</v>
      </c>
      <c r="AL124" s="55">
        <f>A125242166V_Latest</f>
        <v>7.1260000000000003</v>
      </c>
      <c r="AM124" s="55">
        <f>A125244586A_Latest</f>
        <v>0.29499999999999998</v>
      </c>
      <c r="AN124" s="55">
        <f>A125239834F_Latest</f>
        <v>0.628</v>
      </c>
      <c r="AO124" s="55">
        <f>A125246962F_Latest</f>
        <v>0.92200000000000004</v>
      </c>
      <c r="AP124" s="55">
        <f>A125249338F_Latest</f>
        <v>0.505</v>
      </c>
      <c r="AQ124" s="55">
        <f>A125242210T_Latest</f>
        <v>1.4279999999999999</v>
      </c>
      <c r="AR124" s="55">
        <f>A125244410W_Latest</f>
        <v>1.6930000000000001</v>
      </c>
      <c r="AS124" s="55">
        <f>A125239658F_Latest</f>
        <v>1.034</v>
      </c>
      <c r="AT124" s="55">
        <f>A125246786F_Latest</f>
        <v>2.7269999999999999</v>
      </c>
      <c r="AU124" s="55">
        <f>A125249162L_Latest</f>
        <v>0</v>
      </c>
      <c r="AV124" s="55">
        <f>A125242034T_Latest</f>
        <v>2.7269999999999999</v>
      </c>
    </row>
    <row r="125" spans="1:48" hidden="1">
      <c r="A125" s="53"/>
      <c r="B125" s="54" t="s">
        <v>4675</v>
      </c>
      <c r="C125" s="65">
        <v>40</v>
      </c>
      <c r="D125" s="55">
        <f>A125244350F_Latest</f>
        <v>136.13499999999999</v>
      </c>
      <c r="E125" s="55">
        <f>A125239598R_Latest</f>
        <v>63.595999999999997</v>
      </c>
      <c r="F125" s="55">
        <f>A125246726C_Latest</f>
        <v>199.73099999999999</v>
      </c>
      <c r="G125" s="55">
        <f>A125249102K_Latest</f>
        <v>25.041</v>
      </c>
      <c r="H125" s="55">
        <f>A125241974X_Latest</f>
        <v>224.77199999999999</v>
      </c>
      <c r="I125" s="55">
        <f>A125244614X_Latest</f>
        <v>43.667999999999999</v>
      </c>
      <c r="J125" s="55">
        <f>A125239862R_Latest</f>
        <v>21.013999999999999</v>
      </c>
      <c r="K125" s="55">
        <f>A125246990R_Latest</f>
        <v>64.682000000000002</v>
      </c>
      <c r="L125" s="55">
        <f>A125249366R_Latest</f>
        <v>8.2140000000000004</v>
      </c>
      <c r="M125" s="55">
        <f>A125242238V_Latest</f>
        <v>72.896000000000001</v>
      </c>
      <c r="N125" s="55">
        <f>A125244438X_Latest</f>
        <v>30.762</v>
      </c>
      <c r="O125" s="55">
        <f>A125239686R_Latest</f>
        <v>12.048</v>
      </c>
      <c r="P125" s="55">
        <f>A125246814C_Latest</f>
        <v>42.81</v>
      </c>
      <c r="Q125" s="55">
        <f>A125249190W_Latest</f>
        <v>9.4529999999999994</v>
      </c>
      <c r="R125" s="55">
        <f>A125242062A_Latest</f>
        <v>52.262</v>
      </c>
      <c r="S125" s="55">
        <f>A125244658A_Latest</f>
        <v>29.54</v>
      </c>
      <c r="T125" s="55">
        <f>A125239906F_Latest</f>
        <v>14.746</v>
      </c>
      <c r="U125" s="55">
        <f>A125247034J_Latest</f>
        <v>44.286000000000001</v>
      </c>
      <c r="V125" s="55">
        <f>A125249410L_Latest</f>
        <v>2.5110000000000001</v>
      </c>
      <c r="W125" s="55">
        <f>A125242282C_Latest</f>
        <v>46.796999999999997</v>
      </c>
      <c r="X125" s="55">
        <f>A125244702X_Latest</f>
        <v>9.984</v>
      </c>
      <c r="Y125" s="55">
        <f>A125239950R_Latest</f>
        <v>2.0910000000000002</v>
      </c>
      <c r="Z125" s="55">
        <f>A125247078K_Latest</f>
        <v>12.074999999999999</v>
      </c>
      <c r="AA125" s="55">
        <f>A125249454R_Latest</f>
        <v>1.645</v>
      </c>
      <c r="AB125" s="55">
        <f>A125242326V_Latest</f>
        <v>13.72</v>
      </c>
      <c r="AC125" s="55">
        <f>A125244482J_Latest</f>
        <v>16.966000000000001</v>
      </c>
      <c r="AD125" s="55">
        <f>A125239730L_Latest</f>
        <v>10.835000000000001</v>
      </c>
      <c r="AE125" s="55">
        <f>A125246858F_Latest</f>
        <v>27.800999999999998</v>
      </c>
      <c r="AF125" s="55">
        <f>A125249234L_Latest</f>
        <v>2.4569999999999999</v>
      </c>
      <c r="AG125" s="55">
        <f>A125242106T_Latest</f>
        <v>30.257999999999999</v>
      </c>
      <c r="AH125" s="55">
        <f>A125244526X_Latest</f>
        <v>3.0049999999999999</v>
      </c>
      <c r="AI125" s="55">
        <f>A125239774R_Latest</f>
        <v>2.081</v>
      </c>
      <c r="AJ125" s="55">
        <f>A125246902C_Latest</f>
        <v>5.0860000000000003</v>
      </c>
      <c r="AK125" s="55">
        <f>A125249278R_Latest</f>
        <v>0.35799999999999998</v>
      </c>
      <c r="AL125" s="55">
        <f>A125242150A_Latest</f>
        <v>5.444</v>
      </c>
      <c r="AM125" s="55">
        <f>A125244570J_Latest</f>
        <v>0.46400000000000002</v>
      </c>
      <c r="AN125" s="55">
        <f>A125239818F_Latest</f>
        <v>0.20200000000000001</v>
      </c>
      <c r="AO125" s="55">
        <f>A125246946F_Latest</f>
        <v>0.66600000000000004</v>
      </c>
      <c r="AP125" s="55">
        <f>A125249322L_Latest</f>
        <v>0.40300000000000002</v>
      </c>
      <c r="AQ125" s="55">
        <f>A125242194C_Latest</f>
        <v>1.069</v>
      </c>
      <c r="AR125" s="55">
        <f>A125244394J_Latest</f>
        <v>1.7450000000000001</v>
      </c>
      <c r="AS125" s="55">
        <f>A125239642L_Latest</f>
        <v>0.57999999999999996</v>
      </c>
      <c r="AT125" s="55">
        <f>A125246770L_Latest</f>
        <v>2.3250000000000002</v>
      </c>
      <c r="AU125" s="55">
        <f>A125249146L_Latest</f>
        <v>0</v>
      </c>
      <c r="AV125" s="55">
        <f>A125242018T_Latest</f>
        <v>2.3250000000000002</v>
      </c>
    </row>
    <row r="126" spans="1:48" hidden="1">
      <c r="A126" s="53"/>
      <c r="B126" s="54" t="s">
        <v>4676</v>
      </c>
      <c r="C126" s="65">
        <v>41</v>
      </c>
      <c r="D126" s="55">
        <f>A125244386J_Latest</f>
        <v>51.447000000000003</v>
      </c>
      <c r="E126" s="55">
        <f>A125239634L_Latest</f>
        <v>12.117000000000001</v>
      </c>
      <c r="F126" s="55">
        <f>A125246762L_Latest</f>
        <v>63.564</v>
      </c>
      <c r="G126" s="55">
        <f>A125249138L_Latest</f>
        <v>6.4160000000000004</v>
      </c>
      <c r="H126" s="55">
        <f>A125242010X_Latest</f>
        <v>69.98</v>
      </c>
      <c r="I126" s="55">
        <f>A125244650J_Latest</f>
        <v>13.005000000000001</v>
      </c>
      <c r="J126" s="55">
        <f>A125239898T_Latest</f>
        <v>1.885</v>
      </c>
      <c r="K126" s="55">
        <f>A125247026J_Latest</f>
        <v>14.888999999999999</v>
      </c>
      <c r="L126" s="55">
        <f>A125249402L_Latest</f>
        <v>2.2890000000000001</v>
      </c>
      <c r="M126" s="55">
        <f>A125242274C_Latest</f>
        <v>17.178000000000001</v>
      </c>
      <c r="N126" s="55">
        <f>A125244474J_Latest</f>
        <v>15.916</v>
      </c>
      <c r="O126" s="55">
        <f>A125239722L_Latest</f>
        <v>4.2460000000000004</v>
      </c>
      <c r="P126" s="55">
        <f>A125246850L_Latest</f>
        <v>20.161999999999999</v>
      </c>
      <c r="Q126" s="55">
        <f>A125249226L_Latest</f>
        <v>1.2410000000000001</v>
      </c>
      <c r="R126" s="55">
        <f>A125242098C_Latest</f>
        <v>21.402999999999999</v>
      </c>
      <c r="S126" s="55">
        <f>A125244694K_Latest</f>
        <v>10.875999999999999</v>
      </c>
      <c r="T126" s="55">
        <f>A125239942R_Latest</f>
        <v>3.12</v>
      </c>
      <c r="U126" s="55">
        <f>A125247070T_Latest</f>
        <v>13.996</v>
      </c>
      <c r="V126" s="55">
        <f>A125249446R_Latest</f>
        <v>1.1859999999999999</v>
      </c>
      <c r="W126" s="55">
        <f>A125242318V_Latest</f>
        <v>15.182</v>
      </c>
      <c r="X126" s="55">
        <f>A125244738A_Latest</f>
        <v>4.4640000000000004</v>
      </c>
      <c r="Y126" s="55">
        <f>A125239986T_Latest</f>
        <v>1.569</v>
      </c>
      <c r="Z126" s="55">
        <f>A125247114J_Latest</f>
        <v>6.0330000000000004</v>
      </c>
      <c r="AA126" s="55">
        <f>A125249490X_Latest</f>
        <v>1.389</v>
      </c>
      <c r="AB126" s="55">
        <f>A125242362C_Latest</f>
        <v>7.423</v>
      </c>
      <c r="AC126" s="55">
        <f>A125244518X_Latest</f>
        <v>5.52</v>
      </c>
      <c r="AD126" s="55">
        <f>A125239766R_Latest</f>
        <v>0.626</v>
      </c>
      <c r="AE126" s="55">
        <f>A125246894R_Latest</f>
        <v>6.1470000000000002</v>
      </c>
      <c r="AF126" s="55">
        <f>A125249270W_Latest</f>
        <v>0</v>
      </c>
      <c r="AG126" s="55">
        <f>A125242142A_Latest</f>
        <v>6.1470000000000002</v>
      </c>
      <c r="AH126" s="55">
        <f>A125244562J_Latest</f>
        <v>0.50600000000000001</v>
      </c>
      <c r="AI126" s="55">
        <f>A125239810L_Latest</f>
        <v>0.35099999999999998</v>
      </c>
      <c r="AJ126" s="55">
        <f>A125246938F_Latest</f>
        <v>0.85699999999999998</v>
      </c>
      <c r="AK126" s="55">
        <f>A125249314L_Latest</f>
        <v>0</v>
      </c>
      <c r="AL126" s="55">
        <f>A125242186C_Latest</f>
        <v>0.85699999999999998</v>
      </c>
      <c r="AM126" s="55">
        <f>A125244606X_Latest</f>
        <v>0.59199999999999997</v>
      </c>
      <c r="AN126" s="55">
        <f>A125239854R_Latest</f>
        <v>0.11899999999999999</v>
      </c>
      <c r="AO126" s="55">
        <f>A125246982R_Latest</f>
        <v>0.71099999999999997</v>
      </c>
      <c r="AP126" s="55">
        <f>A125249358R_Latest</f>
        <v>0</v>
      </c>
      <c r="AQ126" s="55">
        <f>A125242230A_Latest</f>
        <v>0.71099999999999997</v>
      </c>
      <c r="AR126" s="55">
        <f>A125244430F_Latest</f>
        <v>0.56699999999999995</v>
      </c>
      <c r="AS126" s="55">
        <f>A125239678R_Latest</f>
        <v>0.20200000000000001</v>
      </c>
      <c r="AT126" s="55">
        <f>A125246806C_Latest</f>
        <v>0.76900000000000002</v>
      </c>
      <c r="AU126" s="55">
        <f>A125249182W_Latest</f>
        <v>0.311</v>
      </c>
      <c r="AV126" s="55">
        <f>A125242054A_Latest</f>
        <v>1.079</v>
      </c>
    </row>
    <row r="127" spans="1:48" hidden="1">
      <c r="A127" s="53"/>
      <c r="B127" s="54" t="s">
        <v>4677</v>
      </c>
      <c r="C127" s="65">
        <v>42</v>
      </c>
      <c r="D127" s="55">
        <f>A125244370R_Latest</f>
        <v>8.6609999999999996</v>
      </c>
      <c r="E127" s="55">
        <f>A125239618L_Latest</f>
        <v>1.073</v>
      </c>
      <c r="F127" s="55">
        <f>A125246746L_Latest</f>
        <v>9.734</v>
      </c>
      <c r="G127" s="55">
        <f>A125249122V_Latest</f>
        <v>2.8140000000000001</v>
      </c>
      <c r="H127" s="55">
        <f>A125241994J_Latest</f>
        <v>12.548</v>
      </c>
      <c r="I127" s="55">
        <f>A125244634J_Latest</f>
        <v>1.7909999999999999</v>
      </c>
      <c r="J127" s="55">
        <f>A125239882X_Latest</f>
        <v>0.84299999999999997</v>
      </c>
      <c r="K127" s="55">
        <f>A125247010R_Latest</f>
        <v>2.6349999999999998</v>
      </c>
      <c r="L127" s="55">
        <f>A125249386X_Latest</f>
        <v>0.59899999999999998</v>
      </c>
      <c r="M127" s="55">
        <f>A125242258C_Latest</f>
        <v>3.2330000000000001</v>
      </c>
      <c r="N127" s="55">
        <f>A125244458J_Latest</f>
        <v>3.6339999999999999</v>
      </c>
      <c r="O127" s="55">
        <f>A125239706L_Latest</f>
        <v>0</v>
      </c>
      <c r="P127" s="55">
        <f>A125246834L_Latest</f>
        <v>3.6339999999999999</v>
      </c>
      <c r="Q127" s="55">
        <f>A125249210V_Latest</f>
        <v>0.76400000000000001</v>
      </c>
      <c r="R127" s="55">
        <f>A125242082K_Latest</f>
        <v>4.3979999999999997</v>
      </c>
      <c r="S127" s="55">
        <f>A125244678K_Latest</f>
        <v>0.56699999999999995</v>
      </c>
      <c r="T127" s="55">
        <f>A125239926R_Latest</f>
        <v>0</v>
      </c>
      <c r="U127" s="55">
        <f>A125247054T_Latest</f>
        <v>0.56699999999999995</v>
      </c>
      <c r="V127" s="55">
        <f>A125249430W_Latest</f>
        <v>0</v>
      </c>
      <c r="W127" s="55">
        <f>A125242302A_Latest</f>
        <v>0.56699999999999995</v>
      </c>
      <c r="X127" s="55">
        <f>A125244722J_Latest</f>
        <v>0</v>
      </c>
      <c r="Y127" s="55">
        <f>A125239970X_Latest</f>
        <v>0.23</v>
      </c>
      <c r="Z127" s="55">
        <f>A125247098V_Latest</f>
        <v>0.23</v>
      </c>
      <c r="AA127" s="55">
        <f>A125249474X_Latest</f>
        <v>0</v>
      </c>
      <c r="AB127" s="55">
        <f>A125242346C_Latest</f>
        <v>0.23</v>
      </c>
      <c r="AC127" s="55">
        <f>A125244502F_Latest</f>
        <v>2.4449999999999998</v>
      </c>
      <c r="AD127" s="55">
        <f>A125239750W_Latest</f>
        <v>0</v>
      </c>
      <c r="AE127" s="55">
        <f>A125246878R_Latest</f>
        <v>2.4449999999999998</v>
      </c>
      <c r="AF127" s="55">
        <f>A125249254W_Latest</f>
        <v>1.4510000000000001</v>
      </c>
      <c r="AG127" s="55">
        <f>A125242126A_Latest</f>
        <v>3.8959999999999999</v>
      </c>
      <c r="AH127" s="55">
        <f>A125244546J_Latest</f>
        <v>0.223</v>
      </c>
      <c r="AI127" s="55">
        <f>A125239794X_Latest</f>
        <v>0</v>
      </c>
      <c r="AJ127" s="55">
        <f>A125246922L_Latest</f>
        <v>0.223</v>
      </c>
      <c r="AK127" s="55">
        <f>A125249298X_Latest</f>
        <v>0</v>
      </c>
      <c r="AL127" s="55">
        <f>A125242170K_Latest</f>
        <v>0.223</v>
      </c>
      <c r="AM127" s="55">
        <f>A125244590T_Latest</f>
        <v>0</v>
      </c>
      <c r="AN127" s="55">
        <f>A125239838R_Latest</f>
        <v>0</v>
      </c>
      <c r="AO127" s="55">
        <f>A125246966R_Latest</f>
        <v>0</v>
      </c>
      <c r="AP127" s="55">
        <f>A125249342W_Latest</f>
        <v>0</v>
      </c>
      <c r="AQ127" s="55">
        <f>A125242214A_Latest</f>
        <v>0</v>
      </c>
      <c r="AR127" s="55">
        <f>A125244414F_Latest</f>
        <v>0</v>
      </c>
      <c r="AS127" s="55">
        <f>A125239662W_Latest</f>
        <v>0</v>
      </c>
      <c r="AT127" s="55">
        <f>A125246790W_Latest</f>
        <v>0</v>
      </c>
      <c r="AU127" s="55">
        <f>A125249166W_Latest</f>
        <v>0</v>
      </c>
      <c r="AV127" s="55">
        <f>A125242038A_Latest</f>
        <v>0</v>
      </c>
    </row>
    <row r="128" spans="1:48" hidden="1">
      <c r="A128" s="49" t="s">
        <v>4660</v>
      </c>
      <c r="B128" s="59"/>
      <c r="C128" s="65">
        <v>43</v>
      </c>
      <c r="D128" s="55">
        <f>A125244390X_Latest</f>
        <v>324.178</v>
      </c>
      <c r="E128" s="55">
        <f>A125239638W_Latest</f>
        <v>163.57499999999999</v>
      </c>
      <c r="F128" s="55">
        <f>A125246766W_Latest</f>
        <v>487.75299999999999</v>
      </c>
      <c r="G128" s="55">
        <f>A125249142C_Latest</f>
        <v>51.197000000000003</v>
      </c>
      <c r="H128" s="55">
        <f>A125242014J_Latest</f>
        <v>538.95000000000005</v>
      </c>
      <c r="I128" s="55">
        <f>A125244654T_Latest</f>
        <v>94.903000000000006</v>
      </c>
      <c r="J128" s="55">
        <f>A125239902W_Latest</f>
        <v>55.011000000000003</v>
      </c>
      <c r="K128" s="55">
        <f>A125247030X_Latest</f>
        <v>149.91399999999999</v>
      </c>
      <c r="L128" s="55">
        <f>A125249406W_Latest</f>
        <v>14.047000000000001</v>
      </c>
      <c r="M128" s="55">
        <f>A125242278L_Latest</f>
        <v>163.96100000000001</v>
      </c>
      <c r="N128" s="55">
        <f>A125244478T_Latest</f>
        <v>88.093000000000004</v>
      </c>
      <c r="O128" s="55">
        <f>A125239726W_Latest</f>
        <v>35.100999999999999</v>
      </c>
      <c r="P128" s="55">
        <f>A125246854W_Latest</f>
        <v>123.194</v>
      </c>
      <c r="Q128" s="55">
        <f>A125249230C_Latest</f>
        <v>17.765999999999998</v>
      </c>
      <c r="R128" s="55">
        <f>A125242102J_Latest</f>
        <v>140.96</v>
      </c>
      <c r="S128" s="55">
        <f>A125244698V_Latest</f>
        <v>70.725999999999999</v>
      </c>
      <c r="T128" s="55">
        <f>A125239946X_Latest</f>
        <v>32.375999999999998</v>
      </c>
      <c r="U128" s="55">
        <f>A125247074A_Latest</f>
        <v>103.102</v>
      </c>
      <c r="V128" s="55">
        <f>A125249450F_Latest</f>
        <v>6.242</v>
      </c>
      <c r="W128" s="55">
        <f>A125242322K_Latest</f>
        <v>109.34399999999999</v>
      </c>
      <c r="X128" s="55">
        <f>A125244742T_Latest</f>
        <v>24.481999999999999</v>
      </c>
      <c r="Y128" s="55">
        <f>A125239990J_Latest</f>
        <v>9.9540000000000006</v>
      </c>
      <c r="Z128" s="55">
        <f>A125247118T_Latest</f>
        <v>34.436</v>
      </c>
      <c r="AA128" s="55">
        <f>A125249494J_Latest</f>
        <v>4.9329999999999998</v>
      </c>
      <c r="AB128" s="55">
        <f>A125242366L_Latest</f>
        <v>39.369</v>
      </c>
      <c r="AC128" s="55">
        <f>A125244522R_Latest</f>
        <v>32.420999999999999</v>
      </c>
      <c r="AD128" s="55">
        <f>A125239770F_Latest</f>
        <v>24.206</v>
      </c>
      <c r="AE128" s="55">
        <f>A125246898X_Latest</f>
        <v>56.625999999999998</v>
      </c>
      <c r="AF128" s="55">
        <f>A125249274F_Latest</f>
        <v>5.6989999999999998</v>
      </c>
      <c r="AG128" s="55">
        <f>A125242146K_Latest</f>
        <v>62.325000000000003</v>
      </c>
      <c r="AH128" s="55">
        <f>A125244566T_Latest</f>
        <v>8.1969999999999992</v>
      </c>
      <c r="AI128" s="55">
        <f>A125239814W_Latest</f>
        <v>4.1630000000000003</v>
      </c>
      <c r="AJ128" s="55">
        <f>A125246942W_Latest</f>
        <v>12.36</v>
      </c>
      <c r="AK128" s="55">
        <f>A125249318W_Latest</f>
        <v>1.2909999999999999</v>
      </c>
      <c r="AL128" s="55">
        <f>A125242190V_Latest</f>
        <v>13.651</v>
      </c>
      <c r="AM128" s="55">
        <f>A125244610R_Latest</f>
        <v>1.351</v>
      </c>
      <c r="AN128" s="55">
        <f>A125239858X_Latest</f>
        <v>0.94899999999999995</v>
      </c>
      <c r="AO128" s="55">
        <f>A125246986X_Latest</f>
        <v>2.2989999999999999</v>
      </c>
      <c r="AP128" s="55">
        <f>A125249362F_Latest</f>
        <v>0.90800000000000003</v>
      </c>
      <c r="AQ128" s="55">
        <f>A125242234K_Latest</f>
        <v>3.2069999999999999</v>
      </c>
      <c r="AR128" s="55">
        <f>A125244434R_Latest</f>
        <v>4.0049999999999999</v>
      </c>
      <c r="AS128" s="55">
        <f>A125239682F_Latest</f>
        <v>1.8160000000000001</v>
      </c>
      <c r="AT128" s="55">
        <f>A125246810V_Latest</f>
        <v>5.8209999999999997</v>
      </c>
      <c r="AU128" s="55">
        <f>A125249186F_Latest</f>
        <v>0.311</v>
      </c>
      <c r="AV128" s="55">
        <f>A125242058K_Latest</f>
        <v>6.1319999999999997</v>
      </c>
    </row>
    <row r="129" spans="1:48" hidden="1">
      <c r="A129" s="60"/>
      <c r="B129" s="61"/>
      <c r="C129" s="61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</row>
    <row r="130" spans="1:48" hidden="1">
      <c r="A130" s="60"/>
      <c r="B130" s="61"/>
      <c r="C130" s="61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</row>
    <row r="131" spans="1:48" hidden="1">
      <c r="A131" s="64"/>
      <c r="B131" s="63"/>
      <c r="C131" s="63"/>
      <c r="D131" s="66">
        <v>1</v>
      </c>
      <c r="E131" s="66">
        <v>2</v>
      </c>
      <c r="F131" s="66">
        <v>3</v>
      </c>
      <c r="G131" s="66">
        <v>4</v>
      </c>
      <c r="H131" s="66">
        <v>5</v>
      </c>
      <c r="I131" s="66">
        <v>6</v>
      </c>
      <c r="J131" s="66">
        <v>7</v>
      </c>
      <c r="K131" s="66">
        <v>8</v>
      </c>
      <c r="L131" s="66">
        <v>9</v>
      </c>
      <c r="M131" s="66">
        <v>10</v>
      </c>
      <c r="N131" s="66">
        <v>11</v>
      </c>
      <c r="O131" s="66">
        <v>12</v>
      </c>
      <c r="P131" s="66">
        <v>13</v>
      </c>
      <c r="Q131" s="66">
        <v>14</v>
      </c>
      <c r="R131" s="66">
        <v>15</v>
      </c>
      <c r="S131" s="66">
        <v>16</v>
      </c>
      <c r="T131" s="66">
        <v>17</v>
      </c>
      <c r="U131" s="66">
        <v>18</v>
      </c>
      <c r="V131" s="66">
        <v>19</v>
      </c>
      <c r="W131" s="66">
        <v>20</v>
      </c>
      <c r="X131" s="66">
        <v>21</v>
      </c>
      <c r="Y131" s="66">
        <v>22</v>
      </c>
      <c r="Z131" s="66">
        <v>23</v>
      </c>
      <c r="AA131" s="66">
        <v>24</v>
      </c>
      <c r="AB131" s="66">
        <v>25</v>
      </c>
      <c r="AC131" s="66">
        <v>26</v>
      </c>
      <c r="AD131" s="66">
        <v>27</v>
      </c>
      <c r="AE131" s="66">
        <v>28</v>
      </c>
      <c r="AF131" s="66">
        <v>29</v>
      </c>
      <c r="AG131" s="66">
        <v>30</v>
      </c>
      <c r="AH131" s="66">
        <v>31</v>
      </c>
      <c r="AI131" s="66">
        <v>32</v>
      </c>
      <c r="AJ131" s="66">
        <v>33</v>
      </c>
      <c r="AK131" s="66">
        <v>34</v>
      </c>
      <c r="AL131" s="66">
        <v>35</v>
      </c>
      <c r="AM131" s="66">
        <v>36</v>
      </c>
      <c r="AN131" s="66">
        <v>37</v>
      </c>
      <c r="AO131" s="66">
        <v>38</v>
      </c>
      <c r="AP131" s="66">
        <v>39</v>
      </c>
      <c r="AQ131" s="66">
        <v>40</v>
      </c>
      <c r="AR131" s="66">
        <v>41</v>
      </c>
      <c r="AS131" s="66">
        <v>42</v>
      </c>
      <c r="AT131" s="66">
        <v>43</v>
      </c>
      <c r="AU131" s="66">
        <v>44</v>
      </c>
      <c r="AV131" s="66">
        <v>45</v>
      </c>
    </row>
    <row r="132" spans="1:48" ht="15" hidden="1" customHeight="1">
      <c r="A132" s="36"/>
      <c r="B132" s="36"/>
      <c r="C132" s="36"/>
      <c r="D132" s="84" t="s">
        <v>4690</v>
      </c>
      <c r="E132" s="84"/>
      <c r="F132" s="84"/>
      <c r="G132" s="84"/>
      <c r="H132" s="84"/>
      <c r="I132" s="84" t="s">
        <v>4691</v>
      </c>
      <c r="J132" s="84"/>
      <c r="K132" s="84"/>
      <c r="L132" s="84"/>
      <c r="M132" s="84"/>
      <c r="N132" s="84" t="s">
        <v>4692</v>
      </c>
      <c r="O132" s="84"/>
      <c r="P132" s="84"/>
      <c r="Q132" s="84"/>
      <c r="R132" s="84"/>
      <c r="S132" s="84" t="s">
        <v>4693</v>
      </c>
      <c r="T132" s="84"/>
      <c r="U132" s="84"/>
      <c r="V132" s="84"/>
      <c r="W132" s="84"/>
      <c r="X132" s="84" t="s">
        <v>4694</v>
      </c>
      <c r="Y132" s="84"/>
      <c r="Z132" s="84"/>
      <c r="AA132" s="84"/>
      <c r="AB132" s="84"/>
      <c r="AC132" s="84" t="s">
        <v>4695</v>
      </c>
      <c r="AD132" s="84"/>
      <c r="AE132" s="84"/>
      <c r="AF132" s="84"/>
      <c r="AG132" s="84"/>
      <c r="AH132" s="84" t="s">
        <v>4696</v>
      </c>
      <c r="AI132" s="84"/>
      <c r="AJ132" s="84"/>
      <c r="AK132" s="84"/>
      <c r="AL132" s="84"/>
      <c r="AM132" s="84" t="s">
        <v>4697</v>
      </c>
      <c r="AN132" s="84"/>
      <c r="AO132" s="84"/>
      <c r="AP132" s="84"/>
      <c r="AQ132" s="84"/>
      <c r="AR132" s="84" t="s">
        <v>4699</v>
      </c>
      <c r="AS132" s="84"/>
      <c r="AT132" s="84"/>
      <c r="AU132" s="84"/>
      <c r="AV132" s="84"/>
    </row>
    <row r="133" spans="1:48" ht="15" hidden="1" customHeight="1">
      <c r="A133" s="36"/>
      <c r="B133" s="36"/>
      <c r="C133" s="36"/>
      <c r="D133" s="85" t="s">
        <v>4658</v>
      </c>
      <c r="E133" s="85"/>
      <c r="F133" s="85"/>
      <c r="G133" s="87" t="s">
        <v>4659</v>
      </c>
      <c r="H133" s="87" t="s">
        <v>4660</v>
      </c>
      <c r="I133" s="85" t="s">
        <v>4658</v>
      </c>
      <c r="J133" s="85"/>
      <c r="K133" s="85"/>
      <c r="L133" s="87" t="s">
        <v>4659</v>
      </c>
      <c r="M133" s="87" t="s">
        <v>4660</v>
      </c>
      <c r="N133" s="85" t="s">
        <v>4658</v>
      </c>
      <c r="O133" s="85"/>
      <c r="P133" s="85"/>
      <c r="Q133" s="87" t="s">
        <v>4659</v>
      </c>
      <c r="R133" s="87" t="s">
        <v>4660</v>
      </c>
      <c r="S133" s="85" t="s">
        <v>4658</v>
      </c>
      <c r="T133" s="85"/>
      <c r="U133" s="85"/>
      <c r="V133" s="87" t="s">
        <v>4659</v>
      </c>
      <c r="W133" s="87" t="s">
        <v>4660</v>
      </c>
      <c r="X133" s="85" t="s">
        <v>4658</v>
      </c>
      <c r="Y133" s="85"/>
      <c r="Z133" s="85"/>
      <c r="AA133" s="87" t="s">
        <v>4659</v>
      </c>
      <c r="AB133" s="87" t="s">
        <v>4660</v>
      </c>
      <c r="AC133" s="85" t="s">
        <v>4658</v>
      </c>
      <c r="AD133" s="85"/>
      <c r="AE133" s="85"/>
      <c r="AF133" s="87" t="s">
        <v>4659</v>
      </c>
      <c r="AG133" s="87" t="s">
        <v>4660</v>
      </c>
      <c r="AH133" s="85" t="s">
        <v>4658</v>
      </c>
      <c r="AI133" s="85"/>
      <c r="AJ133" s="85"/>
      <c r="AK133" s="87" t="s">
        <v>4659</v>
      </c>
      <c r="AL133" s="87" t="s">
        <v>4660</v>
      </c>
      <c r="AM133" s="85" t="s">
        <v>4658</v>
      </c>
      <c r="AN133" s="85"/>
      <c r="AO133" s="85"/>
      <c r="AP133" s="87" t="s">
        <v>4659</v>
      </c>
      <c r="AQ133" s="87" t="s">
        <v>4660</v>
      </c>
      <c r="AR133" s="85" t="s">
        <v>4658</v>
      </c>
      <c r="AS133" s="85"/>
      <c r="AT133" s="85"/>
      <c r="AU133" s="87" t="s">
        <v>4659</v>
      </c>
      <c r="AV133" s="87" t="s">
        <v>4660</v>
      </c>
    </row>
    <row r="134" spans="1:48" ht="56.25" hidden="1">
      <c r="A134" s="36"/>
      <c r="B134" s="36"/>
      <c r="C134" s="36"/>
      <c r="D134" s="44" t="s">
        <v>4661</v>
      </c>
      <c r="E134" s="44" t="s">
        <v>4662</v>
      </c>
      <c r="F134" s="42" t="s">
        <v>4660</v>
      </c>
      <c r="G134" s="86"/>
      <c r="H134" s="86"/>
      <c r="I134" s="44" t="s">
        <v>4661</v>
      </c>
      <c r="J134" s="44" t="s">
        <v>4662</v>
      </c>
      <c r="K134" s="42" t="s">
        <v>4660</v>
      </c>
      <c r="L134" s="86"/>
      <c r="M134" s="86"/>
      <c r="N134" s="44" t="s">
        <v>4661</v>
      </c>
      <c r="O134" s="44" t="s">
        <v>4662</v>
      </c>
      <c r="P134" s="42" t="s">
        <v>4660</v>
      </c>
      <c r="Q134" s="86"/>
      <c r="R134" s="86"/>
      <c r="S134" s="44" t="s">
        <v>4661</v>
      </c>
      <c r="T134" s="44" t="s">
        <v>4662</v>
      </c>
      <c r="U134" s="42" t="s">
        <v>4660</v>
      </c>
      <c r="V134" s="86"/>
      <c r="W134" s="86"/>
      <c r="X134" s="44" t="s">
        <v>4661</v>
      </c>
      <c r="Y134" s="44" t="s">
        <v>4662</v>
      </c>
      <c r="Z134" s="42" t="s">
        <v>4660</v>
      </c>
      <c r="AA134" s="86"/>
      <c r="AB134" s="86"/>
      <c r="AC134" s="44" t="s">
        <v>4661</v>
      </c>
      <c r="AD134" s="44" t="s">
        <v>4662</v>
      </c>
      <c r="AE134" s="42" t="s">
        <v>4660</v>
      </c>
      <c r="AF134" s="86"/>
      <c r="AG134" s="86"/>
      <c r="AH134" s="44" t="s">
        <v>4661</v>
      </c>
      <c r="AI134" s="44" t="s">
        <v>4662</v>
      </c>
      <c r="AJ134" s="42" t="s">
        <v>4660</v>
      </c>
      <c r="AK134" s="86"/>
      <c r="AL134" s="86"/>
      <c r="AM134" s="44" t="s">
        <v>4661</v>
      </c>
      <c r="AN134" s="44" t="s">
        <v>4662</v>
      </c>
      <c r="AO134" s="42" t="s">
        <v>4660</v>
      </c>
      <c r="AP134" s="86"/>
      <c r="AQ134" s="86"/>
      <c r="AR134" s="44" t="s">
        <v>4661</v>
      </c>
      <c r="AS134" s="44" t="s">
        <v>4662</v>
      </c>
      <c r="AT134" s="42" t="s">
        <v>4660</v>
      </c>
      <c r="AU134" s="86"/>
      <c r="AV134" s="86"/>
    </row>
    <row r="135" spans="1:48" hidden="1">
      <c r="A135" s="36"/>
      <c r="B135" s="36"/>
      <c r="C135" s="36"/>
      <c r="D135" s="45" t="s">
        <v>4663</v>
      </c>
      <c r="E135" s="45" t="s">
        <v>4663</v>
      </c>
      <c r="F135" s="45" t="s">
        <v>4663</v>
      </c>
      <c r="G135" s="45" t="s">
        <v>4663</v>
      </c>
      <c r="H135" s="45" t="s">
        <v>4663</v>
      </c>
      <c r="I135" s="45" t="s">
        <v>4663</v>
      </c>
      <c r="J135" s="45" t="s">
        <v>4663</v>
      </c>
      <c r="K135" s="45" t="s">
        <v>4663</v>
      </c>
      <c r="L135" s="45" t="s">
        <v>4663</v>
      </c>
      <c r="M135" s="45" t="s">
        <v>4663</v>
      </c>
      <c r="N135" s="45" t="s">
        <v>4663</v>
      </c>
      <c r="O135" s="45" t="s">
        <v>4663</v>
      </c>
      <c r="P135" s="45" t="s">
        <v>4663</v>
      </c>
      <c r="Q135" s="45" t="s">
        <v>4663</v>
      </c>
      <c r="R135" s="45" t="s">
        <v>4663</v>
      </c>
      <c r="S135" s="45" t="s">
        <v>4663</v>
      </c>
      <c r="T135" s="45" t="s">
        <v>4663</v>
      </c>
      <c r="U135" s="45" t="s">
        <v>4663</v>
      </c>
      <c r="V135" s="45" t="s">
        <v>4663</v>
      </c>
      <c r="W135" s="45" t="s">
        <v>4663</v>
      </c>
      <c r="X135" s="45" t="s">
        <v>4663</v>
      </c>
      <c r="Y135" s="45" t="s">
        <v>4663</v>
      </c>
      <c r="Z135" s="45" t="s">
        <v>4663</v>
      </c>
      <c r="AA135" s="45" t="s">
        <v>4663</v>
      </c>
      <c r="AB135" s="45" t="s">
        <v>4663</v>
      </c>
      <c r="AC135" s="45" t="s">
        <v>4663</v>
      </c>
      <c r="AD135" s="45" t="s">
        <v>4663</v>
      </c>
      <c r="AE135" s="45" t="s">
        <v>4663</v>
      </c>
      <c r="AF135" s="45" t="s">
        <v>4663</v>
      </c>
      <c r="AG135" s="45" t="s">
        <v>4663</v>
      </c>
      <c r="AH135" s="45" t="s">
        <v>4663</v>
      </c>
      <c r="AI135" s="45" t="s">
        <v>4663</v>
      </c>
      <c r="AJ135" s="45" t="s">
        <v>4663</v>
      </c>
      <c r="AK135" s="45" t="s">
        <v>4663</v>
      </c>
      <c r="AL135" s="45" t="s">
        <v>4663</v>
      </c>
      <c r="AM135" s="45" t="s">
        <v>4663</v>
      </c>
      <c r="AN135" s="45" t="s">
        <v>4663</v>
      </c>
      <c r="AO135" s="45" t="s">
        <v>4663</v>
      </c>
      <c r="AP135" s="45" t="s">
        <v>4663</v>
      </c>
      <c r="AQ135" s="45" t="s">
        <v>4663</v>
      </c>
      <c r="AR135" s="45" t="s">
        <v>4663</v>
      </c>
      <c r="AS135" s="45" t="s">
        <v>4663</v>
      </c>
      <c r="AT135" s="45" t="s">
        <v>4663</v>
      </c>
      <c r="AU135" s="45" t="s">
        <v>4663</v>
      </c>
      <c r="AV135" s="45" t="s">
        <v>4663</v>
      </c>
    </row>
    <row r="136" spans="1:48" hidden="1">
      <c r="A136" s="46" t="s">
        <v>4664</v>
      </c>
      <c r="B136" s="46"/>
      <c r="C136" s="36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</row>
    <row r="137" spans="1:48" hidden="1">
      <c r="A137" s="49" t="s">
        <v>4665</v>
      </c>
      <c r="B137" s="50"/>
      <c r="C137" s="36"/>
      <c r="D137" s="45"/>
      <c r="E137" s="45"/>
      <c r="F137" s="45"/>
      <c r="G137" s="48"/>
      <c r="H137" s="70"/>
      <c r="I137" s="45"/>
      <c r="J137" s="45"/>
      <c r="K137" s="45"/>
      <c r="L137" s="48"/>
      <c r="M137" s="70"/>
      <c r="N137" s="45"/>
      <c r="O137" s="45"/>
      <c r="P137" s="45"/>
      <c r="Q137" s="48"/>
      <c r="R137" s="70"/>
      <c r="S137" s="45"/>
      <c r="T137" s="45"/>
      <c r="U137" s="45"/>
      <c r="V137" s="48"/>
      <c r="W137" s="70"/>
      <c r="X137" s="45"/>
      <c r="Y137" s="45"/>
      <c r="Z137" s="45"/>
      <c r="AA137" s="48"/>
      <c r="AB137" s="70"/>
      <c r="AC137" s="45"/>
      <c r="AD137" s="45"/>
      <c r="AE137" s="45"/>
      <c r="AF137" s="48"/>
      <c r="AG137" s="70"/>
      <c r="AH137" s="45"/>
      <c r="AI137" s="45"/>
      <c r="AJ137" s="45"/>
      <c r="AK137" s="48"/>
      <c r="AL137" s="70"/>
      <c r="AM137" s="45"/>
      <c r="AN137" s="45"/>
      <c r="AO137" s="45"/>
      <c r="AP137" s="48"/>
      <c r="AQ137" s="70"/>
      <c r="AR137" s="45"/>
      <c r="AS137" s="45"/>
      <c r="AT137" s="45"/>
      <c r="AU137" s="48"/>
      <c r="AV137" s="70"/>
    </row>
    <row r="138" spans="1:48" hidden="1">
      <c r="A138" s="53"/>
      <c r="B138" s="54" t="s">
        <v>4666</v>
      </c>
      <c r="C138" s="65">
        <v>1</v>
      </c>
      <c r="D138" s="56" t="s">
        <v>283</v>
      </c>
      <c r="E138" s="56" t="s">
        <v>286</v>
      </c>
      <c r="F138" s="56" t="s">
        <v>280</v>
      </c>
      <c r="G138" s="56" t="s">
        <v>289</v>
      </c>
      <c r="H138" s="56" t="s">
        <v>277</v>
      </c>
      <c r="I138" s="56" t="s">
        <v>2273</v>
      </c>
      <c r="J138" s="56" t="s">
        <v>2276</v>
      </c>
      <c r="K138" s="56" t="s">
        <v>2270</v>
      </c>
      <c r="L138" s="56" t="s">
        <v>2279</v>
      </c>
      <c r="M138" s="56" t="s">
        <v>2267</v>
      </c>
      <c r="N138" s="56" t="s">
        <v>2438</v>
      </c>
      <c r="O138" s="56" t="s">
        <v>2441</v>
      </c>
      <c r="P138" s="56" t="s">
        <v>2435</v>
      </c>
      <c r="Q138" s="56" t="s">
        <v>2444</v>
      </c>
      <c r="R138" s="56" t="s">
        <v>2432</v>
      </c>
      <c r="S138" s="56" t="s">
        <v>2853</v>
      </c>
      <c r="T138" s="56" t="s">
        <v>2856</v>
      </c>
      <c r="U138" s="56" t="s">
        <v>2850</v>
      </c>
      <c r="V138" s="56" t="s">
        <v>2859</v>
      </c>
      <c r="W138" s="56" t="s">
        <v>2847</v>
      </c>
      <c r="X138" s="56" t="s">
        <v>3268</v>
      </c>
      <c r="Y138" s="56" t="s">
        <v>3271</v>
      </c>
      <c r="Z138" s="56" t="s">
        <v>3265</v>
      </c>
      <c r="AA138" s="56" t="s">
        <v>3274</v>
      </c>
      <c r="AB138" s="56" t="s">
        <v>3262</v>
      </c>
      <c r="AC138" s="56" t="s">
        <v>3433</v>
      </c>
      <c r="AD138" s="56" t="s">
        <v>3436</v>
      </c>
      <c r="AE138" s="56" t="s">
        <v>3430</v>
      </c>
      <c r="AF138" s="56" t="s">
        <v>3439</v>
      </c>
      <c r="AG138" s="56" t="s">
        <v>3427</v>
      </c>
      <c r="AH138" s="56" t="s">
        <v>3848</v>
      </c>
      <c r="AI138" s="56" t="s">
        <v>3851</v>
      </c>
      <c r="AJ138" s="56" t="s">
        <v>3845</v>
      </c>
      <c r="AK138" s="56" t="s">
        <v>3854</v>
      </c>
      <c r="AL138" s="56" t="s">
        <v>3842</v>
      </c>
      <c r="AM138" s="56" t="s">
        <v>4263</v>
      </c>
      <c r="AN138" s="56" t="s">
        <v>4266</v>
      </c>
      <c r="AO138" s="56" t="s">
        <v>4010</v>
      </c>
      <c r="AP138" s="56" t="s">
        <v>4269</v>
      </c>
      <c r="AQ138" s="56" t="s">
        <v>4007</v>
      </c>
      <c r="AR138" s="56" t="s">
        <v>4428</v>
      </c>
      <c r="AS138" s="56" t="s">
        <v>4431</v>
      </c>
      <c r="AT138" s="56" t="s">
        <v>4425</v>
      </c>
      <c r="AU138" s="56" t="s">
        <v>4434</v>
      </c>
      <c r="AV138" s="56" t="s">
        <v>4422</v>
      </c>
    </row>
    <row r="139" spans="1:48" hidden="1">
      <c r="A139" s="53"/>
      <c r="B139" s="54" t="s">
        <v>4667</v>
      </c>
      <c r="C139" s="65">
        <v>2</v>
      </c>
      <c r="D139" s="56" t="s">
        <v>298</v>
      </c>
      <c r="E139" s="56" t="s">
        <v>301</v>
      </c>
      <c r="F139" s="56" t="s">
        <v>295</v>
      </c>
      <c r="G139" s="56" t="s">
        <v>304</v>
      </c>
      <c r="H139" s="56" t="s">
        <v>292</v>
      </c>
      <c r="I139" s="56" t="s">
        <v>2288</v>
      </c>
      <c r="J139" s="56" t="s">
        <v>2291</v>
      </c>
      <c r="K139" s="56" t="s">
        <v>2285</v>
      </c>
      <c r="L139" s="56" t="s">
        <v>2294</v>
      </c>
      <c r="M139" s="56" t="s">
        <v>2282</v>
      </c>
      <c r="N139" s="56" t="s">
        <v>2453</v>
      </c>
      <c r="O139" s="56" t="s">
        <v>2456</v>
      </c>
      <c r="P139" s="56" t="s">
        <v>2450</v>
      </c>
      <c r="Q139" s="56" t="s">
        <v>2459</v>
      </c>
      <c r="R139" s="56" t="s">
        <v>2447</v>
      </c>
      <c r="S139" s="56" t="s">
        <v>2868</v>
      </c>
      <c r="T139" s="56" t="s">
        <v>2871</v>
      </c>
      <c r="U139" s="56" t="s">
        <v>2865</v>
      </c>
      <c r="V139" s="56" t="s">
        <v>2874</v>
      </c>
      <c r="W139" s="56" t="s">
        <v>2862</v>
      </c>
      <c r="X139" s="56" t="s">
        <v>3283</v>
      </c>
      <c r="Y139" s="56" t="s">
        <v>3286</v>
      </c>
      <c r="Z139" s="56" t="s">
        <v>3280</v>
      </c>
      <c r="AA139" s="56" t="s">
        <v>3289</v>
      </c>
      <c r="AB139" s="56" t="s">
        <v>3277</v>
      </c>
      <c r="AC139" s="56" t="s">
        <v>3448</v>
      </c>
      <c r="AD139" s="56" t="s">
        <v>3451</v>
      </c>
      <c r="AE139" s="56" t="s">
        <v>3445</v>
      </c>
      <c r="AF139" s="56" t="s">
        <v>3454</v>
      </c>
      <c r="AG139" s="56" t="s">
        <v>3442</v>
      </c>
      <c r="AH139" s="56" t="s">
        <v>3863</v>
      </c>
      <c r="AI139" s="56" t="s">
        <v>3866</v>
      </c>
      <c r="AJ139" s="56" t="s">
        <v>3860</v>
      </c>
      <c r="AK139" s="56" t="s">
        <v>3869</v>
      </c>
      <c r="AL139" s="56" t="s">
        <v>3857</v>
      </c>
      <c r="AM139" s="56" t="s">
        <v>4278</v>
      </c>
      <c r="AN139" s="56" t="s">
        <v>4281</v>
      </c>
      <c r="AO139" s="56" t="s">
        <v>4275</v>
      </c>
      <c r="AP139" s="56" t="s">
        <v>4284</v>
      </c>
      <c r="AQ139" s="56" t="s">
        <v>4272</v>
      </c>
      <c r="AR139" s="56" t="s">
        <v>4443</v>
      </c>
      <c r="AS139" s="56" t="s">
        <v>4446</v>
      </c>
      <c r="AT139" s="56" t="s">
        <v>4440</v>
      </c>
      <c r="AU139" s="56" t="s">
        <v>4449</v>
      </c>
      <c r="AV139" s="56" t="s">
        <v>4437</v>
      </c>
    </row>
    <row r="140" spans="1:48" hidden="1">
      <c r="A140" s="49" t="s">
        <v>4668</v>
      </c>
      <c r="B140" s="50"/>
      <c r="C140" s="65">
        <v>3</v>
      </c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</row>
    <row r="141" spans="1:48" hidden="1">
      <c r="A141" s="53"/>
      <c r="B141" s="54" t="s">
        <v>4669</v>
      </c>
      <c r="C141" s="65">
        <v>4</v>
      </c>
      <c r="D141" s="56" t="s">
        <v>313</v>
      </c>
      <c r="E141" s="56" t="s">
        <v>316</v>
      </c>
      <c r="F141" s="56" t="s">
        <v>310</v>
      </c>
      <c r="G141" s="56" t="s">
        <v>319</v>
      </c>
      <c r="H141" s="56" t="s">
        <v>307</v>
      </c>
      <c r="I141" s="56" t="s">
        <v>2303</v>
      </c>
      <c r="J141" s="56" t="s">
        <v>2306</v>
      </c>
      <c r="K141" s="56" t="s">
        <v>2300</v>
      </c>
      <c r="L141" s="56" t="s">
        <v>2309</v>
      </c>
      <c r="M141" s="56" t="s">
        <v>2297</v>
      </c>
      <c r="N141" s="56" t="s">
        <v>2468</v>
      </c>
      <c r="O141" s="56" t="s">
        <v>2471</v>
      </c>
      <c r="P141" s="56" t="s">
        <v>2465</v>
      </c>
      <c r="Q141" s="56" t="s">
        <v>2474</v>
      </c>
      <c r="R141" s="56" t="s">
        <v>2462</v>
      </c>
      <c r="S141" s="56" t="s">
        <v>2883</v>
      </c>
      <c r="T141" s="56" t="s">
        <v>2886</v>
      </c>
      <c r="U141" s="56" t="s">
        <v>2880</v>
      </c>
      <c r="V141" s="56" t="s">
        <v>2889</v>
      </c>
      <c r="W141" s="56" t="s">
        <v>2877</v>
      </c>
      <c r="X141" s="56" t="s">
        <v>3298</v>
      </c>
      <c r="Y141" s="56" t="s">
        <v>3301</v>
      </c>
      <c r="Z141" s="56" t="s">
        <v>3295</v>
      </c>
      <c r="AA141" s="56" t="s">
        <v>3304</v>
      </c>
      <c r="AB141" s="56" t="s">
        <v>3292</v>
      </c>
      <c r="AC141" s="56" t="s">
        <v>3463</v>
      </c>
      <c r="AD141" s="56" t="s">
        <v>3466</v>
      </c>
      <c r="AE141" s="56" t="s">
        <v>3460</v>
      </c>
      <c r="AF141" s="56" t="s">
        <v>3469</v>
      </c>
      <c r="AG141" s="56" t="s">
        <v>3457</v>
      </c>
      <c r="AH141" s="56" t="s">
        <v>3878</v>
      </c>
      <c r="AI141" s="56" t="s">
        <v>3881</v>
      </c>
      <c r="AJ141" s="56" t="s">
        <v>3875</v>
      </c>
      <c r="AK141" s="56" t="s">
        <v>3884</v>
      </c>
      <c r="AL141" s="56" t="s">
        <v>3872</v>
      </c>
      <c r="AM141" s="56" t="s">
        <v>4293</v>
      </c>
      <c r="AN141" s="56" t="s">
        <v>4296</v>
      </c>
      <c r="AO141" s="56" t="s">
        <v>4290</v>
      </c>
      <c r="AP141" s="56" t="s">
        <v>4299</v>
      </c>
      <c r="AQ141" s="56" t="s">
        <v>4287</v>
      </c>
      <c r="AR141" s="56" t="s">
        <v>4458</v>
      </c>
      <c r="AS141" s="56" t="s">
        <v>4461</v>
      </c>
      <c r="AT141" s="56" t="s">
        <v>4455</v>
      </c>
      <c r="AU141" s="56" t="s">
        <v>4464</v>
      </c>
      <c r="AV141" s="56" t="s">
        <v>4452</v>
      </c>
    </row>
    <row r="142" spans="1:48" hidden="1">
      <c r="A142" s="53"/>
      <c r="B142" s="54" t="s">
        <v>4670</v>
      </c>
      <c r="C142" s="65">
        <v>5</v>
      </c>
      <c r="D142" s="56" t="s">
        <v>328</v>
      </c>
      <c r="E142" s="56" t="s">
        <v>331</v>
      </c>
      <c r="F142" s="56" t="s">
        <v>325</v>
      </c>
      <c r="G142" s="56" t="s">
        <v>334</v>
      </c>
      <c r="H142" s="56" t="s">
        <v>322</v>
      </c>
      <c r="I142" s="56" t="s">
        <v>2318</v>
      </c>
      <c r="J142" s="56" t="s">
        <v>2321</v>
      </c>
      <c r="K142" s="56" t="s">
        <v>2315</v>
      </c>
      <c r="L142" s="56" t="s">
        <v>2324</v>
      </c>
      <c r="M142" s="56" t="s">
        <v>2312</v>
      </c>
      <c r="N142" s="56" t="s">
        <v>2483</v>
      </c>
      <c r="O142" s="56" t="s">
        <v>2486</v>
      </c>
      <c r="P142" s="56" t="s">
        <v>2480</v>
      </c>
      <c r="Q142" s="56" t="s">
        <v>2489</v>
      </c>
      <c r="R142" s="56" t="s">
        <v>2477</v>
      </c>
      <c r="S142" s="56" t="s">
        <v>2898</v>
      </c>
      <c r="T142" s="56" t="s">
        <v>2901</v>
      </c>
      <c r="U142" s="56" t="s">
        <v>2895</v>
      </c>
      <c r="V142" s="56" t="s">
        <v>2904</v>
      </c>
      <c r="W142" s="56" t="s">
        <v>2892</v>
      </c>
      <c r="X142" s="56" t="s">
        <v>3313</v>
      </c>
      <c r="Y142" s="56" t="s">
        <v>3316</v>
      </c>
      <c r="Z142" s="56" t="s">
        <v>3310</v>
      </c>
      <c r="AA142" s="56" t="s">
        <v>3319</v>
      </c>
      <c r="AB142" s="56" t="s">
        <v>3307</v>
      </c>
      <c r="AC142" s="56" t="s">
        <v>3478</v>
      </c>
      <c r="AD142" s="56" t="s">
        <v>3481</v>
      </c>
      <c r="AE142" s="56" t="s">
        <v>3475</v>
      </c>
      <c r="AF142" s="56" t="s">
        <v>3484</v>
      </c>
      <c r="AG142" s="56" t="s">
        <v>3472</v>
      </c>
      <c r="AH142" s="56" t="s">
        <v>3893</v>
      </c>
      <c r="AI142" s="56" t="s">
        <v>3896</v>
      </c>
      <c r="AJ142" s="56" t="s">
        <v>3890</v>
      </c>
      <c r="AK142" s="56" t="s">
        <v>3899</v>
      </c>
      <c r="AL142" s="56" t="s">
        <v>3887</v>
      </c>
      <c r="AM142" s="56" t="s">
        <v>4308</v>
      </c>
      <c r="AN142" s="56" t="s">
        <v>4311</v>
      </c>
      <c r="AO142" s="56" t="s">
        <v>4305</v>
      </c>
      <c r="AP142" s="56" t="s">
        <v>4314</v>
      </c>
      <c r="AQ142" s="56" t="s">
        <v>4302</v>
      </c>
      <c r="AR142" s="56" t="s">
        <v>4473</v>
      </c>
      <c r="AS142" s="56" t="s">
        <v>4476</v>
      </c>
      <c r="AT142" s="56" t="s">
        <v>4470</v>
      </c>
      <c r="AU142" s="56" t="s">
        <v>4479</v>
      </c>
      <c r="AV142" s="56" t="s">
        <v>4467</v>
      </c>
    </row>
    <row r="143" spans="1:48" hidden="1">
      <c r="A143" s="53"/>
      <c r="B143" s="54" t="s">
        <v>4671</v>
      </c>
      <c r="C143" s="65">
        <v>6</v>
      </c>
      <c r="D143" s="56" t="s">
        <v>343</v>
      </c>
      <c r="E143" s="56" t="s">
        <v>346</v>
      </c>
      <c r="F143" s="56" t="s">
        <v>340</v>
      </c>
      <c r="G143" s="56" t="s">
        <v>349</v>
      </c>
      <c r="H143" s="56" t="s">
        <v>337</v>
      </c>
      <c r="I143" s="56" t="s">
        <v>2333</v>
      </c>
      <c r="J143" s="56" t="s">
        <v>2336</v>
      </c>
      <c r="K143" s="56" t="s">
        <v>2330</v>
      </c>
      <c r="L143" s="56" t="s">
        <v>2339</v>
      </c>
      <c r="M143" s="56" t="s">
        <v>2327</v>
      </c>
      <c r="N143" s="56" t="s">
        <v>2498</v>
      </c>
      <c r="O143" s="56" t="s">
        <v>2501</v>
      </c>
      <c r="P143" s="56" t="s">
        <v>2495</v>
      </c>
      <c r="Q143" s="56" t="s">
        <v>2504</v>
      </c>
      <c r="R143" s="56" t="s">
        <v>2492</v>
      </c>
      <c r="S143" s="56" t="s">
        <v>2913</v>
      </c>
      <c r="T143" s="56" t="s">
        <v>2916</v>
      </c>
      <c r="U143" s="56" t="s">
        <v>2910</v>
      </c>
      <c r="V143" s="56" t="s">
        <v>2919</v>
      </c>
      <c r="W143" s="56" t="s">
        <v>2907</v>
      </c>
      <c r="X143" s="56" t="s">
        <v>3328</v>
      </c>
      <c r="Y143" s="56" t="s">
        <v>3331</v>
      </c>
      <c r="Z143" s="56" t="s">
        <v>3325</v>
      </c>
      <c r="AA143" s="56" t="s">
        <v>3334</v>
      </c>
      <c r="AB143" s="56" t="s">
        <v>3322</v>
      </c>
      <c r="AC143" s="56" t="s">
        <v>3493</v>
      </c>
      <c r="AD143" s="56" t="s">
        <v>3496</v>
      </c>
      <c r="AE143" s="56" t="s">
        <v>3490</v>
      </c>
      <c r="AF143" s="56" t="s">
        <v>3499</v>
      </c>
      <c r="AG143" s="56" t="s">
        <v>3487</v>
      </c>
      <c r="AH143" s="56" t="s">
        <v>3908</v>
      </c>
      <c r="AI143" s="56" t="s">
        <v>3911</v>
      </c>
      <c r="AJ143" s="56" t="s">
        <v>3905</v>
      </c>
      <c r="AK143" s="56" t="s">
        <v>3914</v>
      </c>
      <c r="AL143" s="56" t="s">
        <v>3902</v>
      </c>
      <c r="AM143" s="56" t="s">
        <v>4323</v>
      </c>
      <c r="AN143" s="56" t="s">
        <v>4326</v>
      </c>
      <c r="AO143" s="56" t="s">
        <v>4320</v>
      </c>
      <c r="AP143" s="56" t="s">
        <v>4329</v>
      </c>
      <c r="AQ143" s="56" t="s">
        <v>4317</v>
      </c>
      <c r="AR143" s="56" t="s">
        <v>4488</v>
      </c>
      <c r="AS143" s="56" t="s">
        <v>4491</v>
      </c>
      <c r="AT143" s="56" t="s">
        <v>4485</v>
      </c>
      <c r="AU143" s="56" t="s">
        <v>4494</v>
      </c>
      <c r="AV143" s="56" t="s">
        <v>4482</v>
      </c>
    </row>
    <row r="144" spans="1:48" hidden="1">
      <c r="A144" s="53"/>
      <c r="B144" s="54" t="s">
        <v>4672</v>
      </c>
      <c r="C144" s="65">
        <v>7</v>
      </c>
      <c r="D144" s="56" t="s">
        <v>358</v>
      </c>
      <c r="E144" s="56" t="s">
        <v>361</v>
      </c>
      <c r="F144" s="56" t="s">
        <v>355</v>
      </c>
      <c r="G144" s="56" t="s">
        <v>364</v>
      </c>
      <c r="H144" s="56" t="s">
        <v>352</v>
      </c>
      <c r="I144" s="56" t="s">
        <v>2348</v>
      </c>
      <c r="J144" s="56" t="s">
        <v>2351</v>
      </c>
      <c r="K144" s="56" t="s">
        <v>2345</v>
      </c>
      <c r="L144" s="56" t="s">
        <v>2354</v>
      </c>
      <c r="M144" s="56" t="s">
        <v>2342</v>
      </c>
      <c r="N144" s="56" t="s">
        <v>2763</v>
      </c>
      <c r="O144" s="56" t="s">
        <v>2766</v>
      </c>
      <c r="P144" s="56" t="s">
        <v>2510</v>
      </c>
      <c r="Q144" s="56" t="s">
        <v>2769</v>
      </c>
      <c r="R144" s="56" t="s">
        <v>2507</v>
      </c>
      <c r="S144" s="56" t="s">
        <v>2928</v>
      </c>
      <c r="T144" s="56" t="s">
        <v>2931</v>
      </c>
      <c r="U144" s="56" t="s">
        <v>2925</v>
      </c>
      <c r="V144" s="56" t="s">
        <v>2934</v>
      </c>
      <c r="W144" s="56" t="s">
        <v>2922</v>
      </c>
      <c r="X144" s="56" t="s">
        <v>3343</v>
      </c>
      <c r="Y144" s="56" t="s">
        <v>3346</v>
      </c>
      <c r="Z144" s="56" t="s">
        <v>3340</v>
      </c>
      <c r="AA144" s="56" t="s">
        <v>3349</v>
      </c>
      <c r="AB144" s="56" t="s">
        <v>3337</v>
      </c>
      <c r="AC144" s="56" t="s">
        <v>3508</v>
      </c>
      <c r="AD144" s="56" t="s">
        <v>3511</v>
      </c>
      <c r="AE144" s="56" t="s">
        <v>3505</v>
      </c>
      <c r="AF144" s="56" t="s">
        <v>3764</v>
      </c>
      <c r="AG144" s="56" t="s">
        <v>3502</v>
      </c>
      <c r="AH144" s="56" t="s">
        <v>3923</v>
      </c>
      <c r="AI144" s="56" t="s">
        <v>3926</v>
      </c>
      <c r="AJ144" s="56" t="s">
        <v>3920</v>
      </c>
      <c r="AK144" s="56" t="s">
        <v>3929</v>
      </c>
      <c r="AL144" s="56" t="s">
        <v>3917</v>
      </c>
      <c r="AM144" s="56" t="s">
        <v>4338</v>
      </c>
      <c r="AN144" s="56" t="s">
        <v>4341</v>
      </c>
      <c r="AO144" s="56" t="s">
        <v>4335</v>
      </c>
      <c r="AP144" s="56" t="s">
        <v>4344</v>
      </c>
      <c r="AQ144" s="56" t="s">
        <v>4332</v>
      </c>
      <c r="AR144" s="56" t="s">
        <v>4503</v>
      </c>
      <c r="AS144" s="56" t="s">
        <v>4506</v>
      </c>
      <c r="AT144" s="56" t="s">
        <v>4500</v>
      </c>
      <c r="AU144" s="56" t="s">
        <v>4509</v>
      </c>
      <c r="AV144" s="56" t="s">
        <v>4497</v>
      </c>
    </row>
    <row r="145" spans="1:48" hidden="1">
      <c r="A145" s="49" t="s">
        <v>4673</v>
      </c>
      <c r="B145" s="50"/>
      <c r="C145" s="65">
        <v>8</v>
      </c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</row>
    <row r="146" spans="1:48" hidden="1">
      <c r="A146" s="53"/>
      <c r="B146" s="54" t="s">
        <v>4674</v>
      </c>
      <c r="C146" s="65">
        <v>9</v>
      </c>
      <c r="D146" s="56" t="s">
        <v>373</v>
      </c>
      <c r="E146" s="56" t="s">
        <v>376</v>
      </c>
      <c r="F146" s="56" t="s">
        <v>370</v>
      </c>
      <c r="G146" s="56" t="s">
        <v>379</v>
      </c>
      <c r="H146" s="56" t="s">
        <v>367</v>
      </c>
      <c r="I146" s="56" t="s">
        <v>2363</v>
      </c>
      <c r="J146" s="56" t="s">
        <v>2366</v>
      </c>
      <c r="K146" s="56" t="s">
        <v>2360</v>
      </c>
      <c r="L146" s="56" t="s">
        <v>2369</v>
      </c>
      <c r="M146" s="56" t="s">
        <v>2357</v>
      </c>
      <c r="N146" s="56" t="s">
        <v>2778</v>
      </c>
      <c r="O146" s="56" t="s">
        <v>2781</v>
      </c>
      <c r="P146" s="56" t="s">
        <v>2775</v>
      </c>
      <c r="Q146" s="56" t="s">
        <v>2784</v>
      </c>
      <c r="R146" s="56" t="s">
        <v>2772</v>
      </c>
      <c r="S146" s="56" t="s">
        <v>2943</v>
      </c>
      <c r="T146" s="56" t="s">
        <v>2946</v>
      </c>
      <c r="U146" s="56" t="s">
        <v>2940</v>
      </c>
      <c r="V146" s="56" t="s">
        <v>2949</v>
      </c>
      <c r="W146" s="56" t="s">
        <v>2937</v>
      </c>
      <c r="X146" s="56" t="s">
        <v>3358</v>
      </c>
      <c r="Y146" s="56" t="s">
        <v>3361</v>
      </c>
      <c r="Z146" s="56" t="s">
        <v>3355</v>
      </c>
      <c r="AA146" s="56" t="s">
        <v>3364</v>
      </c>
      <c r="AB146" s="56" t="s">
        <v>3352</v>
      </c>
      <c r="AC146" s="56" t="s">
        <v>3773</v>
      </c>
      <c r="AD146" s="56" t="s">
        <v>3776</v>
      </c>
      <c r="AE146" s="56" t="s">
        <v>3770</v>
      </c>
      <c r="AF146" s="56" t="s">
        <v>3779</v>
      </c>
      <c r="AG146" s="56" t="s">
        <v>3767</v>
      </c>
      <c r="AH146" s="56" t="s">
        <v>3938</v>
      </c>
      <c r="AI146" s="56" t="s">
        <v>3941</v>
      </c>
      <c r="AJ146" s="56" t="s">
        <v>3935</v>
      </c>
      <c r="AK146" s="56" t="s">
        <v>3944</v>
      </c>
      <c r="AL146" s="56" t="s">
        <v>3932</v>
      </c>
      <c r="AM146" s="56" t="s">
        <v>4353</v>
      </c>
      <c r="AN146" s="56" t="s">
        <v>4356</v>
      </c>
      <c r="AO146" s="56" t="s">
        <v>4350</v>
      </c>
      <c r="AP146" s="56" t="s">
        <v>4359</v>
      </c>
      <c r="AQ146" s="56" t="s">
        <v>4347</v>
      </c>
      <c r="AR146" s="56" t="s">
        <v>4578</v>
      </c>
      <c r="AS146" s="56" t="s">
        <v>4581</v>
      </c>
      <c r="AT146" s="56" t="s">
        <v>4575</v>
      </c>
      <c r="AU146" s="56" t="s">
        <v>4584</v>
      </c>
      <c r="AV146" s="56" t="s">
        <v>4572</v>
      </c>
    </row>
    <row r="147" spans="1:48" hidden="1">
      <c r="A147" s="53"/>
      <c r="B147" s="54" t="s">
        <v>4675</v>
      </c>
      <c r="C147" s="65">
        <v>10</v>
      </c>
      <c r="D147" s="56" t="s">
        <v>388</v>
      </c>
      <c r="E147" s="56" t="s">
        <v>391</v>
      </c>
      <c r="F147" s="56" t="s">
        <v>385</v>
      </c>
      <c r="G147" s="56" t="s">
        <v>394</v>
      </c>
      <c r="H147" s="56" t="s">
        <v>382</v>
      </c>
      <c r="I147" s="56" t="s">
        <v>2378</v>
      </c>
      <c r="J147" s="56" t="s">
        <v>2381</v>
      </c>
      <c r="K147" s="56" t="s">
        <v>2375</v>
      </c>
      <c r="L147" s="56" t="s">
        <v>2384</v>
      </c>
      <c r="M147" s="56" t="s">
        <v>2372</v>
      </c>
      <c r="N147" s="56" t="s">
        <v>2793</v>
      </c>
      <c r="O147" s="56" t="s">
        <v>2796</v>
      </c>
      <c r="P147" s="56" t="s">
        <v>2790</v>
      </c>
      <c r="Q147" s="56" t="s">
        <v>2799</v>
      </c>
      <c r="R147" s="56" t="s">
        <v>2787</v>
      </c>
      <c r="S147" s="56" t="s">
        <v>2958</v>
      </c>
      <c r="T147" s="56" t="s">
        <v>2961</v>
      </c>
      <c r="U147" s="56" t="s">
        <v>2955</v>
      </c>
      <c r="V147" s="56" t="s">
        <v>2964</v>
      </c>
      <c r="W147" s="56" t="s">
        <v>2952</v>
      </c>
      <c r="X147" s="56" t="s">
        <v>3373</v>
      </c>
      <c r="Y147" s="56" t="s">
        <v>3376</v>
      </c>
      <c r="Z147" s="56" t="s">
        <v>3370</v>
      </c>
      <c r="AA147" s="56" t="s">
        <v>3379</v>
      </c>
      <c r="AB147" s="56" t="s">
        <v>3367</v>
      </c>
      <c r="AC147" s="56" t="s">
        <v>3788</v>
      </c>
      <c r="AD147" s="56" t="s">
        <v>3791</v>
      </c>
      <c r="AE147" s="56" t="s">
        <v>3785</v>
      </c>
      <c r="AF147" s="56" t="s">
        <v>3794</v>
      </c>
      <c r="AG147" s="56" t="s">
        <v>3782</v>
      </c>
      <c r="AH147" s="56" t="s">
        <v>3953</v>
      </c>
      <c r="AI147" s="56" t="s">
        <v>3956</v>
      </c>
      <c r="AJ147" s="56" t="s">
        <v>3950</v>
      </c>
      <c r="AK147" s="56" t="s">
        <v>3959</v>
      </c>
      <c r="AL147" s="56" t="s">
        <v>3947</v>
      </c>
      <c r="AM147" s="56" t="s">
        <v>4368</v>
      </c>
      <c r="AN147" s="56" t="s">
        <v>4371</v>
      </c>
      <c r="AO147" s="56" t="s">
        <v>4365</v>
      </c>
      <c r="AP147" s="56" t="s">
        <v>4374</v>
      </c>
      <c r="AQ147" s="56" t="s">
        <v>4362</v>
      </c>
      <c r="AR147" s="56" t="s">
        <v>4593</v>
      </c>
      <c r="AS147" s="56" t="s">
        <v>4596</v>
      </c>
      <c r="AT147" s="56" t="s">
        <v>4590</v>
      </c>
      <c r="AU147" s="56" t="s">
        <v>4599</v>
      </c>
      <c r="AV147" s="56" t="s">
        <v>4587</v>
      </c>
    </row>
    <row r="148" spans="1:48" hidden="1">
      <c r="A148" s="53"/>
      <c r="B148" s="54" t="s">
        <v>4676</v>
      </c>
      <c r="C148" s="65">
        <v>11</v>
      </c>
      <c r="D148" s="56" t="s">
        <v>403</v>
      </c>
      <c r="E148" s="56" t="s">
        <v>406</v>
      </c>
      <c r="F148" s="56" t="s">
        <v>400</v>
      </c>
      <c r="G148" s="56" t="s">
        <v>409</v>
      </c>
      <c r="H148" s="56" t="s">
        <v>397</v>
      </c>
      <c r="I148" s="56" t="s">
        <v>2393</v>
      </c>
      <c r="J148" s="56" t="s">
        <v>2396</v>
      </c>
      <c r="K148" s="56" t="s">
        <v>2390</v>
      </c>
      <c r="L148" s="56" t="s">
        <v>2399</v>
      </c>
      <c r="M148" s="56" t="s">
        <v>2387</v>
      </c>
      <c r="N148" s="56" t="s">
        <v>2808</v>
      </c>
      <c r="O148" s="56" t="s">
        <v>2811</v>
      </c>
      <c r="P148" s="56" t="s">
        <v>2805</v>
      </c>
      <c r="Q148" s="56" t="s">
        <v>2814</v>
      </c>
      <c r="R148" s="56" t="s">
        <v>2802</v>
      </c>
      <c r="S148" s="56" t="s">
        <v>2973</v>
      </c>
      <c r="T148" s="56" t="s">
        <v>2976</v>
      </c>
      <c r="U148" s="56" t="s">
        <v>2970</v>
      </c>
      <c r="V148" s="56" t="s">
        <v>2979</v>
      </c>
      <c r="W148" s="56" t="s">
        <v>2967</v>
      </c>
      <c r="X148" s="56" t="s">
        <v>3388</v>
      </c>
      <c r="Y148" s="56" t="s">
        <v>3391</v>
      </c>
      <c r="Z148" s="56" t="s">
        <v>3385</v>
      </c>
      <c r="AA148" s="56" t="s">
        <v>3394</v>
      </c>
      <c r="AB148" s="56" t="s">
        <v>3382</v>
      </c>
      <c r="AC148" s="56" t="s">
        <v>3803</v>
      </c>
      <c r="AD148" s="56" t="s">
        <v>3806</v>
      </c>
      <c r="AE148" s="56" t="s">
        <v>3800</v>
      </c>
      <c r="AF148" s="56" t="s">
        <v>3809</v>
      </c>
      <c r="AG148" s="56" t="s">
        <v>3797</v>
      </c>
      <c r="AH148" s="56" t="s">
        <v>3968</v>
      </c>
      <c r="AI148" s="56" t="s">
        <v>3971</v>
      </c>
      <c r="AJ148" s="56" t="s">
        <v>3965</v>
      </c>
      <c r="AK148" s="56" t="s">
        <v>3974</v>
      </c>
      <c r="AL148" s="56" t="s">
        <v>3962</v>
      </c>
      <c r="AM148" s="56" t="s">
        <v>4383</v>
      </c>
      <c r="AN148" s="56" t="s">
        <v>4386</v>
      </c>
      <c r="AO148" s="56" t="s">
        <v>4380</v>
      </c>
      <c r="AP148" s="56" t="s">
        <v>4389</v>
      </c>
      <c r="AQ148" s="56" t="s">
        <v>4377</v>
      </c>
      <c r="AR148" s="56" t="s">
        <v>4608</v>
      </c>
      <c r="AS148" s="56" t="s">
        <v>4611</v>
      </c>
      <c r="AT148" s="56" t="s">
        <v>4605</v>
      </c>
      <c r="AU148" s="56" t="s">
        <v>4614</v>
      </c>
      <c r="AV148" s="56" t="s">
        <v>4602</v>
      </c>
    </row>
    <row r="149" spans="1:48" hidden="1">
      <c r="A149" s="53"/>
      <c r="B149" s="54" t="s">
        <v>4677</v>
      </c>
      <c r="C149" s="65">
        <v>12</v>
      </c>
      <c r="D149" s="56" t="s">
        <v>418</v>
      </c>
      <c r="E149" s="56" t="s">
        <v>421</v>
      </c>
      <c r="F149" s="56" t="s">
        <v>415</v>
      </c>
      <c r="G149" s="56" t="s">
        <v>424</v>
      </c>
      <c r="H149" s="56" t="s">
        <v>412</v>
      </c>
      <c r="I149" s="56" t="s">
        <v>2408</v>
      </c>
      <c r="J149" s="56" t="s">
        <v>2411</v>
      </c>
      <c r="K149" s="56" t="s">
        <v>2405</v>
      </c>
      <c r="L149" s="56" t="s">
        <v>2414</v>
      </c>
      <c r="M149" s="56" t="s">
        <v>2402</v>
      </c>
      <c r="N149" s="56" t="s">
        <v>2823</v>
      </c>
      <c r="O149" s="56" t="s">
        <v>2826</v>
      </c>
      <c r="P149" s="56" t="s">
        <v>2820</v>
      </c>
      <c r="Q149" s="56" t="s">
        <v>2829</v>
      </c>
      <c r="R149" s="56" t="s">
        <v>2817</v>
      </c>
      <c r="S149" s="56" t="s">
        <v>2988</v>
      </c>
      <c r="T149" s="56" t="s">
        <v>2991</v>
      </c>
      <c r="U149" s="56" t="s">
        <v>2985</v>
      </c>
      <c r="V149" s="56" t="s">
        <v>2994</v>
      </c>
      <c r="W149" s="56" t="s">
        <v>2982</v>
      </c>
      <c r="X149" s="56" t="s">
        <v>3403</v>
      </c>
      <c r="Y149" s="56" t="s">
        <v>3406</v>
      </c>
      <c r="Z149" s="56" t="s">
        <v>3400</v>
      </c>
      <c r="AA149" s="56" t="s">
        <v>3409</v>
      </c>
      <c r="AB149" s="56" t="s">
        <v>3397</v>
      </c>
      <c r="AC149" s="56" t="s">
        <v>3818</v>
      </c>
      <c r="AD149" s="56" t="s">
        <v>3821</v>
      </c>
      <c r="AE149" s="56" t="s">
        <v>3815</v>
      </c>
      <c r="AF149" s="56" t="s">
        <v>3824</v>
      </c>
      <c r="AG149" s="56" t="s">
        <v>3812</v>
      </c>
      <c r="AH149" s="56" t="s">
        <v>3983</v>
      </c>
      <c r="AI149" s="56" t="s">
        <v>3986</v>
      </c>
      <c r="AJ149" s="56" t="s">
        <v>3980</v>
      </c>
      <c r="AK149" s="56" t="s">
        <v>3989</v>
      </c>
      <c r="AL149" s="56" t="s">
        <v>3977</v>
      </c>
      <c r="AM149" s="56" t="s">
        <v>4398</v>
      </c>
      <c r="AN149" s="56" t="s">
        <v>4401</v>
      </c>
      <c r="AO149" s="56" t="s">
        <v>4395</v>
      </c>
      <c r="AP149" s="56" t="s">
        <v>4404</v>
      </c>
      <c r="AQ149" s="56" t="s">
        <v>4392</v>
      </c>
      <c r="AR149" s="56" t="s">
        <v>4623</v>
      </c>
      <c r="AS149" s="56" t="s">
        <v>4626</v>
      </c>
      <c r="AT149" s="56" t="s">
        <v>4620</v>
      </c>
      <c r="AU149" s="56" t="s">
        <v>4629</v>
      </c>
      <c r="AV149" s="56" t="s">
        <v>4617</v>
      </c>
    </row>
    <row r="150" spans="1:48" hidden="1">
      <c r="A150" s="49" t="s">
        <v>4660</v>
      </c>
      <c r="B150" s="57"/>
      <c r="C150" s="65">
        <v>13</v>
      </c>
      <c r="D150" s="56" t="s">
        <v>268</v>
      </c>
      <c r="E150" s="56" t="s">
        <v>271</v>
      </c>
      <c r="F150" s="56" t="s">
        <v>265</v>
      </c>
      <c r="G150" s="56" t="s">
        <v>274</v>
      </c>
      <c r="H150" s="56" t="s">
        <v>262</v>
      </c>
      <c r="I150" s="56" t="s">
        <v>2008</v>
      </c>
      <c r="J150" s="56" t="s">
        <v>2011</v>
      </c>
      <c r="K150" s="56" t="s">
        <v>2005</v>
      </c>
      <c r="L150" s="56" t="s">
        <v>2264</v>
      </c>
      <c r="M150" s="56" t="s">
        <v>2002</v>
      </c>
      <c r="N150" s="56" t="s">
        <v>2423</v>
      </c>
      <c r="O150" s="56" t="s">
        <v>2426</v>
      </c>
      <c r="P150" s="56" t="s">
        <v>2420</v>
      </c>
      <c r="Q150" s="56" t="s">
        <v>2429</v>
      </c>
      <c r="R150" s="56" t="s">
        <v>2417</v>
      </c>
      <c r="S150" s="56" t="s">
        <v>2838</v>
      </c>
      <c r="T150" s="56" t="s">
        <v>2841</v>
      </c>
      <c r="U150" s="56" t="s">
        <v>2835</v>
      </c>
      <c r="V150" s="56" t="s">
        <v>2844</v>
      </c>
      <c r="W150" s="56" t="s">
        <v>2832</v>
      </c>
      <c r="X150" s="56" t="s">
        <v>3003</v>
      </c>
      <c r="Y150" s="56" t="s">
        <v>3006</v>
      </c>
      <c r="Z150" s="56" t="s">
        <v>3000</v>
      </c>
      <c r="AA150" s="56" t="s">
        <v>3009</v>
      </c>
      <c r="AB150" s="56" t="s">
        <v>2997</v>
      </c>
      <c r="AC150" s="56" t="s">
        <v>3418</v>
      </c>
      <c r="AD150" s="56" t="s">
        <v>3421</v>
      </c>
      <c r="AE150" s="56" t="s">
        <v>3415</v>
      </c>
      <c r="AF150" s="56" t="s">
        <v>3424</v>
      </c>
      <c r="AG150" s="56" t="s">
        <v>3412</v>
      </c>
      <c r="AH150" s="56" t="s">
        <v>3833</v>
      </c>
      <c r="AI150" s="56" t="s">
        <v>3836</v>
      </c>
      <c r="AJ150" s="56" t="s">
        <v>3830</v>
      </c>
      <c r="AK150" s="56" t="s">
        <v>3839</v>
      </c>
      <c r="AL150" s="56" t="s">
        <v>3827</v>
      </c>
      <c r="AM150" s="56" t="s">
        <v>3998</v>
      </c>
      <c r="AN150" s="56" t="s">
        <v>4001</v>
      </c>
      <c r="AO150" s="56" t="s">
        <v>3995</v>
      </c>
      <c r="AP150" s="56" t="s">
        <v>4004</v>
      </c>
      <c r="AQ150" s="56" t="s">
        <v>3992</v>
      </c>
      <c r="AR150" s="56" t="s">
        <v>4413</v>
      </c>
      <c r="AS150" s="56" t="s">
        <v>4416</v>
      </c>
      <c r="AT150" s="56" t="s">
        <v>4410</v>
      </c>
      <c r="AU150" s="56" t="s">
        <v>4419</v>
      </c>
      <c r="AV150" s="56" t="s">
        <v>4407</v>
      </c>
    </row>
    <row r="151" spans="1:48" hidden="1">
      <c r="A151" s="46" t="s">
        <v>4678</v>
      </c>
      <c r="B151" s="47"/>
      <c r="C151" s="65">
        <v>14</v>
      </c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</row>
    <row r="152" spans="1:48" hidden="1">
      <c r="A152" s="49" t="s">
        <v>4665</v>
      </c>
      <c r="B152" s="50"/>
      <c r="C152" s="65">
        <v>15</v>
      </c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</row>
    <row r="153" spans="1:48" ht="15" hidden="1" customHeight="1">
      <c r="A153" s="53"/>
      <c r="B153" s="54" t="s">
        <v>4666</v>
      </c>
      <c r="C153" s="65">
        <v>16</v>
      </c>
      <c r="D153" s="56" t="s">
        <v>284</v>
      </c>
      <c r="E153" s="56" t="s">
        <v>287</v>
      </c>
      <c r="F153" s="56" t="s">
        <v>281</v>
      </c>
      <c r="G153" s="56" t="s">
        <v>290</v>
      </c>
      <c r="H153" s="56" t="s">
        <v>278</v>
      </c>
      <c r="I153" s="56" t="s">
        <v>2274</v>
      </c>
      <c r="J153" s="56" t="s">
        <v>2277</v>
      </c>
      <c r="K153" s="56" t="s">
        <v>2271</v>
      </c>
      <c r="L153" s="56" t="s">
        <v>2280</v>
      </c>
      <c r="M153" s="56" t="s">
        <v>2268</v>
      </c>
      <c r="N153" s="56" t="s">
        <v>2439</v>
      </c>
      <c r="O153" s="56" t="s">
        <v>2442</v>
      </c>
      <c r="P153" s="56" t="s">
        <v>2436</v>
      </c>
      <c r="Q153" s="56" t="s">
        <v>2445</v>
      </c>
      <c r="R153" s="56" t="s">
        <v>2433</v>
      </c>
      <c r="S153" s="56" t="s">
        <v>2854</v>
      </c>
      <c r="T153" s="56" t="s">
        <v>2857</v>
      </c>
      <c r="U153" s="56" t="s">
        <v>2851</v>
      </c>
      <c r="V153" s="56" t="s">
        <v>2860</v>
      </c>
      <c r="W153" s="56" t="s">
        <v>2848</v>
      </c>
      <c r="X153" s="56" t="s">
        <v>3269</v>
      </c>
      <c r="Y153" s="56" t="s">
        <v>3272</v>
      </c>
      <c r="Z153" s="56" t="s">
        <v>3266</v>
      </c>
      <c r="AA153" s="56" t="s">
        <v>3275</v>
      </c>
      <c r="AB153" s="56" t="s">
        <v>3263</v>
      </c>
      <c r="AC153" s="56" t="s">
        <v>3434</v>
      </c>
      <c r="AD153" s="56" t="s">
        <v>3437</v>
      </c>
      <c r="AE153" s="56" t="s">
        <v>3431</v>
      </c>
      <c r="AF153" s="56" t="s">
        <v>3440</v>
      </c>
      <c r="AG153" s="56" t="s">
        <v>3428</v>
      </c>
      <c r="AH153" s="56" t="s">
        <v>3849</v>
      </c>
      <c r="AI153" s="56" t="s">
        <v>3852</v>
      </c>
      <c r="AJ153" s="56" t="s">
        <v>3846</v>
      </c>
      <c r="AK153" s="56" t="s">
        <v>3855</v>
      </c>
      <c r="AL153" s="56" t="s">
        <v>3843</v>
      </c>
      <c r="AM153" s="56" t="s">
        <v>4264</v>
      </c>
      <c r="AN153" s="56" t="s">
        <v>4267</v>
      </c>
      <c r="AO153" s="56" t="s">
        <v>4011</v>
      </c>
      <c r="AP153" s="56" t="s">
        <v>4270</v>
      </c>
      <c r="AQ153" s="56" t="s">
        <v>4008</v>
      </c>
      <c r="AR153" s="56" t="s">
        <v>4429</v>
      </c>
      <c r="AS153" s="56" t="s">
        <v>4432</v>
      </c>
      <c r="AT153" s="56" t="s">
        <v>4426</v>
      </c>
      <c r="AU153" s="56" t="s">
        <v>4435</v>
      </c>
      <c r="AV153" s="56" t="s">
        <v>4423</v>
      </c>
    </row>
    <row r="154" spans="1:48" hidden="1">
      <c r="A154" s="53"/>
      <c r="B154" s="54" t="s">
        <v>4667</v>
      </c>
      <c r="C154" s="65">
        <v>17</v>
      </c>
      <c r="D154" s="56" t="s">
        <v>299</v>
      </c>
      <c r="E154" s="56" t="s">
        <v>302</v>
      </c>
      <c r="F154" s="56" t="s">
        <v>296</v>
      </c>
      <c r="G154" s="56" t="s">
        <v>305</v>
      </c>
      <c r="H154" s="56" t="s">
        <v>293</v>
      </c>
      <c r="I154" s="56" t="s">
        <v>2289</v>
      </c>
      <c r="J154" s="56" t="s">
        <v>2292</v>
      </c>
      <c r="K154" s="56" t="s">
        <v>2286</v>
      </c>
      <c r="L154" s="56" t="s">
        <v>2295</v>
      </c>
      <c r="M154" s="56" t="s">
        <v>2283</v>
      </c>
      <c r="N154" s="56" t="s">
        <v>2454</v>
      </c>
      <c r="O154" s="56" t="s">
        <v>2457</v>
      </c>
      <c r="P154" s="56" t="s">
        <v>2451</v>
      </c>
      <c r="Q154" s="56" t="s">
        <v>2460</v>
      </c>
      <c r="R154" s="56" t="s">
        <v>2448</v>
      </c>
      <c r="S154" s="56" t="s">
        <v>2869</v>
      </c>
      <c r="T154" s="56" t="s">
        <v>2872</v>
      </c>
      <c r="U154" s="56" t="s">
        <v>2866</v>
      </c>
      <c r="V154" s="56" t="s">
        <v>2875</v>
      </c>
      <c r="W154" s="56" t="s">
        <v>2863</v>
      </c>
      <c r="X154" s="56" t="s">
        <v>3284</v>
      </c>
      <c r="Y154" s="56" t="s">
        <v>3287</v>
      </c>
      <c r="Z154" s="56" t="s">
        <v>3281</v>
      </c>
      <c r="AA154" s="56" t="s">
        <v>3290</v>
      </c>
      <c r="AB154" s="56" t="s">
        <v>3278</v>
      </c>
      <c r="AC154" s="56" t="s">
        <v>3449</v>
      </c>
      <c r="AD154" s="56" t="s">
        <v>3452</v>
      </c>
      <c r="AE154" s="56" t="s">
        <v>3446</v>
      </c>
      <c r="AF154" s="56" t="s">
        <v>3455</v>
      </c>
      <c r="AG154" s="56" t="s">
        <v>3443</v>
      </c>
      <c r="AH154" s="56" t="s">
        <v>3864</v>
      </c>
      <c r="AI154" s="56" t="s">
        <v>3867</v>
      </c>
      <c r="AJ154" s="56" t="s">
        <v>3861</v>
      </c>
      <c r="AK154" s="56" t="s">
        <v>3870</v>
      </c>
      <c r="AL154" s="56" t="s">
        <v>3858</v>
      </c>
      <c r="AM154" s="56" t="s">
        <v>4279</v>
      </c>
      <c r="AN154" s="56" t="s">
        <v>4282</v>
      </c>
      <c r="AO154" s="56" t="s">
        <v>4276</v>
      </c>
      <c r="AP154" s="56" t="s">
        <v>4285</v>
      </c>
      <c r="AQ154" s="56" t="s">
        <v>4273</v>
      </c>
      <c r="AR154" s="56" t="s">
        <v>4444</v>
      </c>
      <c r="AS154" s="56" t="s">
        <v>4447</v>
      </c>
      <c r="AT154" s="56" t="s">
        <v>4441</v>
      </c>
      <c r="AU154" s="56" t="s">
        <v>4450</v>
      </c>
      <c r="AV154" s="56" t="s">
        <v>4438</v>
      </c>
    </row>
    <row r="155" spans="1:48" hidden="1">
      <c r="A155" s="49" t="s">
        <v>4668</v>
      </c>
      <c r="B155" s="50"/>
      <c r="C155" s="65">
        <v>18</v>
      </c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</row>
    <row r="156" spans="1:48" hidden="1">
      <c r="A156" s="53"/>
      <c r="B156" s="54" t="s">
        <v>4669</v>
      </c>
      <c r="C156" s="65">
        <v>19</v>
      </c>
      <c r="D156" s="56" t="s">
        <v>314</v>
      </c>
      <c r="E156" s="56" t="s">
        <v>317</v>
      </c>
      <c r="F156" s="56" t="s">
        <v>311</v>
      </c>
      <c r="G156" s="56" t="s">
        <v>320</v>
      </c>
      <c r="H156" s="56" t="s">
        <v>308</v>
      </c>
      <c r="I156" s="56" t="s">
        <v>2304</v>
      </c>
      <c r="J156" s="56" t="s">
        <v>2307</v>
      </c>
      <c r="K156" s="56" t="s">
        <v>2301</v>
      </c>
      <c r="L156" s="56" t="s">
        <v>2310</v>
      </c>
      <c r="M156" s="56" t="s">
        <v>2298</v>
      </c>
      <c r="N156" s="56" t="s">
        <v>2469</v>
      </c>
      <c r="O156" s="56" t="s">
        <v>2472</v>
      </c>
      <c r="P156" s="56" t="s">
        <v>2466</v>
      </c>
      <c r="Q156" s="56" t="s">
        <v>2475</v>
      </c>
      <c r="R156" s="56" t="s">
        <v>2463</v>
      </c>
      <c r="S156" s="56" t="s">
        <v>2884</v>
      </c>
      <c r="T156" s="56" t="s">
        <v>2887</v>
      </c>
      <c r="U156" s="56" t="s">
        <v>2881</v>
      </c>
      <c r="V156" s="56" t="s">
        <v>2890</v>
      </c>
      <c r="W156" s="56" t="s">
        <v>2878</v>
      </c>
      <c r="X156" s="56" t="s">
        <v>3299</v>
      </c>
      <c r="Y156" s="56" t="s">
        <v>3302</v>
      </c>
      <c r="Z156" s="56" t="s">
        <v>3296</v>
      </c>
      <c r="AA156" s="56" t="s">
        <v>3305</v>
      </c>
      <c r="AB156" s="56" t="s">
        <v>3293</v>
      </c>
      <c r="AC156" s="56" t="s">
        <v>3464</v>
      </c>
      <c r="AD156" s="56" t="s">
        <v>3467</v>
      </c>
      <c r="AE156" s="56" t="s">
        <v>3461</v>
      </c>
      <c r="AF156" s="56" t="s">
        <v>3470</v>
      </c>
      <c r="AG156" s="56" t="s">
        <v>3458</v>
      </c>
      <c r="AH156" s="56" t="s">
        <v>3879</v>
      </c>
      <c r="AI156" s="56" t="s">
        <v>3882</v>
      </c>
      <c r="AJ156" s="56" t="s">
        <v>3876</v>
      </c>
      <c r="AK156" s="56" t="s">
        <v>3885</v>
      </c>
      <c r="AL156" s="56" t="s">
        <v>3873</v>
      </c>
      <c r="AM156" s="56" t="s">
        <v>4294</v>
      </c>
      <c r="AN156" s="56" t="s">
        <v>4297</v>
      </c>
      <c r="AO156" s="56" t="s">
        <v>4291</v>
      </c>
      <c r="AP156" s="56" t="s">
        <v>4300</v>
      </c>
      <c r="AQ156" s="56" t="s">
        <v>4288</v>
      </c>
      <c r="AR156" s="56" t="s">
        <v>4459</v>
      </c>
      <c r="AS156" s="56" t="s">
        <v>4462</v>
      </c>
      <c r="AT156" s="56" t="s">
        <v>4456</v>
      </c>
      <c r="AU156" s="56" t="s">
        <v>4465</v>
      </c>
      <c r="AV156" s="56" t="s">
        <v>4453</v>
      </c>
    </row>
    <row r="157" spans="1:48" hidden="1">
      <c r="A157" s="53"/>
      <c r="B157" s="54" t="s">
        <v>4670</v>
      </c>
      <c r="C157" s="65">
        <v>20</v>
      </c>
      <c r="D157" s="56" t="s">
        <v>329</v>
      </c>
      <c r="E157" s="56" t="s">
        <v>332</v>
      </c>
      <c r="F157" s="56" t="s">
        <v>326</v>
      </c>
      <c r="G157" s="56" t="s">
        <v>335</v>
      </c>
      <c r="H157" s="56" t="s">
        <v>323</v>
      </c>
      <c r="I157" s="56" t="s">
        <v>2319</v>
      </c>
      <c r="J157" s="56" t="s">
        <v>2322</v>
      </c>
      <c r="K157" s="56" t="s">
        <v>2316</v>
      </c>
      <c r="L157" s="56" t="s">
        <v>2325</v>
      </c>
      <c r="M157" s="56" t="s">
        <v>2313</v>
      </c>
      <c r="N157" s="56" t="s">
        <v>2484</v>
      </c>
      <c r="O157" s="56" t="s">
        <v>2487</v>
      </c>
      <c r="P157" s="56" t="s">
        <v>2481</v>
      </c>
      <c r="Q157" s="56" t="s">
        <v>2490</v>
      </c>
      <c r="R157" s="56" t="s">
        <v>2478</v>
      </c>
      <c r="S157" s="56" t="s">
        <v>2899</v>
      </c>
      <c r="T157" s="56" t="s">
        <v>2902</v>
      </c>
      <c r="U157" s="56" t="s">
        <v>2896</v>
      </c>
      <c r="V157" s="56" t="s">
        <v>2905</v>
      </c>
      <c r="W157" s="56" t="s">
        <v>2893</v>
      </c>
      <c r="X157" s="56" t="s">
        <v>3314</v>
      </c>
      <c r="Y157" s="56" t="s">
        <v>3317</v>
      </c>
      <c r="Z157" s="56" t="s">
        <v>3311</v>
      </c>
      <c r="AA157" s="56" t="s">
        <v>3320</v>
      </c>
      <c r="AB157" s="56" t="s">
        <v>3308</v>
      </c>
      <c r="AC157" s="56" t="s">
        <v>3479</v>
      </c>
      <c r="AD157" s="56" t="s">
        <v>3482</v>
      </c>
      <c r="AE157" s="56" t="s">
        <v>3476</v>
      </c>
      <c r="AF157" s="56" t="s">
        <v>3485</v>
      </c>
      <c r="AG157" s="56" t="s">
        <v>3473</v>
      </c>
      <c r="AH157" s="56" t="s">
        <v>3894</v>
      </c>
      <c r="AI157" s="56" t="s">
        <v>3897</v>
      </c>
      <c r="AJ157" s="56" t="s">
        <v>3891</v>
      </c>
      <c r="AK157" s="56" t="s">
        <v>3900</v>
      </c>
      <c r="AL157" s="56" t="s">
        <v>3888</v>
      </c>
      <c r="AM157" s="56" t="s">
        <v>4309</v>
      </c>
      <c r="AN157" s="56" t="s">
        <v>4312</v>
      </c>
      <c r="AO157" s="56" t="s">
        <v>4306</v>
      </c>
      <c r="AP157" s="56" t="s">
        <v>4315</v>
      </c>
      <c r="AQ157" s="56" t="s">
        <v>4303</v>
      </c>
      <c r="AR157" s="56" t="s">
        <v>4474</v>
      </c>
      <c r="AS157" s="56" t="s">
        <v>4477</v>
      </c>
      <c r="AT157" s="56" t="s">
        <v>4471</v>
      </c>
      <c r="AU157" s="56" t="s">
        <v>4480</v>
      </c>
      <c r="AV157" s="56" t="s">
        <v>4468</v>
      </c>
    </row>
    <row r="158" spans="1:48" hidden="1">
      <c r="A158" s="53"/>
      <c r="B158" s="54" t="s">
        <v>4671</v>
      </c>
      <c r="C158" s="65">
        <v>21</v>
      </c>
      <c r="D158" s="56" t="s">
        <v>344</v>
      </c>
      <c r="E158" s="56" t="s">
        <v>347</v>
      </c>
      <c r="F158" s="56" t="s">
        <v>341</v>
      </c>
      <c r="G158" s="56" t="s">
        <v>350</v>
      </c>
      <c r="H158" s="56" t="s">
        <v>338</v>
      </c>
      <c r="I158" s="56" t="s">
        <v>2334</v>
      </c>
      <c r="J158" s="56" t="s">
        <v>2337</v>
      </c>
      <c r="K158" s="56" t="s">
        <v>2331</v>
      </c>
      <c r="L158" s="56" t="s">
        <v>2340</v>
      </c>
      <c r="M158" s="56" t="s">
        <v>2328</v>
      </c>
      <c r="N158" s="56" t="s">
        <v>2499</v>
      </c>
      <c r="O158" s="56" t="s">
        <v>2502</v>
      </c>
      <c r="P158" s="56" t="s">
        <v>2496</v>
      </c>
      <c r="Q158" s="56" t="s">
        <v>2505</v>
      </c>
      <c r="R158" s="56" t="s">
        <v>2493</v>
      </c>
      <c r="S158" s="56" t="s">
        <v>2914</v>
      </c>
      <c r="T158" s="56" t="s">
        <v>2917</v>
      </c>
      <c r="U158" s="56" t="s">
        <v>2911</v>
      </c>
      <c r="V158" s="56" t="s">
        <v>2920</v>
      </c>
      <c r="W158" s="56" t="s">
        <v>2908</v>
      </c>
      <c r="X158" s="56" t="s">
        <v>3329</v>
      </c>
      <c r="Y158" s="56" t="s">
        <v>3332</v>
      </c>
      <c r="Z158" s="56" t="s">
        <v>3326</v>
      </c>
      <c r="AA158" s="56" t="s">
        <v>3335</v>
      </c>
      <c r="AB158" s="56" t="s">
        <v>3323</v>
      </c>
      <c r="AC158" s="56" t="s">
        <v>3494</v>
      </c>
      <c r="AD158" s="56" t="s">
        <v>3497</v>
      </c>
      <c r="AE158" s="56" t="s">
        <v>3491</v>
      </c>
      <c r="AF158" s="56" t="s">
        <v>3500</v>
      </c>
      <c r="AG158" s="56" t="s">
        <v>3488</v>
      </c>
      <c r="AH158" s="56" t="s">
        <v>3909</v>
      </c>
      <c r="AI158" s="56" t="s">
        <v>3912</v>
      </c>
      <c r="AJ158" s="56" t="s">
        <v>3906</v>
      </c>
      <c r="AK158" s="56" t="s">
        <v>3915</v>
      </c>
      <c r="AL158" s="56" t="s">
        <v>3903</v>
      </c>
      <c r="AM158" s="56" t="s">
        <v>4324</v>
      </c>
      <c r="AN158" s="56" t="s">
        <v>4327</v>
      </c>
      <c r="AO158" s="56" t="s">
        <v>4321</v>
      </c>
      <c r="AP158" s="56" t="s">
        <v>4330</v>
      </c>
      <c r="AQ158" s="56" t="s">
        <v>4318</v>
      </c>
      <c r="AR158" s="56" t="s">
        <v>4489</v>
      </c>
      <c r="AS158" s="56" t="s">
        <v>4492</v>
      </c>
      <c r="AT158" s="56" t="s">
        <v>4486</v>
      </c>
      <c r="AU158" s="56" t="s">
        <v>4495</v>
      </c>
      <c r="AV158" s="56" t="s">
        <v>4483</v>
      </c>
    </row>
    <row r="159" spans="1:48" hidden="1">
      <c r="A159" s="53"/>
      <c r="B159" s="54" t="s">
        <v>4672</v>
      </c>
      <c r="C159" s="65">
        <v>22</v>
      </c>
      <c r="D159" s="56" t="s">
        <v>359</v>
      </c>
      <c r="E159" s="56" t="s">
        <v>362</v>
      </c>
      <c r="F159" s="56" t="s">
        <v>356</v>
      </c>
      <c r="G159" s="56" t="s">
        <v>365</v>
      </c>
      <c r="H159" s="56" t="s">
        <v>353</v>
      </c>
      <c r="I159" s="56" t="s">
        <v>2349</v>
      </c>
      <c r="J159" s="56" t="s">
        <v>2352</v>
      </c>
      <c r="K159" s="56" t="s">
        <v>2346</v>
      </c>
      <c r="L159" s="56" t="s">
        <v>2355</v>
      </c>
      <c r="M159" s="56" t="s">
        <v>2343</v>
      </c>
      <c r="N159" s="56" t="s">
        <v>2764</v>
      </c>
      <c r="O159" s="56" t="s">
        <v>2767</v>
      </c>
      <c r="P159" s="56" t="s">
        <v>2511</v>
      </c>
      <c r="Q159" s="56" t="s">
        <v>2770</v>
      </c>
      <c r="R159" s="56" t="s">
        <v>2508</v>
      </c>
      <c r="S159" s="56" t="s">
        <v>2929</v>
      </c>
      <c r="T159" s="56" t="s">
        <v>2932</v>
      </c>
      <c r="U159" s="56" t="s">
        <v>2926</v>
      </c>
      <c r="V159" s="56" t="s">
        <v>2935</v>
      </c>
      <c r="W159" s="56" t="s">
        <v>2923</v>
      </c>
      <c r="X159" s="56" t="s">
        <v>3344</v>
      </c>
      <c r="Y159" s="56" t="s">
        <v>3347</v>
      </c>
      <c r="Z159" s="56" t="s">
        <v>3341</v>
      </c>
      <c r="AA159" s="56" t="s">
        <v>3350</v>
      </c>
      <c r="AB159" s="56" t="s">
        <v>3338</v>
      </c>
      <c r="AC159" s="56" t="s">
        <v>3509</v>
      </c>
      <c r="AD159" s="56" t="s">
        <v>3762</v>
      </c>
      <c r="AE159" s="56" t="s">
        <v>3506</v>
      </c>
      <c r="AF159" s="56" t="s">
        <v>3765</v>
      </c>
      <c r="AG159" s="56" t="s">
        <v>3503</v>
      </c>
      <c r="AH159" s="56" t="s">
        <v>3924</v>
      </c>
      <c r="AI159" s="56" t="s">
        <v>3927</v>
      </c>
      <c r="AJ159" s="56" t="s">
        <v>3921</v>
      </c>
      <c r="AK159" s="56" t="s">
        <v>3930</v>
      </c>
      <c r="AL159" s="56" t="s">
        <v>3918</v>
      </c>
      <c r="AM159" s="56" t="s">
        <v>4339</v>
      </c>
      <c r="AN159" s="56" t="s">
        <v>4342</v>
      </c>
      <c r="AO159" s="56" t="s">
        <v>4336</v>
      </c>
      <c r="AP159" s="56" t="s">
        <v>4345</v>
      </c>
      <c r="AQ159" s="56" t="s">
        <v>4333</v>
      </c>
      <c r="AR159" s="56" t="s">
        <v>4504</v>
      </c>
      <c r="AS159" s="56" t="s">
        <v>4507</v>
      </c>
      <c r="AT159" s="56" t="s">
        <v>4501</v>
      </c>
      <c r="AU159" s="56" t="s">
        <v>4510</v>
      </c>
      <c r="AV159" s="56" t="s">
        <v>4498</v>
      </c>
    </row>
    <row r="160" spans="1:48" hidden="1">
      <c r="A160" s="49" t="s">
        <v>4673</v>
      </c>
      <c r="B160" s="50"/>
      <c r="C160" s="65">
        <v>23</v>
      </c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</row>
    <row r="161" spans="1:48" hidden="1">
      <c r="A161" s="53"/>
      <c r="B161" s="54" t="s">
        <v>4674</v>
      </c>
      <c r="C161" s="65">
        <v>24</v>
      </c>
      <c r="D161" s="56" t="s">
        <v>374</v>
      </c>
      <c r="E161" s="56" t="s">
        <v>377</v>
      </c>
      <c r="F161" s="56" t="s">
        <v>371</v>
      </c>
      <c r="G161" s="56" t="s">
        <v>380</v>
      </c>
      <c r="H161" s="56" t="s">
        <v>368</v>
      </c>
      <c r="I161" s="56" t="s">
        <v>2364</v>
      </c>
      <c r="J161" s="56" t="s">
        <v>2367</v>
      </c>
      <c r="K161" s="56" t="s">
        <v>2361</v>
      </c>
      <c r="L161" s="56" t="s">
        <v>2370</v>
      </c>
      <c r="M161" s="56" t="s">
        <v>2358</v>
      </c>
      <c r="N161" s="56" t="s">
        <v>2779</v>
      </c>
      <c r="O161" s="56" t="s">
        <v>2782</v>
      </c>
      <c r="P161" s="56" t="s">
        <v>2776</v>
      </c>
      <c r="Q161" s="56" t="s">
        <v>2785</v>
      </c>
      <c r="R161" s="56" t="s">
        <v>2773</v>
      </c>
      <c r="S161" s="56" t="s">
        <v>2944</v>
      </c>
      <c r="T161" s="56" t="s">
        <v>2947</v>
      </c>
      <c r="U161" s="56" t="s">
        <v>2941</v>
      </c>
      <c r="V161" s="56" t="s">
        <v>2950</v>
      </c>
      <c r="W161" s="56" t="s">
        <v>2938</v>
      </c>
      <c r="X161" s="56" t="s">
        <v>3359</v>
      </c>
      <c r="Y161" s="56" t="s">
        <v>3362</v>
      </c>
      <c r="Z161" s="56" t="s">
        <v>3356</v>
      </c>
      <c r="AA161" s="56" t="s">
        <v>3365</v>
      </c>
      <c r="AB161" s="56" t="s">
        <v>3353</v>
      </c>
      <c r="AC161" s="56" t="s">
        <v>3774</v>
      </c>
      <c r="AD161" s="56" t="s">
        <v>3777</v>
      </c>
      <c r="AE161" s="56" t="s">
        <v>3771</v>
      </c>
      <c r="AF161" s="56" t="s">
        <v>3780</v>
      </c>
      <c r="AG161" s="56" t="s">
        <v>3768</v>
      </c>
      <c r="AH161" s="56" t="s">
        <v>3939</v>
      </c>
      <c r="AI161" s="56" t="s">
        <v>3942</v>
      </c>
      <c r="AJ161" s="56" t="s">
        <v>3936</v>
      </c>
      <c r="AK161" s="56" t="s">
        <v>3945</v>
      </c>
      <c r="AL161" s="56" t="s">
        <v>3933</v>
      </c>
      <c r="AM161" s="56" t="s">
        <v>4354</v>
      </c>
      <c r="AN161" s="56" t="s">
        <v>4357</v>
      </c>
      <c r="AO161" s="56" t="s">
        <v>4351</v>
      </c>
      <c r="AP161" s="56" t="s">
        <v>4360</v>
      </c>
      <c r="AQ161" s="56" t="s">
        <v>4348</v>
      </c>
      <c r="AR161" s="56" t="s">
        <v>4579</v>
      </c>
      <c r="AS161" s="56" t="s">
        <v>4582</v>
      </c>
      <c r="AT161" s="56" t="s">
        <v>4576</v>
      </c>
      <c r="AU161" s="56" t="s">
        <v>4585</v>
      </c>
      <c r="AV161" s="56" t="s">
        <v>4573</v>
      </c>
    </row>
    <row r="162" spans="1:48" hidden="1">
      <c r="A162" s="53"/>
      <c r="B162" s="54" t="s">
        <v>4675</v>
      </c>
      <c r="C162" s="65">
        <v>25</v>
      </c>
      <c r="D162" s="56" t="s">
        <v>389</v>
      </c>
      <c r="E162" s="56" t="s">
        <v>392</v>
      </c>
      <c r="F162" s="56" t="s">
        <v>386</v>
      </c>
      <c r="G162" s="56" t="s">
        <v>395</v>
      </c>
      <c r="H162" s="56" t="s">
        <v>383</v>
      </c>
      <c r="I162" s="56" t="s">
        <v>2379</v>
      </c>
      <c r="J162" s="56" t="s">
        <v>2382</v>
      </c>
      <c r="K162" s="56" t="s">
        <v>2376</v>
      </c>
      <c r="L162" s="56" t="s">
        <v>2385</v>
      </c>
      <c r="M162" s="56" t="s">
        <v>2373</v>
      </c>
      <c r="N162" s="56" t="s">
        <v>2794</v>
      </c>
      <c r="O162" s="56" t="s">
        <v>2797</v>
      </c>
      <c r="P162" s="56" t="s">
        <v>2791</v>
      </c>
      <c r="Q162" s="56" t="s">
        <v>2800</v>
      </c>
      <c r="R162" s="56" t="s">
        <v>2788</v>
      </c>
      <c r="S162" s="56" t="s">
        <v>2959</v>
      </c>
      <c r="T162" s="56" t="s">
        <v>2962</v>
      </c>
      <c r="U162" s="56" t="s">
        <v>2956</v>
      </c>
      <c r="V162" s="56" t="s">
        <v>2965</v>
      </c>
      <c r="W162" s="56" t="s">
        <v>2953</v>
      </c>
      <c r="X162" s="56" t="s">
        <v>3374</v>
      </c>
      <c r="Y162" s="56" t="s">
        <v>3377</v>
      </c>
      <c r="Z162" s="56" t="s">
        <v>3371</v>
      </c>
      <c r="AA162" s="56" t="s">
        <v>3380</v>
      </c>
      <c r="AB162" s="56" t="s">
        <v>3368</v>
      </c>
      <c r="AC162" s="56" t="s">
        <v>3789</v>
      </c>
      <c r="AD162" s="56" t="s">
        <v>3792</v>
      </c>
      <c r="AE162" s="56" t="s">
        <v>3786</v>
      </c>
      <c r="AF162" s="56" t="s">
        <v>3795</v>
      </c>
      <c r="AG162" s="56" t="s">
        <v>3783</v>
      </c>
      <c r="AH162" s="56" t="s">
        <v>3954</v>
      </c>
      <c r="AI162" s="56" t="s">
        <v>3957</v>
      </c>
      <c r="AJ162" s="56" t="s">
        <v>3951</v>
      </c>
      <c r="AK162" s="56" t="s">
        <v>3960</v>
      </c>
      <c r="AL162" s="56" t="s">
        <v>3948</v>
      </c>
      <c r="AM162" s="56" t="s">
        <v>4369</v>
      </c>
      <c r="AN162" s="56" t="s">
        <v>4372</v>
      </c>
      <c r="AO162" s="56" t="s">
        <v>4366</v>
      </c>
      <c r="AP162" s="56" t="s">
        <v>4375</v>
      </c>
      <c r="AQ162" s="56" t="s">
        <v>4363</v>
      </c>
      <c r="AR162" s="56" t="s">
        <v>4594</v>
      </c>
      <c r="AS162" s="56" t="s">
        <v>4597</v>
      </c>
      <c r="AT162" s="56" t="s">
        <v>4591</v>
      </c>
      <c r="AU162" s="56" t="s">
        <v>4600</v>
      </c>
      <c r="AV162" s="56" t="s">
        <v>4588</v>
      </c>
    </row>
    <row r="163" spans="1:48" hidden="1">
      <c r="A163" s="53"/>
      <c r="B163" s="54" t="s">
        <v>4676</v>
      </c>
      <c r="C163" s="65">
        <v>26</v>
      </c>
      <c r="D163" s="56" t="s">
        <v>404</v>
      </c>
      <c r="E163" s="56" t="s">
        <v>407</v>
      </c>
      <c r="F163" s="56" t="s">
        <v>401</v>
      </c>
      <c r="G163" s="56" t="s">
        <v>410</v>
      </c>
      <c r="H163" s="56" t="s">
        <v>398</v>
      </c>
      <c r="I163" s="56" t="s">
        <v>2394</v>
      </c>
      <c r="J163" s="56" t="s">
        <v>2397</v>
      </c>
      <c r="K163" s="56" t="s">
        <v>2391</v>
      </c>
      <c r="L163" s="56" t="s">
        <v>2400</v>
      </c>
      <c r="M163" s="56" t="s">
        <v>2388</v>
      </c>
      <c r="N163" s="56" t="s">
        <v>2809</v>
      </c>
      <c r="O163" s="56" t="s">
        <v>2812</v>
      </c>
      <c r="P163" s="56" t="s">
        <v>2806</v>
      </c>
      <c r="Q163" s="56" t="s">
        <v>2815</v>
      </c>
      <c r="R163" s="56" t="s">
        <v>2803</v>
      </c>
      <c r="S163" s="56" t="s">
        <v>2974</v>
      </c>
      <c r="T163" s="56" t="s">
        <v>2977</v>
      </c>
      <c r="U163" s="56" t="s">
        <v>2971</v>
      </c>
      <c r="V163" s="56" t="s">
        <v>2980</v>
      </c>
      <c r="W163" s="56" t="s">
        <v>2968</v>
      </c>
      <c r="X163" s="56" t="s">
        <v>3389</v>
      </c>
      <c r="Y163" s="56" t="s">
        <v>3392</v>
      </c>
      <c r="Z163" s="56" t="s">
        <v>3386</v>
      </c>
      <c r="AA163" s="56" t="s">
        <v>3395</v>
      </c>
      <c r="AB163" s="56" t="s">
        <v>3383</v>
      </c>
      <c r="AC163" s="56" t="s">
        <v>3804</v>
      </c>
      <c r="AD163" s="56" t="s">
        <v>3807</v>
      </c>
      <c r="AE163" s="56" t="s">
        <v>3801</v>
      </c>
      <c r="AF163" s="56" t="s">
        <v>3810</v>
      </c>
      <c r="AG163" s="56" t="s">
        <v>3798</v>
      </c>
      <c r="AH163" s="56" t="s">
        <v>3969</v>
      </c>
      <c r="AI163" s="56" t="s">
        <v>3972</v>
      </c>
      <c r="AJ163" s="56" t="s">
        <v>3966</v>
      </c>
      <c r="AK163" s="56" t="s">
        <v>3975</v>
      </c>
      <c r="AL163" s="56" t="s">
        <v>3963</v>
      </c>
      <c r="AM163" s="56" t="s">
        <v>4384</v>
      </c>
      <c r="AN163" s="56" t="s">
        <v>4387</v>
      </c>
      <c r="AO163" s="56" t="s">
        <v>4381</v>
      </c>
      <c r="AP163" s="56" t="s">
        <v>4390</v>
      </c>
      <c r="AQ163" s="56" t="s">
        <v>4378</v>
      </c>
      <c r="AR163" s="56" t="s">
        <v>4609</v>
      </c>
      <c r="AS163" s="56" t="s">
        <v>4612</v>
      </c>
      <c r="AT163" s="56" t="s">
        <v>4606</v>
      </c>
      <c r="AU163" s="56" t="s">
        <v>4615</v>
      </c>
      <c r="AV163" s="56" t="s">
        <v>4603</v>
      </c>
    </row>
    <row r="164" spans="1:48" hidden="1">
      <c r="A164" s="53"/>
      <c r="B164" s="54" t="s">
        <v>4677</v>
      </c>
      <c r="C164" s="65">
        <v>27</v>
      </c>
      <c r="D164" s="56" t="s">
        <v>419</v>
      </c>
      <c r="E164" s="56" t="s">
        <v>422</v>
      </c>
      <c r="F164" s="56" t="s">
        <v>416</v>
      </c>
      <c r="G164" s="56" t="s">
        <v>425</v>
      </c>
      <c r="H164" s="56" t="s">
        <v>413</v>
      </c>
      <c r="I164" s="56" t="s">
        <v>2409</v>
      </c>
      <c r="J164" s="56" t="s">
        <v>2412</v>
      </c>
      <c r="K164" s="56" t="s">
        <v>2406</v>
      </c>
      <c r="L164" s="56" t="s">
        <v>2415</v>
      </c>
      <c r="M164" s="56" t="s">
        <v>2403</v>
      </c>
      <c r="N164" s="56" t="s">
        <v>2824</v>
      </c>
      <c r="O164" s="56" t="s">
        <v>2827</v>
      </c>
      <c r="P164" s="56" t="s">
        <v>2821</v>
      </c>
      <c r="Q164" s="56" t="s">
        <v>2830</v>
      </c>
      <c r="R164" s="56" t="s">
        <v>2818</v>
      </c>
      <c r="S164" s="56" t="s">
        <v>2989</v>
      </c>
      <c r="T164" s="56" t="s">
        <v>2992</v>
      </c>
      <c r="U164" s="56" t="s">
        <v>2986</v>
      </c>
      <c r="V164" s="56" t="s">
        <v>2995</v>
      </c>
      <c r="W164" s="56" t="s">
        <v>2983</v>
      </c>
      <c r="X164" s="56" t="s">
        <v>3404</v>
      </c>
      <c r="Y164" s="56" t="s">
        <v>3407</v>
      </c>
      <c r="Z164" s="56" t="s">
        <v>3401</v>
      </c>
      <c r="AA164" s="56" t="s">
        <v>3410</v>
      </c>
      <c r="AB164" s="56" t="s">
        <v>3398</v>
      </c>
      <c r="AC164" s="56" t="s">
        <v>3819</v>
      </c>
      <c r="AD164" s="56" t="s">
        <v>3822</v>
      </c>
      <c r="AE164" s="56" t="s">
        <v>3816</v>
      </c>
      <c r="AF164" s="56" t="s">
        <v>3825</v>
      </c>
      <c r="AG164" s="56" t="s">
        <v>3813</v>
      </c>
      <c r="AH164" s="56" t="s">
        <v>3984</v>
      </c>
      <c r="AI164" s="56" t="s">
        <v>3987</v>
      </c>
      <c r="AJ164" s="56" t="s">
        <v>3981</v>
      </c>
      <c r="AK164" s="56" t="s">
        <v>3990</v>
      </c>
      <c r="AL164" s="56" t="s">
        <v>3978</v>
      </c>
      <c r="AM164" s="56" t="s">
        <v>4399</v>
      </c>
      <c r="AN164" s="56" t="s">
        <v>4402</v>
      </c>
      <c r="AO164" s="56" t="s">
        <v>4396</v>
      </c>
      <c r="AP164" s="56" t="s">
        <v>4405</v>
      </c>
      <c r="AQ164" s="56" t="s">
        <v>4393</v>
      </c>
      <c r="AR164" s="56" t="s">
        <v>4624</v>
      </c>
      <c r="AS164" s="56" t="s">
        <v>4627</v>
      </c>
      <c r="AT164" s="56" t="s">
        <v>4621</v>
      </c>
      <c r="AU164" s="56" t="s">
        <v>4630</v>
      </c>
      <c r="AV164" s="56" t="s">
        <v>4618</v>
      </c>
    </row>
    <row r="165" spans="1:48" hidden="1">
      <c r="A165" s="49" t="s">
        <v>4660</v>
      </c>
      <c r="B165" s="59"/>
      <c r="C165" s="65">
        <v>28</v>
      </c>
      <c r="D165" s="56" t="s">
        <v>269</v>
      </c>
      <c r="E165" s="56" t="s">
        <v>272</v>
      </c>
      <c r="F165" s="56" t="s">
        <v>266</v>
      </c>
      <c r="G165" s="56" t="s">
        <v>275</v>
      </c>
      <c r="H165" s="56" t="s">
        <v>263</v>
      </c>
      <c r="I165" s="56" t="s">
        <v>2009</v>
      </c>
      <c r="J165" s="56" t="s">
        <v>2262</v>
      </c>
      <c r="K165" s="56" t="s">
        <v>2006</v>
      </c>
      <c r="L165" s="56" t="s">
        <v>2265</v>
      </c>
      <c r="M165" s="56" t="s">
        <v>2003</v>
      </c>
      <c r="N165" s="56" t="s">
        <v>2424</v>
      </c>
      <c r="O165" s="56" t="s">
        <v>2427</v>
      </c>
      <c r="P165" s="56" t="s">
        <v>2421</v>
      </c>
      <c r="Q165" s="56" t="s">
        <v>2430</v>
      </c>
      <c r="R165" s="56" t="s">
        <v>2418</v>
      </c>
      <c r="S165" s="56" t="s">
        <v>2839</v>
      </c>
      <c r="T165" s="56" t="s">
        <v>2842</v>
      </c>
      <c r="U165" s="56" t="s">
        <v>2836</v>
      </c>
      <c r="V165" s="56" t="s">
        <v>2845</v>
      </c>
      <c r="W165" s="56" t="s">
        <v>2833</v>
      </c>
      <c r="X165" s="56" t="s">
        <v>3004</v>
      </c>
      <c r="Y165" s="56" t="s">
        <v>3007</v>
      </c>
      <c r="Z165" s="56" t="s">
        <v>3001</v>
      </c>
      <c r="AA165" s="56" t="s">
        <v>3010</v>
      </c>
      <c r="AB165" s="56" t="s">
        <v>2998</v>
      </c>
      <c r="AC165" s="56" t="s">
        <v>3419</v>
      </c>
      <c r="AD165" s="56" t="s">
        <v>3422</v>
      </c>
      <c r="AE165" s="56" t="s">
        <v>3416</v>
      </c>
      <c r="AF165" s="56" t="s">
        <v>3425</v>
      </c>
      <c r="AG165" s="56" t="s">
        <v>3413</v>
      </c>
      <c r="AH165" s="56" t="s">
        <v>3834</v>
      </c>
      <c r="AI165" s="56" t="s">
        <v>3837</v>
      </c>
      <c r="AJ165" s="56" t="s">
        <v>3831</v>
      </c>
      <c r="AK165" s="56" t="s">
        <v>3840</v>
      </c>
      <c r="AL165" s="56" t="s">
        <v>3828</v>
      </c>
      <c r="AM165" s="56" t="s">
        <v>3999</v>
      </c>
      <c r="AN165" s="56" t="s">
        <v>4002</v>
      </c>
      <c r="AO165" s="56" t="s">
        <v>3996</v>
      </c>
      <c r="AP165" s="56" t="s">
        <v>4005</v>
      </c>
      <c r="AQ165" s="56" t="s">
        <v>3993</v>
      </c>
      <c r="AR165" s="56" t="s">
        <v>4414</v>
      </c>
      <c r="AS165" s="56" t="s">
        <v>4417</v>
      </c>
      <c r="AT165" s="56" t="s">
        <v>4411</v>
      </c>
      <c r="AU165" s="56" t="s">
        <v>4420</v>
      </c>
      <c r="AV165" s="56" t="s">
        <v>4408</v>
      </c>
    </row>
    <row r="166" spans="1:48" hidden="1">
      <c r="A166" s="46" t="s">
        <v>4679</v>
      </c>
      <c r="B166" s="47"/>
      <c r="C166" s="65">
        <v>29</v>
      </c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</row>
    <row r="167" spans="1:48" hidden="1">
      <c r="A167" s="49" t="s">
        <v>4665</v>
      </c>
      <c r="B167" s="50"/>
      <c r="C167" s="65">
        <v>30</v>
      </c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</row>
    <row r="168" spans="1:48" hidden="1">
      <c r="A168" s="53"/>
      <c r="B168" s="54" t="s">
        <v>4666</v>
      </c>
      <c r="C168" s="65">
        <v>31</v>
      </c>
      <c r="D168" s="56" t="s">
        <v>285</v>
      </c>
      <c r="E168" s="56" t="s">
        <v>288</v>
      </c>
      <c r="F168" s="56" t="s">
        <v>282</v>
      </c>
      <c r="G168" s="56" t="s">
        <v>291</v>
      </c>
      <c r="H168" s="56" t="s">
        <v>279</v>
      </c>
      <c r="I168" s="56" t="s">
        <v>2275</v>
      </c>
      <c r="J168" s="56" t="s">
        <v>2278</v>
      </c>
      <c r="K168" s="56" t="s">
        <v>2272</v>
      </c>
      <c r="L168" s="56" t="s">
        <v>2281</v>
      </c>
      <c r="M168" s="56" t="s">
        <v>2269</v>
      </c>
      <c r="N168" s="56" t="s">
        <v>2440</v>
      </c>
      <c r="O168" s="56" t="s">
        <v>2443</v>
      </c>
      <c r="P168" s="56" t="s">
        <v>2437</v>
      </c>
      <c r="Q168" s="56" t="s">
        <v>2446</v>
      </c>
      <c r="R168" s="56" t="s">
        <v>2434</v>
      </c>
      <c r="S168" s="56" t="s">
        <v>2855</v>
      </c>
      <c r="T168" s="56" t="s">
        <v>2858</v>
      </c>
      <c r="U168" s="56" t="s">
        <v>2852</v>
      </c>
      <c r="V168" s="56" t="s">
        <v>2861</v>
      </c>
      <c r="W168" s="56" t="s">
        <v>2849</v>
      </c>
      <c r="X168" s="56" t="s">
        <v>3270</v>
      </c>
      <c r="Y168" s="56" t="s">
        <v>3273</v>
      </c>
      <c r="Z168" s="56" t="s">
        <v>3267</v>
      </c>
      <c r="AA168" s="56" t="s">
        <v>3276</v>
      </c>
      <c r="AB168" s="56" t="s">
        <v>3264</v>
      </c>
      <c r="AC168" s="56" t="s">
        <v>3435</v>
      </c>
      <c r="AD168" s="56" t="s">
        <v>3438</v>
      </c>
      <c r="AE168" s="56" t="s">
        <v>3432</v>
      </c>
      <c r="AF168" s="56" t="s">
        <v>3441</v>
      </c>
      <c r="AG168" s="56" t="s">
        <v>3429</v>
      </c>
      <c r="AH168" s="56" t="s">
        <v>3850</v>
      </c>
      <c r="AI168" s="56" t="s">
        <v>3853</v>
      </c>
      <c r="AJ168" s="56" t="s">
        <v>3847</v>
      </c>
      <c r="AK168" s="56" t="s">
        <v>3856</v>
      </c>
      <c r="AL168" s="56" t="s">
        <v>3844</v>
      </c>
      <c r="AM168" s="56" t="s">
        <v>4265</v>
      </c>
      <c r="AN168" s="56" t="s">
        <v>4268</v>
      </c>
      <c r="AO168" s="56" t="s">
        <v>4262</v>
      </c>
      <c r="AP168" s="56" t="s">
        <v>4271</v>
      </c>
      <c r="AQ168" s="56" t="s">
        <v>4009</v>
      </c>
      <c r="AR168" s="56" t="s">
        <v>4430</v>
      </c>
      <c r="AS168" s="56" t="s">
        <v>4433</v>
      </c>
      <c r="AT168" s="56" t="s">
        <v>4427</v>
      </c>
      <c r="AU168" s="56" t="s">
        <v>4436</v>
      </c>
      <c r="AV168" s="56" t="s">
        <v>4424</v>
      </c>
    </row>
    <row r="169" spans="1:48" hidden="1">
      <c r="A169" s="53"/>
      <c r="B169" s="54" t="s">
        <v>4667</v>
      </c>
      <c r="C169" s="65">
        <v>32</v>
      </c>
      <c r="D169" s="56" t="s">
        <v>300</v>
      </c>
      <c r="E169" s="56" t="s">
        <v>303</v>
      </c>
      <c r="F169" s="56" t="s">
        <v>297</v>
      </c>
      <c r="G169" s="56" t="s">
        <v>306</v>
      </c>
      <c r="H169" s="56" t="s">
        <v>294</v>
      </c>
      <c r="I169" s="56" t="s">
        <v>2290</v>
      </c>
      <c r="J169" s="56" t="s">
        <v>2293</v>
      </c>
      <c r="K169" s="56" t="s">
        <v>2287</v>
      </c>
      <c r="L169" s="56" t="s">
        <v>2296</v>
      </c>
      <c r="M169" s="56" t="s">
        <v>2284</v>
      </c>
      <c r="N169" s="56" t="s">
        <v>2455</v>
      </c>
      <c r="O169" s="56" t="s">
        <v>2458</v>
      </c>
      <c r="P169" s="56" t="s">
        <v>2452</v>
      </c>
      <c r="Q169" s="56" t="s">
        <v>2461</v>
      </c>
      <c r="R169" s="56" t="s">
        <v>2449</v>
      </c>
      <c r="S169" s="56" t="s">
        <v>2870</v>
      </c>
      <c r="T169" s="56" t="s">
        <v>2873</v>
      </c>
      <c r="U169" s="56" t="s">
        <v>2867</v>
      </c>
      <c r="V169" s="56" t="s">
        <v>2876</v>
      </c>
      <c r="W169" s="56" t="s">
        <v>2864</v>
      </c>
      <c r="X169" s="56" t="s">
        <v>3285</v>
      </c>
      <c r="Y169" s="56" t="s">
        <v>3288</v>
      </c>
      <c r="Z169" s="56" t="s">
        <v>3282</v>
      </c>
      <c r="AA169" s="56" t="s">
        <v>3291</v>
      </c>
      <c r="AB169" s="56" t="s">
        <v>3279</v>
      </c>
      <c r="AC169" s="56" t="s">
        <v>3450</v>
      </c>
      <c r="AD169" s="56" t="s">
        <v>3453</v>
      </c>
      <c r="AE169" s="56" t="s">
        <v>3447</v>
      </c>
      <c r="AF169" s="56" t="s">
        <v>3456</v>
      </c>
      <c r="AG169" s="56" t="s">
        <v>3444</v>
      </c>
      <c r="AH169" s="56" t="s">
        <v>3865</v>
      </c>
      <c r="AI169" s="56" t="s">
        <v>3868</v>
      </c>
      <c r="AJ169" s="56" t="s">
        <v>3862</v>
      </c>
      <c r="AK169" s="56" t="s">
        <v>3871</v>
      </c>
      <c r="AL169" s="56" t="s">
        <v>3859</v>
      </c>
      <c r="AM169" s="56" t="s">
        <v>4280</v>
      </c>
      <c r="AN169" s="56" t="s">
        <v>4283</v>
      </c>
      <c r="AO169" s="56" t="s">
        <v>4277</v>
      </c>
      <c r="AP169" s="56" t="s">
        <v>4286</v>
      </c>
      <c r="AQ169" s="56" t="s">
        <v>4274</v>
      </c>
      <c r="AR169" s="56" t="s">
        <v>4445</v>
      </c>
      <c r="AS169" s="56" t="s">
        <v>4448</v>
      </c>
      <c r="AT169" s="56" t="s">
        <v>4442</v>
      </c>
      <c r="AU169" s="56" t="s">
        <v>4451</v>
      </c>
      <c r="AV169" s="56" t="s">
        <v>4439</v>
      </c>
    </row>
    <row r="170" spans="1:48" hidden="1">
      <c r="A170" s="49" t="s">
        <v>4668</v>
      </c>
      <c r="B170" s="50"/>
      <c r="C170" s="65">
        <v>33</v>
      </c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</row>
    <row r="171" spans="1:48" hidden="1">
      <c r="A171" s="53"/>
      <c r="B171" s="54" t="s">
        <v>4669</v>
      </c>
      <c r="C171" s="65">
        <v>34</v>
      </c>
      <c r="D171" s="56" t="s">
        <v>315</v>
      </c>
      <c r="E171" s="56" t="s">
        <v>318</v>
      </c>
      <c r="F171" s="56" t="s">
        <v>312</v>
      </c>
      <c r="G171" s="56" t="s">
        <v>321</v>
      </c>
      <c r="H171" s="56" t="s">
        <v>309</v>
      </c>
      <c r="I171" s="56" t="s">
        <v>2305</v>
      </c>
      <c r="J171" s="56" t="s">
        <v>2308</v>
      </c>
      <c r="K171" s="56" t="s">
        <v>2302</v>
      </c>
      <c r="L171" s="56" t="s">
        <v>2311</v>
      </c>
      <c r="M171" s="56" t="s">
        <v>2299</v>
      </c>
      <c r="N171" s="56" t="s">
        <v>2470</v>
      </c>
      <c r="O171" s="56" t="s">
        <v>2473</v>
      </c>
      <c r="P171" s="56" t="s">
        <v>2467</v>
      </c>
      <c r="Q171" s="56" t="s">
        <v>2476</v>
      </c>
      <c r="R171" s="56" t="s">
        <v>2464</v>
      </c>
      <c r="S171" s="56" t="s">
        <v>2885</v>
      </c>
      <c r="T171" s="56" t="s">
        <v>2888</v>
      </c>
      <c r="U171" s="56" t="s">
        <v>2882</v>
      </c>
      <c r="V171" s="56" t="s">
        <v>2891</v>
      </c>
      <c r="W171" s="56" t="s">
        <v>2879</v>
      </c>
      <c r="X171" s="56" t="s">
        <v>3300</v>
      </c>
      <c r="Y171" s="56" t="s">
        <v>3303</v>
      </c>
      <c r="Z171" s="56" t="s">
        <v>3297</v>
      </c>
      <c r="AA171" s="56" t="s">
        <v>3306</v>
      </c>
      <c r="AB171" s="56" t="s">
        <v>3294</v>
      </c>
      <c r="AC171" s="56" t="s">
        <v>3465</v>
      </c>
      <c r="AD171" s="56" t="s">
        <v>3468</v>
      </c>
      <c r="AE171" s="56" t="s">
        <v>3462</v>
      </c>
      <c r="AF171" s="56" t="s">
        <v>3471</v>
      </c>
      <c r="AG171" s="56" t="s">
        <v>3459</v>
      </c>
      <c r="AH171" s="56" t="s">
        <v>3880</v>
      </c>
      <c r="AI171" s="56" t="s">
        <v>3883</v>
      </c>
      <c r="AJ171" s="56" t="s">
        <v>3877</v>
      </c>
      <c r="AK171" s="56" t="s">
        <v>3886</v>
      </c>
      <c r="AL171" s="56" t="s">
        <v>3874</v>
      </c>
      <c r="AM171" s="56" t="s">
        <v>4295</v>
      </c>
      <c r="AN171" s="56" t="s">
        <v>4298</v>
      </c>
      <c r="AO171" s="56" t="s">
        <v>4292</v>
      </c>
      <c r="AP171" s="56" t="s">
        <v>4301</v>
      </c>
      <c r="AQ171" s="56" t="s">
        <v>4289</v>
      </c>
      <c r="AR171" s="56" t="s">
        <v>4460</v>
      </c>
      <c r="AS171" s="56" t="s">
        <v>4463</v>
      </c>
      <c r="AT171" s="56" t="s">
        <v>4457</v>
      </c>
      <c r="AU171" s="56" t="s">
        <v>4466</v>
      </c>
      <c r="AV171" s="56" t="s">
        <v>4454</v>
      </c>
    </row>
    <row r="172" spans="1:48" hidden="1">
      <c r="A172" s="53"/>
      <c r="B172" s="54" t="s">
        <v>4670</v>
      </c>
      <c r="C172" s="65">
        <v>35</v>
      </c>
      <c r="D172" s="56" t="s">
        <v>330</v>
      </c>
      <c r="E172" s="56" t="s">
        <v>333</v>
      </c>
      <c r="F172" s="56" t="s">
        <v>327</v>
      </c>
      <c r="G172" s="56" t="s">
        <v>336</v>
      </c>
      <c r="H172" s="56" t="s">
        <v>324</v>
      </c>
      <c r="I172" s="56" t="s">
        <v>2320</v>
      </c>
      <c r="J172" s="56" t="s">
        <v>2323</v>
      </c>
      <c r="K172" s="56" t="s">
        <v>2317</v>
      </c>
      <c r="L172" s="56" t="s">
        <v>2326</v>
      </c>
      <c r="M172" s="56" t="s">
        <v>2314</v>
      </c>
      <c r="N172" s="56" t="s">
        <v>2485</v>
      </c>
      <c r="O172" s="56" t="s">
        <v>2488</v>
      </c>
      <c r="P172" s="56" t="s">
        <v>2482</v>
      </c>
      <c r="Q172" s="56" t="s">
        <v>2491</v>
      </c>
      <c r="R172" s="56" t="s">
        <v>2479</v>
      </c>
      <c r="S172" s="56" t="s">
        <v>2900</v>
      </c>
      <c r="T172" s="56" t="s">
        <v>2903</v>
      </c>
      <c r="U172" s="56" t="s">
        <v>2897</v>
      </c>
      <c r="V172" s="56" t="s">
        <v>2906</v>
      </c>
      <c r="W172" s="56" t="s">
        <v>2894</v>
      </c>
      <c r="X172" s="56" t="s">
        <v>3315</v>
      </c>
      <c r="Y172" s="56" t="s">
        <v>3318</v>
      </c>
      <c r="Z172" s="56" t="s">
        <v>3312</v>
      </c>
      <c r="AA172" s="56" t="s">
        <v>3321</v>
      </c>
      <c r="AB172" s="56" t="s">
        <v>3309</v>
      </c>
      <c r="AC172" s="56" t="s">
        <v>3480</v>
      </c>
      <c r="AD172" s="56" t="s">
        <v>3483</v>
      </c>
      <c r="AE172" s="56" t="s">
        <v>3477</v>
      </c>
      <c r="AF172" s="56" t="s">
        <v>3486</v>
      </c>
      <c r="AG172" s="56" t="s">
        <v>3474</v>
      </c>
      <c r="AH172" s="56" t="s">
        <v>3895</v>
      </c>
      <c r="AI172" s="56" t="s">
        <v>3898</v>
      </c>
      <c r="AJ172" s="56" t="s">
        <v>3892</v>
      </c>
      <c r="AK172" s="56" t="s">
        <v>3901</v>
      </c>
      <c r="AL172" s="56" t="s">
        <v>3889</v>
      </c>
      <c r="AM172" s="56" t="s">
        <v>4310</v>
      </c>
      <c r="AN172" s="56" t="s">
        <v>4313</v>
      </c>
      <c r="AO172" s="56" t="s">
        <v>4307</v>
      </c>
      <c r="AP172" s="56" t="s">
        <v>4316</v>
      </c>
      <c r="AQ172" s="56" t="s">
        <v>4304</v>
      </c>
      <c r="AR172" s="56" t="s">
        <v>4475</v>
      </c>
      <c r="AS172" s="56" t="s">
        <v>4478</v>
      </c>
      <c r="AT172" s="56" t="s">
        <v>4472</v>
      </c>
      <c r="AU172" s="56" t="s">
        <v>4481</v>
      </c>
      <c r="AV172" s="56" t="s">
        <v>4469</v>
      </c>
    </row>
    <row r="173" spans="1:48" hidden="1">
      <c r="A173" s="53"/>
      <c r="B173" s="54" t="s">
        <v>4671</v>
      </c>
      <c r="C173" s="65">
        <v>36</v>
      </c>
      <c r="D173" s="56" t="s">
        <v>345</v>
      </c>
      <c r="E173" s="56" t="s">
        <v>348</v>
      </c>
      <c r="F173" s="56" t="s">
        <v>342</v>
      </c>
      <c r="G173" s="56" t="s">
        <v>351</v>
      </c>
      <c r="H173" s="56" t="s">
        <v>339</v>
      </c>
      <c r="I173" s="56" t="s">
        <v>2335</v>
      </c>
      <c r="J173" s="56" t="s">
        <v>2338</v>
      </c>
      <c r="K173" s="56" t="s">
        <v>2332</v>
      </c>
      <c r="L173" s="56" t="s">
        <v>2341</v>
      </c>
      <c r="M173" s="56" t="s">
        <v>2329</v>
      </c>
      <c r="N173" s="56" t="s">
        <v>2500</v>
      </c>
      <c r="O173" s="56" t="s">
        <v>2503</v>
      </c>
      <c r="P173" s="56" t="s">
        <v>2497</v>
      </c>
      <c r="Q173" s="56" t="s">
        <v>2506</v>
      </c>
      <c r="R173" s="56" t="s">
        <v>2494</v>
      </c>
      <c r="S173" s="56" t="s">
        <v>2915</v>
      </c>
      <c r="T173" s="56" t="s">
        <v>2918</v>
      </c>
      <c r="U173" s="56" t="s">
        <v>2912</v>
      </c>
      <c r="V173" s="56" t="s">
        <v>2921</v>
      </c>
      <c r="W173" s="56" t="s">
        <v>2909</v>
      </c>
      <c r="X173" s="56" t="s">
        <v>3330</v>
      </c>
      <c r="Y173" s="56" t="s">
        <v>3333</v>
      </c>
      <c r="Z173" s="56" t="s">
        <v>3327</v>
      </c>
      <c r="AA173" s="56" t="s">
        <v>3336</v>
      </c>
      <c r="AB173" s="56" t="s">
        <v>3324</v>
      </c>
      <c r="AC173" s="56" t="s">
        <v>3495</v>
      </c>
      <c r="AD173" s="56" t="s">
        <v>3498</v>
      </c>
      <c r="AE173" s="56" t="s">
        <v>3492</v>
      </c>
      <c r="AF173" s="56" t="s">
        <v>3501</v>
      </c>
      <c r="AG173" s="56" t="s">
        <v>3489</v>
      </c>
      <c r="AH173" s="56" t="s">
        <v>3910</v>
      </c>
      <c r="AI173" s="56" t="s">
        <v>3913</v>
      </c>
      <c r="AJ173" s="56" t="s">
        <v>3907</v>
      </c>
      <c r="AK173" s="56" t="s">
        <v>3916</v>
      </c>
      <c r="AL173" s="56" t="s">
        <v>3904</v>
      </c>
      <c r="AM173" s="56" t="s">
        <v>4325</v>
      </c>
      <c r="AN173" s="56" t="s">
        <v>4328</v>
      </c>
      <c r="AO173" s="56" t="s">
        <v>4322</v>
      </c>
      <c r="AP173" s="56" t="s">
        <v>4331</v>
      </c>
      <c r="AQ173" s="56" t="s">
        <v>4319</v>
      </c>
      <c r="AR173" s="56" t="s">
        <v>4490</v>
      </c>
      <c r="AS173" s="56" t="s">
        <v>4493</v>
      </c>
      <c r="AT173" s="56" t="s">
        <v>4487</v>
      </c>
      <c r="AU173" s="56" t="s">
        <v>4496</v>
      </c>
      <c r="AV173" s="56" t="s">
        <v>4484</v>
      </c>
    </row>
    <row r="174" spans="1:48" ht="15" hidden="1" customHeight="1">
      <c r="A174" s="53"/>
      <c r="B174" s="54" t="s">
        <v>4672</v>
      </c>
      <c r="C174" s="65">
        <v>37</v>
      </c>
      <c r="D174" s="56" t="s">
        <v>360</v>
      </c>
      <c r="E174" s="56" t="s">
        <v>363</v>
      </c>
      <c r="F174" s="56" t="s">
        <v>357</v>
      </c>
      <c r="G174" s="56" t="s">
        <v>366</v>
      </c>
      <c r="H174" s="56" t="s">
        <v>354</v>
      </c>
      <c r="I174" s="56" t="s">
        <v>2350</v>
      </c>
      <c r="J174" s="56" t="s">
        <v>2353</v>
      </c>
      <c r="K174" s="56" t="s">
        <v>2347</v>
      </c>
      <c r="L174" s="56" t="s">
        <v>2356</v>
      </c>
      <c r="M174" s="56" t="s">
        <v>2344</v>
      </c>
      <c r="N174" s="56" t="s">
        <v>2765</v>
      </c>
      <c r="O174" s="56" t="s">
        <v>2768</v>
      </c>
      <c r="P174" s="56" t="s">
        <v>2762</v>
      </c>
      <c r="Q174" s="56" t="s">
        <v>2771</v>
      </c>
      <c r="R174" s="56" t="s">
        <v>2509</v>
      </c>
      <c r="S174" s="56" t="s">
        <v>2930</v>
      </c>
      <c r="T174" s="56" t="s">
        <v>2933</v>
      </c>
      <c r="U174" s="56" t="s">
        <v>2927</v>
      </c>
      <c r="V174" s="56" t="s">
        <v>2936</v>
      </c>
      <c r="W174" s="56" t="s">
        <v>2924</v>
      </c>
      <c r="X174" s="56" t="s">
        <v>3345</v>
      </c>
      <c r="Y174" s="56" t="s">
        <v>3348</v>
      </c>
      <c r="Z174" s="56" t="s">
        <v>3342</v>
      </c>
      <c r="AA174" s="56" t="s">
        <v>3351</v>
      </c>
      <c r="AB174" s="56" t="s">
        <v>3339</v>
      </c>
      <c r="AC174" s="56" t="s">
        <v>3510</v>
      </c>
      <c r="AD174" s="56" t="s">
        <v>3763</v>
      </c>
      <c r="AE174" s="56" t="s">
        <v>3507</v>
      </c>
      <c r="AF174" s="56" t="s">
        <v>3766</v>
      </c>
      <c r="AG174" s="56" t="s">
        <v>3504</v>
      </c>
      <c r="AH174" s="56" t="s">
        <v>3925</v>
      </c>
      <c r="AI174" s="56" t="s">
        <v>3928</v>
      </c>
      <c r="AJ174" s="56" t="s">
        <v>3922</v>
      </c>
      <c r="AK174" s="56" t="s">
        <v>3931</v>
      </c>
      <c r="AL174" s="56" t="s">
        <v>3919</v>
      </c>
      <c r="AM174" s="56" t="s">
        <v>4340</v>
      </c>
      <c r="AN174" s="56" t="s">
        <v>4343</v>
      </c>
      <c r="AO174" s="56" t="s">
        <v>4337</v>
      </c>
      <c r="AP174" s="56" t="s">
        <v>4346</v>
      </c>
      <c r="AQ174" s="56" t="s">
        <v>4334</v>
      </c>
      <c r="AR174" s="56" t="s">
        <v>4505</v>
      </c>
      <c r="AS174" s="56" t="s">
        <v>4508</v>
      </c>
      <c r="AT174" s="56" t="s">
        <v>4502</v>
      </c>
      <c r="AU174" s="56" t="s">
        <v>4511</v>
      </c>
      <c r="AV174" s="56" t="s">
        <v>4499</v>
      </c>
    </row>
    <row r="175" spans="1:48" ht="15" hidden="1" customHeight="1">
      <c r="A175" s="49" t="s">
        <v>4673</v>
      </c>
      <c r="B175" s="50"/>
      <c r="C175" s="65">
        <v>38</v>
      </c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</row>
    <row r="176" spans="1:48" ht="15" hidden="1" customHeight="1">
      <c r="A176" s="53"/>
      <c r="B176" s="54" t="s">
        <v>4674</v>
      </c>
      <c r="C176" s="65">
        <v>39</v>
      </c>
      <c r="D176" s="56" t="s">
        <v>375</v>
      </c>
      <c r="E176" s="56" t="s">
        <v>378</v>
      </c>
      <c r="F176" s="56" t="s">
        <v>372</v>
      </c>
      <c r="G176" s="56" t="s">
        <v>381</v>
      </c>
      <c r="H176" s="56" t="s">
        <v>369</v>
      </c>
      <c r="I176" s="56" t="s">
        <v>2365</v>
      </c>
      <c r="J176" s="56" t="s">
        <v>2368</v>
      </c>
      <c r="K176" s="56" t="s">
        <v>2362</v>
      </c>
      <c r="L176" s="56" t="s">
        <v>2371</v>
      </c>
      <c r="M176" s="56" t="s">
        <v>2359</v>
      </c>
      <c r="N176" s="56" t="s">
        <v>2780</v>
      </c>
      <c r="O176" s="56" t="s">
        <v>2783</v>
      </c>
      <c r="P176" s="56" t="s">
        <v>2777</v>
      </c>
      <c r="Q176" s="56" t="s">
        <v>2786</v>
      </c>
      <c r="R176" s="56" t="s">
        <v>2774</v>
      </c>
      <c r="S176" s="56" t="s">
        <v>2945</v>
      </c>
      <c r="T176" s="56" t="s">
        <v>2948</v>
      </c>
      <c r="U176" s="56" t="s">
        <v>2942</v>
      </c>
      <c r="V176" s="56" t="s">
        <v>2951</v>
      </c>
      <c r="W176" s="56" t="s">
        <v>2939</v>
      </c>
      <c r="X176" s="56" t="s">
        <v>3360</v>
      </c>
      <c r="Y176" s="56" t="s">
        <v>3363</v>
      </c>
      <c r="Z176" s="56" t="s">
        <v>3357</v>
      </c>
      <c r="AA176" s="56" t="s">
        <v>3366</v>
      </c>
      <c r="AB176" s="56" t="s">
        <v>3354</v>
      </c>
      <c r="AC176" s="56" t="s">
        <v>3775</v>
      </c>
      <c r="AD176" s="56" t="s">
        <v>3778</v>
      </c>
      <c r="AE176" s="56" t="s">
        <v>3772</v>
      </c>
      <c r="AF176" s="56" t="s">
        <v>3781</v>
      </c>
      <c r="AG176" s="56" t="s">
        <v>3769</v>
      </c>
      <c r="AH176" s="56" t="s">
        <v>3940</v>
      </c>
      <c r="AI176" s="56" t="s">
        <v>3943</v>
      </c>
      <c r="AJ176" s="56" t="s">
        <v>3937</v>
      </c>
      <c r="AK176" s="56" t="s">
        <v>3946</v>
      </c>
      <c r="AL176" s="56" t="s">
        <v>3934</v>
      </c>
      <c r="AM176" s="56" t="s">
        <v>4355</v>
      </c>
      <c r="AN176" s="56" t="s">
        <v>4358</v>
      </c>
      <c r="AO176" s="56" t="s">
        <v>4352</v>
      </c>
      <c r="AP176" s="56" t="s">
        <v>4361</v>
      </c>
      <c r="AQ176" s="56" t="s">
        <v>4349</v>
      </c>
      <c r="AR176" s="56" t="s">
        <v>4580</v>
      </c>
      <c r="AS176" s="56" t="s">
        <v>4583</v>
      </c>
      <c r="AT176" s="56" t="s">
        <v>4577</v>
      </c>
      <c r="AU176" s="56" t="s">
        <v>4586</v>
      </c>
      <c r="AV176" s="56" t="s">
        <v>4574</v>
      </c>
    </row>
    <row r="177" spans="1:48" ht="15" hidden="1" customHeight="1">
      <c r="A177" s="53"/>
      <c r="B177" s="54" t="s">
        <v>4675</v>
      </c>
      <c r="C177" s="65">
        <v>40</v>
      </c>
      <c r="D177" s="56" t="s">
        <v>390</v>
      </c>
      <c r="E177" s="56" t="s">
        <v>393</v>
      </c>
      <c r="F177" s="56" t="s">
        <v>387</v>
      </c>
      <c r="G177" s="56" t="s">
        <v>396</v>
      </c>
      <c r="H177" s="56" t="s">
        <v>384</v>
      </c>
      <c r="I177" s="56" t="s">
        <v>2380</v>
      </c>
      <c r="J177" s="56" t="s">
        <v>2383</v>
      </c>
      <c r="K177" s="56" t="s">
        <v>2377</v>
      </c>
      <c r="L177" s="56" t="s">
        <v>2386</v>
      </c>
      <c r="M177" s="56" t="s">
        <v>2374</v>
      </c>
      <c r="N177" s="56" t="s">
        <v>2795</v>
      </c>
      <c r="O177" s="56" t="s">
        <v>2798</v>
      </c>
      <c r="P177" s="56" t="s">
        <v>2792</v>
      </c>
      <c r="Q177" s="56" t="s">
        <v>2801</v>
      </c>
      <c r="R177" s="56" t="s">
        <v>2789</v>
      </c>
      <c r="S177" s="56" t="s">
        <v>2960</v>
      </c>
      <c r="T177" s="56" t="s">
        <v>2963</v>
      </c>
      <c r="U177" s="56" t="s">
        <v>2957</v>
      </c>
      <c r="V177" s="56" t="s">
        <v>2966</v>
      </c>
      <c r="W177" s="56" t="s">
        <v>2954</v>
      </c>
      <c r="X177" s="56" t="s">
        <v>3375</v>
      </c>
      <c r="Y177" s="56" t="s">
        <v>3378</v>
      </c>
      <c r="Z177" s="56" t="s">
        <v>3372</v>
      </c>
      <c r="AA177" s="56" t="s">
        <v>3381</v>
      </c>
      <c r="AB177" s="56" t="s">
        <v>3369</v>
      </c>
      <c r="AC177" s="56" t="s">
        <v>3790</v>
      </c>
      <c r="AD177" s="56" t="s">
        <v>3793</v>
      </c>
      <c r="AE177" s="56" t="s">
        <v>3787</v>
      </c>
      <c r="AF177" s="56" t="s">
        <v>3796</v>
      </c>
      <c r="AG177" s="56" t="s">
        <v>3784</v>
      </c>
      <c r="AH177" s="56" t="s">
        <v>3955</v>
      </c>
      <c r="AI177" s="56" t="s">
        <v>3958</v>
      </c>
      <c r="AJ177" s="56" t="s">
        <v>3952</v>
      </c>
      <c r="AK177" s="56" t="s">
        <v>3961</v>
      </c>
      <c r="AL177" s="56" t="s">
        <v>3949</v>
      </c>
      <c r="AM177" s="56" t="s">
        <v>4370</v>
      </c>
      <c r="AN177" s="56" t="s">
        <v>4373</v>
      </c>
      <c r="AO177" s="56" t="s">
        <v>4367</v>
      </c>
      <c r="AP177" s="56" t="s">
        <v>4376</v>
      </c>
      <c r="AQ177" s="56" t="s">
        <v>4364</v>
      </c>
      <c r="AR177" s="56" t="s">
        <v>4595</v>
      </c>
      <c r="AS177" s="56" t="s">
        <v>4598</v>
      </c>
      <c r="AT177" s="56" t="s">
        <v>4592</v>
      </c>
      <c r="AU177" s="56" t="s">
        <v>4601</v>
      </c>
      <c r="AV177" s="56" t="s">
        <v>4589</v>
      </c>
    </row>
    <row r="178" spans="1:48" ht="15" hidden="1" customHeight="1">
      <c r="A178" s="53"/>
      <c r="B178" s="54" t="s">
        <v>4676</v>
      </c>
      <c r="C178" s="65">
        <v>41</v>
      </c>
      <c r="D178" s="56" t="s">
        <v>405</v>
      </c>
      <c r="E178" s="56" t="s">
        <v>408</v>
      </c>
      <c r="F178" s="56" t="s">
        <v>402</v>
      </c>
      <c r="G178" s="56" t="s">
        <v>411</v>
      </c>
      <c r="H178" s="56" t="s">
        <v>399</v>
      </c>
      <c r="I178" s="56" t="s">
        <v>2395</v>
      </c>
      <c r="J178" s="56" t="s">
        <v>2398</v>
      </c>
      <c r="K178" s="56" t="s">
        <v>2392</v>
      </c>
      <c r="L178" s="56" t="s">
        <v>2401</v>
      </c>
      <c r="M178" s="56" t="s">
        <v>2389</v>
      </c>
      <c r="N178" s="56" t="s">
        <v>2810</v>
      </c>
      <c r="O178" s="56" t="s">
        <v>2813</v>
      </c>
      <c r="P178" s="56" t="s">
        <v>2807</v>
      </c>
      <c r="Q178" s="56" t="s">
        <v>2816</v>
      </c>
      <c r="R178" s="56" t="s">
        <v>2804</v>
      </c>
      <c r="S178" s="56" t="s">
        <v>2975</v>
      </c>
      <c r="T178" s="56" t="s">
        <v>2978</v>
      </c>
      <c r="U178" s="56" t="s">
        <v>2972</v>
      </c>
      <c r="V178" s="56" t="s">
        <v>2981</v>
      </c>
      <c r="W178" s="56" t="s">
        <v>2969</v>
      </c>
      <c r="X178" s="56" t="s">
        <v>3390</v>
      </c>
      <c r="Y178" s="56" t="s">
        <v>3393</v>
      </c>
      <c r="Z178" s="56" t="s">
        <v>3387</v>
      </c>
      <c r="AA178" s="56" t="s">
        <v>3396</v>
      </c>
      <c r="AB178" s="56" t="s">
        <v>3384</v>
      </c>
      <c r="AC178" s="56" t="s">
        <v>3805</v>
      </c>
      <c r="AD178" s="56" t="s">
        <v>3808</v>
      </c>
      <c r="AE178" s="56" t="s">
        <v>3802</v>
      </c>
      <c r="AF178" s="56" t="s">
        <v>3811</v>
      </c>
      <c r="AG178" s="56" t="s">
        <v>3799</v>
      </c>
      <c r="AH178" s="56" t="s">
        <v>3970</v>
      </c>
      <c r="AI178" s="56" t="s">
        <v>3973</v>
      </c>
      <c r="AJ178" s="56" t="s">
        <v>3967</v>
      </c>
      <c r="AK178" s="56" t="s">
        <v>3976</v>
      </c>
      <c r="AL178" s="56" t="s">
        <v>3964</v>
      </c>
      <c r="AM178" s="56" t="s">
        <v>4385</v>
      </c>
      <c r="AN178" s="56" t="s">
        <v>4388</v>
      </c>
      <c r="AO178" s="56" t="s">
        <v>4382</v>
      </c>
      <c r="AP178" s="56" t="s">
        <v>4391</v>
      </c>
      <c r="AQ178" s="56" t="s">
        <v>4379</v>
      </c>
      <c r="AR178" s="56" t="s">
        <v>4610</v>
      </c>
      <c r="AS178" s="56" t="s">
        <v>4613</v>
      </c>
      <c r="AT178" s="56" t="s">
        <v>4607</v>
      </c>
      <c r="AU178" s="56" t="s">
        <v>4616</v>
      </c>
      <c r="AV178" s="56" t="s">
        <v>4604</v>
      </c>
    </row>
    <row r="179" spans="1:48" ht="15" hidden="1" customHeight="1">
      <c r="A179" s="53"/>
      <c r="B179" s="54" t="s">
        <v>4677</v>
      </c>
      <c r="C179" s="65">
        <v>42</v>
      </c>
      <c r="D179" s="56" t="s">
        <v>420</v>
      </c>
      <c r="E179" s="56" t="s">
        <v>423</v>
      </c>
      <c r="F179" s="56" t="s">
        <v>417</v>
      </c>
      <c r="G179" s="56" t="s">
        <v>426</v>
      </c>
      <c r="H179" s="56" t="s">
        <v>414</v>
      </c>
      <c r="I179" s="56" t="s">
        <v>2410</v>
      </c>
      <c r="J179" s="56" t="s">
        <v>2413</v>
      </c>
      <c r="K179" s="56" t="s">
        <v>2407</v>
      </c>
      <c r="L179" s="56" t="s">
        <v>2416</v>
      </c>
      <c r="M179" s="56" t="s">
        <v>2404</v>
      </c>
      <c r="N179" s="56" t="s">
        <v>2825</v>
      </c>
      <c r="O179" s="56" t="s">
        <v>2828</v>
      </c>
      <c r="P179" s="56" t="s">
        <v>2822</v>
      </c>
      <c r="Q179" s="56" t="s">
        <v>2831</v>
      </c>
      <c r="R179" s="56" t="s">
        <v>2819</v>
      </c>
      <c r="S179" s="56" t="s">
        <v>2990</v>
      </c>
      <c r="T179" s="56" t="s">
        <v>2993</v>
      </c>
      <c r="U179" s="56" t="s">
        <v>2987</v>
      </c>
      <c r="V179" s="56" t="s">
        <v>2996</v>
      </c>
      <c r="W179" s="56" t="s">
        <v>2984</v>
      </c>
      <c r="X179" s="56" t="s">
        <v>3405</v>
      </c>
      <c r="Y179" s="56" t="s">
        <v>3408</v>
      </c>
      <c r="Z179" s="56" t="s">
        <v>3402</v>
      </c>
      <c r="AA179" s="56" t="s">
        <v>3411</v>
      </c>
      <c r="AB179" s="56" t="s">
        <v>3399</v>
      </c>
      <c r="AC179" s="56" t="s">
        <v>3820</v>
      </c>
      <c r="AD179" s="56" t="s">
        <v>3823</v>
      </c>
      <c r="AE179" s="56" t="s">
        <v>3817</v>
      </c>
      <c r="AF179" s="56" t="s">
        <v>3826</v>
      </c>
      <c r="AG179" s="56" t="s">
        <v>3814</v>
      </c>
      <c r="AH179" s="56" t="s">
        <v>3985</v>
      </c>
      <c r="AI179" s="56" t="s">
        <v>3988</v>
      </c>
      <c r="AJ179" s="56" t="s">
        <v>3982</v>
      </c>
      <c r="AK179" s="56" t="s">
        <v>3991</v>
      </c>
      <c r="AL179" s="56" t="s">
        <v>3979</v>
      </c>
      <c r="AM179" s="56" t="s">
        <v>4400</v>
      </c>
      <c r="AN179" s="56" t="s">
        <v>4403</v>
      </c>
      <c r="AO179" s="56" t="s">
        <v>4397</v>
      </c>
      <c r="AP179" s="56" t="s">
        <v>4406</v>
      </c>
      <c r="AQ179" s="56" t="s">
        <v>4394</v>
      </c>
      <c r="AR179" s="56" t="s">
        <v>4625</v>
      </c>
      <c r="AS179" s="56" t="s">
        <v>4628</v>
      </c>
      <c r="AT179" s="56" t="s">
        <v>4622</v>
      </c>
      <c r="AU179" s="56" t="s">
        <v>4631</v>
      </c>
      <c r="AV179" s="56" t="s">
        <v>4619</v>
      </c>
    </row>
    <row r="180" spans="1:48" ht="15" hidden="1" customHeight="1">
      <c r="A180" s="49" t="s">
        <v>4660</v>
      </c>
      <c r="B180" s="59"/>
      <c r="C180" s="65">
        <v>43</v>
      </c>
      <c r="D180" s="56" t="s">
        <v>270</v>
      </c>
      <c r="E180" s="56" t="s">
        <v>273</v>
      </c>
      <c r="F180" s="56" t="s">
        <v>267</v>
      </c>
      <c r="G180" s="56" t="s">
        <v>276</v>
      </c>
      <c r="H180" s="56" t="s">
        <v>264</v>
      </c>
      <c r="I180" s="56" t="s">
        <v>2010</v>
      </c>
      <c r="J180" s="56" t="s">
        <v>2263</v>
      </c>
      <c r="K180" s="56" t="s">
        <v>2007</v>
      </c>
      <c r="L180" s="56" t="s">
        <v>2266</v>
      </c>
      <c r="M180" s="56" t="s">
        <v>2004</v>
      </c>
      <c r="N180" s="56" t="s">
        <v>2425</v>
      </c>
      <c r="O180" s="56" t="s">
        <v>2428</v>
      </c>
      <c r="P180" s="56" t="s">
        <v>2422</v>
      </c>
      <c r="Q180" s="56" t="s">
        <v>2431</v>
      </c>
      <c r="R180" s="56" t="s">
        <v>2419</v>
      </c>
      <c r="S180" s="56" t="s">
        <v>2840</v>
      </c>
      <c r="T180" s="56" t="s">
        <v>2843</v>
      </c>
      <c r="U180" s="56" t="s">
        <v>2837</v>
      </c>
      <c r="V180" s="56" t="s">
        <v>2846</v>
      </c>
      <c r="W180" s="56" t="s">
        <v>2834</v>
      </c>
      <c r="X180" s="56" t="s">
        <v>3005</v>
      </c>
      <c r="Y180" s="56" t="s">
        <v>3008</v>
      </c>
      <c r="Z180" s="56" t="s">
        <v>3002</v>
      </c>
      <c r="AA180" s="56" t="s">
        <v>3011</v>
      </c>
      <c r="AB180" s="56" t="s">
        <v>2999</v>
      </c>
      <c r="AC180" s="56" t="s">
        <v>3420</v>
      </c>
      <c r="AD180" s="56" t="s">
        <v>3423</v>
      </c>
      <c r="AE180" s="56" t="s">
        <v>3417</v>
      </c>
      <c r="AF180" s="56" t="s">
        <v>3426</v>
      </c>
      <c r="AG180" s="56" t="s">
        <v>3414</v>
      </c>
      <c r="AH180" s="56" t="s">
        <v>3835</v>
      </c>
      <c r="AI180" s="56" t="s">
        <v>3838</v>
      </c>
      <c r="AJ180" s="56" t="s">
        <v>3832</v>
      </c>
      <c r="AK180" s="56" t="s">
        <v>3841</v>
      </c>
      <c r="AL180" s="56" t="s">
        <v>3829</v>
      </c>
      <c r="AM180" s="56" t="s">
        <v>4000</v>
      </c>
      <c r="AN180" s="56" t="s">
        <v>4003</v>
      </c>
      <c r="AO180" s="56" t="s">
        <v>3997</v>
      </c>
      <c r="AP180" s="56" t="s">
        <v>4006</v>
      </c>
      <c r="AQ180" s="56" t="s">
        <v>3994</v>
      </c>
      <c r="AR180" s="56" t="s">
        <v>4415</v>
      </c>
      <c r="AS180" s="56" t="s">
        <v>4418</v>
      </c>
      <c r="AT180" s="56" t="s">
        <v>4412</v>
      </c>
      <c r="AU180" s="56" t="s">
        <v>4421</v>
      </c>
      <c r="AV180" s="56" t="s">
        <v>4409</v>
      </c>
    </row>
    <row r="181" spans="1:48" ht="15" hidden="1" customHeight="1"/>
    <row r="182" spans="1:48" ht="15" hidden="1" customHeight="1"/>
  </sheetData>
  <mergeCells count="85">
    <mergeCell ref="AV133:AV134"/>
    <mergeCell ref="AC133:AE133"/>
    <mergeCell ref="AF133:AF134"/>
    <mergeCell ref="AG133:AG134"/>
    <mergeCell ref="AH133:AJ133"/>
    <mergeCell ref="AK133:AK134"/>
    <mergeCell ref="AL133:AL134"/>
    <mergeCell ref="AM133:AO133"/>
    <mergeCell ref="AP133:AP134"/>
    <mergeCell ref="AQ133:AQ134"/>
    <mergeCell ref="AR133:AT133"/>
    <mergeCell ref="AU133:AU134"/>
    <mergeCell ref="AB133:AB134"/>
    <mergeCell ref="AR132:AV132"/>
    <mergeCell ref="D133:F133"/>
    <mergeCell ref="G133:G134"/>
    <mergeCell ref="H133:H134"/>
    <mergeCell ref="I133:K133"/>
    <mergeCell ref="L133:L134"/>
    <mergeCell ref="M133:M134"/>
    <mergeCell ref="N133:P133"/>
    <mergeCell ref="Q133:Q134"/>
    <mergeCell ref="R133:R134"/>
    <mergeCell ref="S133:U133"/>
    <mergeCell ref="V133:V134"/>
    <mergeCell ref="W133:W134"/>
    <mergeCell ref="X133:Z133"/>
    <mergeCell ref="AA133:AA134"/>
    <mergeCell ref="AU81:AU82"/>
    <mergeCell ref="AV81:AV82"/>
    <mergeCell ref="D132:H132"/>
    <mergeCell ref="I132:M132"/>
    <mergeCell ref="N132:R132"/>
    <mergeCell ref="S132:W132"/>
    <mergeCell ref="X132:AB132"/>
    <mergeCell ref="AC132:AG132"/>
    <mergeCell ref="AH132:AL132"/>
    <mergeCell ref="AM132:AQ132"/>
    <mergeCell ref="AK81:AK82"/>
    <mergeCell ref="AL81:AL82"/>
    <mergeCell ref="AM81:AO81"/>
    <mergeCell ref="AP81:AP82"/>
    <mergeCell ref="AQ81:AQ82"/>
    <mergeCell ref="AR81:AT81"/>
    <mergeCell ref="AH81:AJ81"/>
    <mergeCell ref="Q81:Q82"/>
    <mergeCell ref="R81:R82"/>
    <mergeCell ref="S81:U81"/>
    <mergeCell ref="V81:V82"/>
    <mergeCell ref="W81:W82"/>
    <mergeCell ref="X81:Z81"/>
    <mergeCell ref="AA81:AA82"/>
    <mergeCell ref="AB81:AB82"/>
    <mergeCell ref="AC81:AE81"/>
    <mergeCell ref="AF81:AF82"/>
    <mergeCell ref="AG81:AG82"/>
    <mergeCell ref="AH80:AL80"/>
    <mergeCell ref="AM80:AQ80"/>
    <mergeCell ref="AR80:AV80"/>
    <mergeCell ref="D81:F81"/>
    <mergeCell ref="G81:G82"/>
    <mergeCell ref="H81:H82"/>
    <mergeCell ref="I81:K81"/>
    <mergeCell ref="L81:L82"/>
    <mergeCell ref="M81:M82"/>
    <mergeCell ref="N81:P81"/>
    <mergeCell ref="D80:H80"/>
    <mergeCell ref="I80:M80"/>
    <mergeCell ref="N80:R80"/>
    <mergeCell ref="S80:W80"/>
    <mergeCell ref="X80:AB80"/>
    <mergeCell ref="AC80:AG80"/>
    <mergeCell ref="M11:M12"/>
    <mergeCell ref="B5:K5"/>
    <mergeCell ref="B6:K6"/>
    <mergeCell ref="L6:T6"/>
    <mergeCell ref="A8:H8"/>
    <mergeCell ref="L8:R8"/>
    <mergeCell ref="C10:E10"/>
    <mergeCell ref="I10:K10"/>
    <mergeCell ref="C11:E11"/>
    <mergeCell ref="F11:F12"/>
    <mergeCell ref="G11:G12"/>
    <mergeCell ref="I11:K11"/>
    <mergeCell ref="L11:L12"/>
  </mergeCells>
  <dataValidations count="1">
    <dataValidation type="list" allowBlank="1" showInputMessage="1" showErrorMessage="1" sqref="C10" xr:uid="{BA43255D-D175-419E-8975-7687CCD6C840}">
      <formula1>$B$63:$B$71</formula1>
    </dataValidation>
  </dataValidations>
  <hyperlinks>
    <hyperlink ref="A61" r:id="rId1" display="http://www.abs.gov.au/websitedbs/d3310114.nsf/Home/©+Copyright?OpenDocument" xr:uid="{E0EDED69-238E-4CA7-B380-9C360FFB1A24}"/>
    <hyperlink ref="M150" location="A125230398J" display="A125230398J" xr:uid="{13DE54C3-6D2A-40A2-A78C-9F400B7E4568}"/>
    <hyperlink ref="M165" location="A125254158T" display="A125254158T" xr:uid="{A85DC7D2-0145-4C1B-850F-08BE909913E3}"/>
    <hyperlink ref="M180" location="A125242278L" display="A125242278L" xr:uid="{C6DC3677-831E-4B65-8650-0719AB434BD0}"/>
    <hyperlink ref="K150" location="A125235150V" display="A125235150V" xr:uid="{2B8952DF-7282-4F2E-8DD6-C27BDCA6FA2E}"/>
    <hyperlink ref="K165" location="A125258910A" display="A125258910A" xr:uid="{3ABDD790-A518-435F-8860-CE7230DC6D24}"/>
    <hyperlink ref="K180" location="A125247030X" display="A125247030X" xr:uid="{BE1E74EF-2FB7-4223-B4D5-BCBC944622E1}"/>
    <hyperlink ref="I150" location="A125232774L" display="A125232774L" xr:uid="{536886D3-EF76-43FB-84D5-93C6C1EA747B}"/>
    <hyperlink ref="I165" location="A125256534W" display="A125256534W" xr:uid="{C1570348-43CA-4BD7-AF57-E950114767F1}"/>
    <hyperlink ref="I180" location="A125244654T" display="A125244654T" xr:uid="{6565C69B-6852-40FA-BC80-7C739E272C81}"/>
    <hyperlink ref="J150" location="A125228022V" display="A125228022V" xr:uid="{5C4B65D9-926E-473C-BFAF-BD7F51C291AA}"/>
    <hyperlink ref="J165" location="A125251782T" display="A125251782T" xr:uid="{02D4BDD7-63A0-424D-92F3-B2519989FA6A}"/>
    <hyperlink ref="J180" location="A125239902W" display="A125239902W" xr:uid="{9E42989A-BAEE-4D5A-99AA-DF4C2B21AE35}"/>
    <hyperlink ref="L150" location="A125237526T" display="A125237526T" xr:uid="{77F9905C-20FC-4449-B6FF-645D0A6D57CB}"/>
    <hyperlink ref="L165" location="A125261286T" display="A125261286T" xr:uid="{17A69CD9-D953-4F1E-86B0-8182EE60D27C}"/>
    <hyperlink ref="L180" location="A125249406W" display="A125249406W" xr:uid="{55A7611C-EA3A-4999-9CD5-348D474F893A}"/>
    <hyperlink ref="M138" location="A125230382R" display="A125230382R" xr:uid="{8388614D-6919-4A82-BB2B-713F924FACEE}"/>
    <hyperlink ref="M153" location="A125254142X" display="A125254142X" xr:uid="{E947500F-D35B-4320-AF8C-1DE44A34676D}"/>
    <hyperlink ref="M168" location="A125242262V" display="A125242262V" xr:uid="{20B2CAB8-7801-4C67-99C1-45423FF29439}"/>
    <hyperlink ref="K138" location="A125235134V" display="A125235134V" xr:uid="{57F207CE-7912-4497-8EB2-68347B40551E}"/>
    <hyperlink ref="K153" location="A125258894L" display="A125258894L" xr:uid="{71C8F021-F408-4463-ABFC-A36525202E78}"/>
    <hyperlink ref="K168" location="A125247014X" display="A125247014X" xr:uid="{674E706D-A193-4F64-A5C0-661CD28E66F3}"/>
    <hyperlink ref="I138" location="A125232758L" display="A125232758L" xr:uid="{125DBAFB-1759-4F97-AEC3-394249346725}"/>
    <hyperlink ref="I153" location="A125256518W" display="A125256518W" xr:uid="{3A07AAA9-CE57-4FB9-9A81-CE63E0FC65AE}"/>
    <hyperlink ref="I168" location="A125244638T" display="A125244638T" xr:uid="{2F50EDE9-FD9E-490D-BB87-CAA9898661B4}"/>
    <hyperlink ref="J138" location="A125228006V" display="A125228006V" xr:uid="{DDBBB5DB-C185-4242-AE08-CAC43012F3CE}"/>
    <hyperlink ref="J153" location="A125251766T" display="A125251766T" xr:uid="{23477EDD-8752-41D3-B152-E8229583D632}"/>
    <hyperlink ref="J168" location="A125239886J" display="A125239886J" xr:uid="{753089E6-2CE6-42FD-ADC3-6826FB69A346}"/>
    <hyperlink ref="L138" location="A125237510X" display="A125237510X" xr:uid="{64DBEE13-1567-4076-B486-607D2A92AAAA}"/>
    <hyperlink ref="L153" location="A125261270X" display="A125261270X" xr:uid="{7D042982-E2A9-4A3B-89AB-B0DDBDCCB284}"/>
    <hyperlink ref="L168" location="A125249390R" display="A125249390R" xr:uid="{FD09F3A0-6F97-4840-B447-2E7950E02864}"/>
    <hyperlink ref="M139" location="A125230362F" display="A125230362F" xr:uid="{80A2F07D-65EA-4589-82D2-B7CCDAFBF2D7}"/>
    <hyperlink ref="M154" location="A125254122R" display="A125254122R" xr:uid="{5B7E816D-4454-4509-BC7C-C65E241BC475}"/>
    <hyperlink ref="M169" location="A125242242K" display="A125242242K" xr:uid="{628A26DB-D687-47EF-BBC0-03F1BB511487}"/>
    <hyperlink ref="K139" location="A125235114K" display="A125235114K" xr:uid="{6B9F9649-92A4-4F6E-9154-F4B015E2E0D9}"/>
    <hyperlink ref="K154" location="A125258874C" display="A125258874C" xr:uid="{E3EA9288-BA2B-46DA-ADCB-D3E34F8D62B2}"/>
    <hyperlink ref="K169" location="A125246994X" display="A125246994X" xr:uid="{6C6D3A66-B640-4F49-B6DB-3E1FF293F218}"/>
    <hyperlink ref="I139" location="A125232738C" display="A125232738C" xr:uid="{284209F3-FD8D-4570-9B2B-02AE12970FEE}"/>
    <hyperlink ref="I154" location="A125256498X" display="A125256498X" xr:uid="{5B4EDD87-646C-4BED-864C-2E3585779704}"/>
    <hyperlink ref="I169" location="A125244618J" display="A125244618J" xr:uid="{A09AE993-8BAF-4511-B673-FD627C98DB60}"/>
    <hyperlink ref="J139" location="A125227986V" display="A125227986V" xr:uid="{EE5226D9-F4C0-4180-BB7E-0542F3D88BCD}"/>
    <hyperlink ref="J154" location="A125251746J" display="A125251746J" xr:uid="{8EA7BEC6-1975-406B-80DF-76B63D78820E}"/>
    <hyperlink ref="J169" location="A125239866X" display="A125239866X" xr:uid="{91C0E5CE-ABF8-4DFE-B588-B27369B90852}"/>
    <hyperlink ref="L139" location="A125237490A" display="A125237490A" xr:uid="{4770ECBB-1ABC-4509-A0A3-5C9A2E5C8E21}"/>
    <hyperlink ref="L154" location="A125261250R" display="A125261250R" xr:uid="{8694624C-EB46-460F-B4CC-9EC53431E91A}"/>
    <hyperlink ref="L169" location="A125249370F" display="A125249370F" xr:uid="{86F4DB0F-B94D-4A42-8A47-780F8F733022}"/>
    <hyperlink ref="M141" location="A125230386X" display="A125230386X" xr:uid="{8D737D7C-A29F-4E5F-BE34-F937D0ADCBAD}"/>
    <hyperlink ref="M156" location="A125254146J" display="A125254146J" xr:uid="{18A39DC6-BD6D-418A-AA68-590EB612B249}"/>
    <hyperlink ref="M171" location="A125242266C" display="A125242266C" xr:uid="{18059161-94DD-422F-AE44-6DFEF78261EC}"/>
    <hyperlink ref="K141" location="A125235138C" display="A125235138C" xr:uid="{886EA478-FB69-4A07-B196-90F125F4ECEF}"/>
    <hyperlink ref="K156" location="A125258898W" display="A125258898W" xr:uid="{5EBF50A2-195C-49AC-A4F4-21EB4555C092}"/>
    <hyperlink ref="K171" location="A125247018J" display="A125247018J" xr:uid="{982DEBE1-B5EE-4CF2-8617-1C86BDB75128}"/>
    <hyperlink ref="I141" location="A125232762C" display="A125232762C" xr:uid="{CAC4695A-6BFA-4512-9F15-E980E54C41D8}"/>
    <hyperlink ref="I156" location="A125256522L" display="A125256522L" xr:uid="{9D980105-E109-4C0C-8341-70992D04096B}"/>
    <hyperlink ref="I171" location="A125244642J" display="A125244642J" xr:uid="{248B45FB-AF10-4463-9A03-C716FA8A4185}"/>
    <hyperlink ref="J141" location="A125228010K" display="A125228010K" xr:uid="{C24F0867-81DB-4E91-85C8-FCEBC41C97EC}"/>
    <hyperlink ref="J156" location="A125251770J" display="A125251770J" xr:uid="{D9012655-31B7-4494-AA30-31FD7585BEA7}"/>
    <hyperlink ref="J171" location="A125239890X" display="A125239890X" xr:uid="{649312C8-7E20-43DD-8B55-73524F1ADC10}"/>
    <hyperlink ref="L141" location="A125237514J" display="A125237514J" xr:uid="{A24E3506-E059-4ECF-9594-F13D40EC14F2}"/>
    <hyperlink ref="L156" location="A125261274J" display="A125261274J" xr:uid="{FF265393-7211-411A-9BCA-954345007934}"/>
    <hyperlink ref="L171" location="A125249394X" display="A125249394X" xr:uid="{131E4656-CCD8-46E3-88DF-C5D70E0E09E9}"/>
    <hyperlink ref="M142" location="A125230390R" display="A125230390R" xr:uid="{A9DBBCB6-8AD9-4A87-A40C-7630CBAFD57E}"/>
    <hyperlink ref="M157" location="A125254150X" display="A125254150X" xr:uid="{C8B8205F-4123-4C72-9C46-56B18646CCD8}"/>
    <hyperlink ref="M172" location="A125242270V" display="A125242270V" xr:uid="{FFBDF4DC-C936-4201-8E4E-EE88FFA17EE1}"/>
    <hyperlink ref="K142" location="A125235142V" display="A125235142V" xr:uid="{E57F43C2-B9CF-4D83-9476-23A97AD9E818}"/>
    <hyperlink ref="K157" location="A125258902A" display="A125258902A" xr:uid="{461D439D-CB53-4A77-9066-2B5758F2DE70}"/>
    <hyperlink ref="K172" location="A125247022X" display="A125247022X" xr:uid="{596D5E45-6A85-4A66-A918-48F5ED41F0CF}"/>
    <hyperlink ref="I142" location="A125232766L" display="A125232766L" xr:uid="{83C5189C-D2A7-4B75-9BF1-92DF8F783AAF}"/>
    <hyperlink ref="I157" location="A125256526W" display="A125256526W" xr:uid="{5C08F758-4894-4E77-B355-B8F8E0237A0D}"/>
    <hyperlink ref="I172" location="A125244646T" display="A125244646T" xr:uid="{14B29129-2225-4935-B1B9-7C9B4738A6FE}"/>
    <hyperlink ref="J142" location="A125228014V" display="A125228014V" xr:uid="{E2FD78CB-CD7E-4EC6-982B-2BF3BA06ABCE}"/>
    <hyperlink ref="J157" location="A125251774T" display="A125251774T" xr:uid="{DC698E84-69F8-4C99-AB91-9FEB2C2D29E3}"/>
    <hyperlink ref="J172" location="A125239894J" display="A125239894J" xr:uid="{AFDD387A-389B-4589-B8A7-FF354085CAEC}"/>
    <hyperlink ref="L142" location="A125237518T" display="A125237518T" xr:uid="{727B25A7-B049-4BD8-9780-281EB2BDF35E}"/>
    <hyperlink ref="L157" location="A125261278T" display="A125261278T" xr:uid="{7FCAD083-0E32-45FC-B06D-D584E80561C6}"/>
    <hyperlink ref="L172" location="A125249398J" display="A125249398J" xr:uid="{6ECD40F7-5A26-4AEF-B95D-D6CFC9238606}"/>
    <hyperlink ref="M143" location="A125230366R" display="A125230366R" xr:uid="{5860B09C-255F-41DF-93EF-54C6ACA2C000}"/>
    <hyperlink ref="M158" location="A125254126X" display="A125254126X" xr:uid="{DFE06F1F-D6BF-4608-9744-F767DF0C1B80}"/>
    <hyperlink ref="M173" location="A125242246V" display="A125242246V" xr:uid="{92134A15-2CE4-47C0-AE27-9628718035C6}"/>
    <hyperlink ref="K143" location="A125235118V" display="A125235118V" xr:uid="{05152151-CCBE-4409-81E0-F881916A2D3A}"/>
    <hyperlink ref="K158" location="A125258878L" display="A125258878L" xr:uid="{9E876604-617B-4FEF-86F6-83D8A176167E}"/>
    <hyperlink ref="K173" location="A125246998J" display="A125246998J" xr:uid="{1DB32BF1-96A5-4F6E-B02E-7A5140567A45}"/>
    <hyperlink ref="I143" location="A125232742V" display="A125232742V" xr:uid="{D0B93038-D2FD-41A2-A314-CDFEA1D6F56D}"/>
    <hyperlink ref="I158" location="A125256502C" display="A125256502C" xr:uid="{9C225703-20E3-4DE2-BC8C-2049E0431BE2}"/>
    <hyperlink ref="I173" location="A125244622X" display="A125244622X" xr:uid="{FE5B7703-AEB6-42BE-8282-7D96E289DCBF}"/>
    <hyperlink ref="J143" location="A125227990K" display="A125227990K" xr:uid="{1E589A8F-AFC9-4879-A26D-6FE36362C4D3}"/>
    <hyperlink ref="J158" location="A125251750X" display="A125251750X" xr:uid="{06B5A30F-B2FA-4979-86CA-125EC142B806}"/>
    <hyperlink ref="J173" location="A125239870R" display="A125239870R" xr:uid="{E0D74809-C1C6-4899-8D2F-DD828D37BB7F}"/>
    <hyperlink ref="L143" location="A125237494K" display="A125237494K" xr:uid="{BA6C5CE6-036F-4305-955C-4D92E75E1199}"/>
    <hyperlink ref="L158" location="A125261254X" display="A125261254X" xr:uid="{BB876E20-5AF5-42F7-922D-42DFD6CF8EA9}"/>
    <hyperlink ref="L173" location="A125249374R" display="A125249374R" xr:uid="{ADDFE018-AA22-4DEF-9E8F-40F7BD4E0D31}"/>
    <hyperlink ref="M144" location="A125230370F" display="A125230370F" xr:uid="{25C0926E-0991-42D3-855C-8038EDED3580}"/>
    <hyperlink ref="M159" location="A125254130R" display="A125254130R" xr:uid="{AD75CB39-D739-402C-98E1-9C4D351C4B5F}"/>
    <hyperlink ref="M174" location="A125242250K" display="A125242250K" xr:uid="{9AAF2480-6A13-43E0-996E-FD2005D575FC}"/>
    <hyperlink ref="K144" location="A125235122K" display="A125235122K" xr:uid="{861DB9D5-EE65-4C42-BE7B-8C0A8E0B47B1}"/>
    <hyperlink ref="K159" location="A125258882C" display="A125258882C" xr:uid="{73343D68-9DE1-4620-A072-B37034C1E7FD}"/>
    <hyperlink ref="K174" location="A125247002R" display="A125247002R" xr:uid="{507399CB-A48D-4732-99D6-F0B7D5BC0628}"/>
    <hyperlink ref="I144" location="A125232746C" display="A125232746C" xr:uid="{6865E0B5-68E0-4CCA-9256-11E17AA6A2F6}"/>
    <hyperlink ref="I159" location="A125256506L" display="A125256506L" xr:uid="{8B856FCD-31DE-49A8-8128-840820029A81}"/>
    <hyperlink ref="I174" location="A125244626J" display="A125244626J" xr:uid="{833010EA-5D73-4E80-8F38-0666226DE7B1}"/>
    <hyperlink ref="J144" location="A125227994V" display="A125227994V" xr:uid="{272E07D3-87A0-4814-914B-BBE5863D17A8}"/>
    <hyperlink ref="J159" location="A125251754J" display="A125251754J" xr:uid="{7DF47E91-4176-400A-81C8-B8780F553648}"/>
    <hyperlink ref="J174" location="A125239874X" display="A125239874X" xr:uid="{199BF35B-87E1-43B0-8DEA-2C903BEC7268}"/>
    <hyperlink ref="L144" location="A125237498V" display="A125237498V" xr:uid="{39DD6AE9-29DD-4BE9-83CD-801BAFD9706F}"/>
    <hyperlink ref="L159" location="A125261258J" display="A125261258J" xr:uid="{DF9344BC-2A83-490C-BFF3-A143EF620B3C}"/>
    <hyperlink ref="L174" location="A125249378X" display="A125249378X" xr:uid="{8CA028BA-2985-4C9E-95FC-B7224DDF09BB}"/>
    <hyperlink ref="M146" location="A125230374R" display="A125230374R" xr:uid="{762FFAEC-C8B9-4D72-8834-98DFEF1AEE30}"/>
    <hyperlink ref="M161" location="A125254134X" display="A125254134X" xr:uid="{029F8E69-D84D-4D2D-AB4B-2FC6D84BAA7E}"/>
    <hyperlink ref="M176" location="A125242254V" display="A125242254V" xr:uid="{938B309D-563E-4A93-A937-B31F10095347}"/>
    <hyperlink ref="K146" location="A125235126V" display="A125235126V" xr:uid="{B003D769-C2C1-45B9-B3F8-941DD785450D}"/>
    <hyperlink ref="K161" location="A125258886L" display="A125258886L" xr:uid="{CF722EEA-7324-4221-BD83-EFAABFF0338D}"/>
    <hyperlink ref="K176" location="A125247006X" display="A125247006X" xr:uid="{130599AD-23E1-4135-8624-B7E74F408291}"/>
    <hyperlink ref="I146" location="A125232750V" display="A125232750V" xr:uid="{EB5D6206-7798-42F0-8F03-81D37F34D7F2}"/>
    <hyperlink ref="I161" location="A125256510C" display="A125256510C" xr:uid="{161E6596-9B7F-4CD4-BC6B-A7E21F491E3A}"/>
    <hyperlink ref="I176" location="A125244630X" display="A125244630X" xr:uid="{7826AE63-89CC-4D22-8AC2-3E395B7ACD54}"/>
    <hyperlink ref="J146" location="A125227998C" display="A125227998C" xr:uid="{2CBED704-6576-42B9-A55E-5A88FC62D3A5}"/>
    <hyperlink ref="J161" location="A125251758T" display="A125251758T" xr:uid="{D08FBE7D-8980-4C87-B7E0-30100706585A}"/>
    <hyperlink ref="J176" location="A125239878J" display="A125239878J" xr:uid="{1A09032C-23AB-4CC3-AB29-93BC69A77E5F}"/>
    <hyperlink ref="L146" location="A125237502X" display="A125237502X" xr:uid="{5875C408-B4E3-429E-8DDE-71C5EAE20AAF}"/>
    <hyperlink ref="L161" location="A125261262X" display="A125261262X" xr:uid="{0AA8A0E1-F159-412F-B207-D88C98FDFC3C}"/>
    <hyperlink ref="L176" location="A125249382R" display="A125249382R" xr:uid="{96F38010-55C7-492C-BAA6-34746DB8C3AB}"/>
    <hyperlink ref="M147" location="A125230358R" display="A125230358R" xr:uid="{260A1118-82C8-4849-A722-453A8777EC5C}"/>
    <hyperlink ref="M162" location="A125254118X" display="A125254118X" xr:uid="{06B3BD51-19FC-4961-A0E6-906D4B375CE3}"/>
    <hyperlink ref="M177" location="A125242238V" display="A125242238V" xr:uid="{332D8E84-B7A5-4CAF-AB0A-7A2ABEC4D515}"/>
    <hyperlink ref="K147" location="A125235110A" display="A125235110A" xr:uid="{1F9EB8BA-2C85-471A-8CB8-19C26FA56AC4}"/>
    <hyperlink ref="K162" location="A125258870V" display="A125258870V" xr:uid="{74853B6F-7C24-4FA6-9D34-670CBBBC7FED}"/>
    <hyperlink ref="K177" location="A125246990R" display="A125246990R" xr:uid="{6BE3BA4D-C9EF-45B6-A40F-409F80BD6D6D}"/>
    <hyperlink ref="I147" location="A125232734V" display="A125232734V" xr:uid="{AD86658E-1EDE-473A-8F07-4D5E70AF02E2}"/>
    <hyperlink ref="I162" location="A125256494R" display="A125256494R" xr:uid="{F02EE41F-1A27-46F7-B8B1-9C259A468991}"/>
    <hyperlink ref="I177" location="A125244614X" display="A125244614X" xr:uid="{0D3F0AC9-9862-4C0C-AF49-1D64CBE8A3C8}"/>
    <hyperlink ref="J147" location="A125227982K" display="A125227982K" xr:uid="{0158928C-1F55-4D0F-A451-4648B9F76821}"/>
    <hyperlink ref="J162" location="A125251742X" display="A125251742X" xr:uid="{7713E5ED-960B-42BA-9232-413A8FC98EF3}"/>
    <hyperlink ref="J177" location="A125239862R" display="A125239862R" xr:uid="{B8970F1D-2BE8-454A-8317-4C1054715F90}"/>
    <hyperlink ref="L147" location="A125237486K" display="A125237486K" xr:uid="{5E4902E2-8F32-4434-8BDF-B5DAB0FB5DD7}"/>
    <hyperlink ref="L162" location="A125261246X" display="A125261246X" xr:uid="{55E23F23-4488-4325-921E-56EAABB87E21}"/>
    <hyperlink ref="L177" location="A125249366R" display="A125249366R" xr:uid="{BF44FAB1-FFE7-41F2-8243-1965851B7EE4}"/>
    <hyperlink ref="M148" location="A125230394X" display="A125230394X" xr:uid="{C6677B89-8CDC-438D-9D55-7209C108AF14}"/>
    <hyperlink ref="M163" location="A125254154J" display="A125254154J" xr:uid="{864FF33C-62FC-4346-957F-CBD620503588}"/>
    <hyperlink ref="M178" location="A125242274C" display="A125242274C" xr:uid="{90E7FAF0-2980-4152-B3A9-41BA4CC70908}"/>
    <hyperlink ref="K148" location="A125235146C" display="A125235146C" xr:uid="{24B2F561-DFA4-434F-9666-AAE10F2F4390}"/>
    <hyperlink ref="K163" location="A125258906K" display="A125258906K" xr:uid="{70F8C0EE-F973-43BF-B0EC-C6909A16C1C7}"/>
    <hyperlink ref="K178" location="A125247026J" display="A125247026J" xr:uid="{BEB59CC8-567D-4745-8DDB-1450BA8C7354}"/>
    <hyperlink ref="I148" location="A125232770C" display="A125232770C" xr:uid="{1BF3B6B2-7921-4A2A-969A-843AC4C18D2C}"/>
    <hyperlink ref="I163" location="A125256530L" display="A125256530L" xr:uid="{41EF65D5-DAD5-450F-AA96-58B387F8F54D}"/>
    <hyperlink ref="I178" location="A125244650J" display="A125244650J" xr:uid="{BC424042-A1EC-4BFC-9B67-043D15D11161}"/>
    <hyperlink ref="J148" location="A125228018C" display="A125228018C" xr:uid="{844C834D-F20C-49C8-9EBD-AFC3E607CC76}"/>
    <hyperlink ref="J163" location="A125251778A" display="A125251778A" xr:uid="{4950C3DC-86C2-454E-A0B7-7FA3EF551C90}"/>
    <hyperlink ref="J178" location="A125239898T" display="A125239898T" xr:uid="{DBD8930B-BE7D-404B-9CBE-B99E79C3AAB8}"/>
    <hyperlink ref="L148" location="A125237522J" display="A125237522J" xr:uid="{C174FD39-9284-4854-8BAF-0E532502A645}"/>
    <hyperlink ref="L163" location="A125261282J" display="A125261282J" xr:uid="{1DF00BF1-C12D-4B10-A415-0AAC6510DAE3}"/>
    <hyperlink ref="L178" location="A125249402L" display="A125249402L" xr:uid="{39877EF5-70B7-4CE9-96D8-8B94A6140382}"/>
    <hyperlink ref="M149" location="A125230378X" display="A125230378X" xr:uid="{17F159DD-9FCF-4396-BD95-613303C8EBC4}"/>
    <hyperlink ref="M164" location="A125254138J" display="A125254138J" xr:uid="{899BDE30-63BE-462E-8A6B-8B28E21870DE}"/>
    <hyperlink ref="M179" location="A125242258C" display="A125242258C" xr:uid="{46C28E42-0703-4172-83B2-B22A0B4A39F7}"/>
    <hyperlink ref="K149" location="A125235130K" display="A125235130K" xr:uid="{A1032F8C-A9F9-40BC-94B4-344E25CA94E9}"/>
    <hyperlink ref="K164" location="A125258890C" display="A125258890C" xr:uid="{F9031379-214C-498C-9C8A-5D239C6640DA}"/>
    <hyperlink ref="K179" location="A125247010R" display="A125247010R" xr:uid="{A6454DFC-D49E-4AF7-96E9-6164B8BB5158}"/>
    <hyperlink ref="I149" location="A125232754C" display="A125232754C" xr:uid="{8D8ED98F-3601-48CF-B876-2129F283FDBD}"/>
    <hyperlink ref="I164" location="A125256514L" display="A125256514L" xr:uid="{3A3F3914-8AD0-47B4-9F81-72CB2C3720F6}"/>
    <hyperlink ref="I179" location="A125244634J" display="A125244634J" xr:uid="{16355CDE-393E-41A0-B366-01C28442EAC5}"/>
    <hyperlink ref="J149" location="A125228002K" display="A125228002K" xr:uid="{47E0AD0B-CD44-45F7-B83E-6C1E5833594B}"/>
    <hyperlink ref="J164" location="A125251762J" display="A125251762J" xr:uid="{60472126-B36E-4C32-A9CF-F393E69F498A}"/>
    <hyperlink ref="J179" location="A125239882X" display="A125239882X" xr:uid="{4C46C8D9-B932-4D5F-ABCA-B10EBE66E555}"/>
    <hyperlink ref="L149" location="A125237506J" display="A125237506J" xr:uid="{F2BE9140-175E-4619-9A85-E97A1174D1C2}"/>
    <hyperlink ref="L164" location="A125261266J" display="A125261266J" xr:uid="{5ACC9255-8680-43C8-A939-CF7C7BB73000}"/>
    <hyperlink ref="L179" location="A125249386X" display="A125249386X" xr:uid="{DAE9D4AB-FDD4-4C51-914F-B0264C8AE335}"/>
    <hyperlink ref="R150" location="A125230222C" display="A125230222C" xr:uid="{5F90E555-8E57-4566-A086-7B1088AF96B1}"/>
    <hyperlink ref="R165" location="A125253982W" display="A125253982W" xr:uid="{A3534158-D917-477A-B085-F4ED9C801FBF}"/>
    <hyperlink ref="R180" location="A125242102J" display="A125242102J" xr:uid="{A3A04600-7728-47D0-BD00-BAE7C9BB4248}"/>
    <hyperlink ref="P150" location="A125234974T" display="A125234974T" xr:uid="{F6178179-BF6A-458C-B949-B1CF8302D4B0}"/>
    <hyperlink ref="P165" location="A125258734A" display="A125258734A" xr:uid="{052A8EE0-5A61-4FB5-BC8A-04EDDBB9BFE4}"/>
    <hyperlink ref="P180" location="A125246854W" display="A125246854W" xr:uid="{59D3AD8E-94E0-4AFA-A614-4B96BFFA9C18}"/>
    <hyperlink ref="N150" location="A125232598L" display="A125232598L" xr:uid="{7E686373-0DB2-456A-A11B-96F0F45FD065}"/>
    <hyperlink ref="N165" location="A125256358W" display="A125256358W" xr:uid="{FD09F11D-DB55-4606-8394-9A6CBAC83265}"/>
    <hyperlink ref="N180" location="A125244478T" display="A125244478T" xr:uid="{FEAF5801-E7DA-4294-9F47-B101A6D638E4}"/>
    <hyperlink ref="O150" location="A125227846T" display="A125227846T" xr:uid="{BB36F361-92A2-4B69-9CF1-8F0F3D7D304E}"/>
    <hyperlink ref="O165" location="A125251606F" display="A125251606F" xr:uid="{2F99BADF-0696-48D2-943A-DBB82B02BF8E}"/>
    <hyperlink ref="O180" location="A125239726W" display="A125239726W" xr:uid="{3AEAFB75-D035-4E2E-A601-8821FBAF0EC0}"/>
    <hyperlink ref="Q150" location="A125237350X" display="A125237350X" xr:uid="{D7637A7A-0943-4498-9370-90485B8503A4}"/>
    <hyperlink ref="Q165" location="A125261110L" display="A125261110L" xr:uid="{6A85C6F0-9297-4286-830A-CD688D005C64}"/>
    <hyperlink ref="Q180" location="A125249230C" display="A125249230C" xr:uid="{055087B5-1E0D-4C13-A788-8B8B0E5EE0E9}"/>
    <hyperlink ref="R138" location="A125230206C" display="A125230206C" xr:uid="{8131EC7D-2BE6-403E-A511-A1BFA797E59A}"/>
    <hyperlink ref="R153" location="A125253966W" display="A125253966W" xr:uid="{939F50DB-D90D-48E5-89A8-289831396923}"/>
    <hyperlink ref="R168" location="A125242086V" display="A125242086V" xr:uid="{2926AE6A-2DFD-4049-9231-29E112F9A0B7}"/>
    <hyperlink ref="P138" location="A125234958T" display="A125234958T" xr:uid="{3EC00BF0-FF78-4830-BC7F-499FE0AB5103}"/>
    <hyperlink ref="P153" location="A125258718A" display="A125258718A" xr:uid="{FB464D1A-1D9C-41E5-A6BF-2188A7A783FD}"/>
    <hyperlink ref="P168" location="A125246838W" display="A125246838W" xr:uid="{489B957A-C1FC-4CB0-8218-B03EB88344FE}"/>
    <hyperlink ref="N138" location="A125232582V" display="A125232582V" xr:uid="{D2DACE34-CB35-4DDD-A5F4-EFE70054CAA4}"/>
    <hyperlink ref="N153" location="A125256342C" display="A125256342C" xr:uid="{A323D3C9-4BD2-48FB-B2DC-86947C3CECEE}"/>
    <hyperlink ref="N168" location="A125244462X" display="A125244462X" xr:uid="{02974EDB-E8CE-4191-9EB5-5A1CD8E41713}"/>
    <hyperlink ref="O138" location="A125227830X" display="A125227830X" xr:uid="{960E931C-2130-4C9C-BFA8-325C5BFBC2A6}"/>
    <hyperlink ref="O153" location="A125251590X" display="A125251590X" xr:uid="{3635F936-EED2-4348-A6E7-E3CAC0C8028A}"/>
    <hyperlink ref="O168" location="A125239710C" display="A125239710C" xr:uid="{0DC19177-B161-4D97-A63F-8620E429E842}"/>
    <hyperlink ref="Q138" location="A125237334X" display="A125237334X" xr:uid="{B794FD40-9A48-43F3-A40A-2E0075F6BCAA}"/>
    <hyperlink ref="Q153" location="A125261094X" display="A125261094X" xr:uid="{355B1EE3-0FA9-4403-B140-0F06075770FD}"/>
    <hyperlink ref="Q168" location="A125249214C" display="A125249214C" xr:uid="{3AFA6C84-EB59-4B50-9CB0-1A72D6BD9C80}"/>
    <hyperlink ref="R139" location="A125230186F" display="A125230186F" xr:uid="{28215CD4-DE1E-46F9-9F0B-6A4FE4CB6DC8}"/>
    <hyperlink ref="R154" location="A125253946L" display="A125253946L" xr:uid="{37B7CE5E-6C70-4F26-8FAF-F91B9ABCB814}"/>
    <hyperlink ref="R169" location="A125242066K" display="A125242066K" xr:uid="{70B402B4-2FEC-4C72-983D-10D1C4BA3007}"/>
    <hyperlink ref="P139" location="A125234938J" display="A125234938J" xr:uid="{2C746551-085E-47EA-B53A-AA9380590A5B}"/>
    <hyperlink ref="P154" location="A125258698C" display="A125258698C" xr:uid="{0F77E396-5E16-4961-9D11-79546F64EDE5}"/>
    <hyperlink ref="P169" location="A125246818L" display="A125246818L" xr:uid="{7C037A15-A86E-41D6-BB30-AA7B66533BD8}"/>
    <hyperlink ref="N139" location="A125232562K" display="A125232562K" xr:uid="{95D732E2-93A5-4AAA-9E31-CFF76873E122}"/>
    <hyperlink ref="N154" location="A125256322V" display="A125256322V" xr:uid="{25A9DA59-3CA3-4191-8575-95B09CFFF425}"/>
    <hyperlink ref="N169" location="A125244442R" display="A125244442R" xr:uid="{A911C256-1D77-4666-9044-D62DCBFA1089}"/>
    <hyperlink ref="O139" location="A125227810R" display="A125227810R" xr:uid="{F2E34D1F-8439-41D2-883C-DC8D43261E1D}"/>
    <hyperlink ref="O154" location="A125251570R" display="A125251570R" xr:uid="{804DFE28-2B6B-4268-A327-FA22C9E1B59A}"/>
    <hyperlink ref="O169" location="A125239690F" display="A125239690F" xr:uid="{A2CD1E50-5970-412D-A294-41121CF958FA}"/>
    <hyperlink ref="Q139" location="A125237314R" display="A125237314R" xr:uid="{4067C172-AE33-4145-A225-FC4BCE2B4B33}"/>
    <hyperlink ref="Q154" location="A125261074R" display="A125261074R" xr:uid="{F572B4B7-482F-4F6B-A027-D80DA1D567F0}"/>
    <hyperlink ref="Q169" location="A125249194F" display="A125249194F" xr:uid="{0F7E2EAA-EC55-482A-B040-CD2C8C19AEDF}"/>
    <hyperlink ref="R141" location="A125230210V" display="A125230210V" xr:uid="{43DA9B73-8772-4719-A3D0-463A1BFF525E}"/>
    <hyperlink ref="R156" location="A125253970L" display="A125253970L" xr:uid="{4004BBAA-FE38-4143-BBCA-C6E4570D3A4E}"/>
    <hyperlink ref="R171" location="A125242090K" display="A125242090K" xr:uid="{D1D49D42-789A-4DF1-B32D-81E1D8B899E2}"/>
    <hyperlink ref="P141" location="A125234962J" display="A125234962J" xr:uid="{5B2756AE-C550-46AD-8C5E-FF8D4938422B}"/>
    <hyperlink ref="P156" location="A125258722T" display="A125258722T" xr:uid="{084CA63F-29AD-4BC7-AEFC-543888C8C513}"/>
    <hyperlink ref="P171" location="A125246842L" display="A125246842L" xr:uid="{19FFDDF6-F698-4DF1-AEF1-D44259AFAF58}"/>
    <hyperlink ref="N141" location="A125232586C" display="A125232586C" xr:uid="{23E24E22-CA55-44DA-B173-D5BAAF413CD3}"/>
    <hyperlink ref="N156" location="A125256346L" display="A125256346L" xr:uid="{798A0BBC-16D3-4066-B4B2-E7C888D396C3}"/>
    <hyperlink ref="N171" location="A125244466J" display="A125244466J" xr:uid="{050A2C65-0622-4F56-828A-00D14D414432}"/>
    <hyperlink ref="O141" location="A125227834J" display="A125227834J" xr:uid="{F3E0B22F-C5AC-48D8-9C36-A5A2C8832E8F}"/>
    <hyperlink ref="O156" location="A125251594J" display="A125251594J" xr:uid="{FC286CD8-BC26-4840-A15B-5ED2845BCE05}"/>
    <hyperlink ref="O171" location="A125239714L" display="A125239714L" xr:uid="{9A0C7318-9E0F-48F7-90EB-D22C4A46FA4C}"/>
    <hyperlink ref="Q141" location="A125237338J" display="A125237338J" xr:uid="{FFEBC504-0370-44FF-8253-5636015E5017}"/>
    <hyperlink ref="Q156" location="A125261098J" display="A125261098J" xr:uid="{E6B12FB4-268D-4782-98F2-F62DC8B56F8C}"/>
    <hyperlink ref="Q171" location="A125249218L" display="A125249218L" xr:uid="{05402FD1-ABA4-4C0F-818B-58B668D851D9}"/>
    <hyperlink ref="R142" location="A125230214C" display="A125230214C" xr:uid="{44FD5860-B5D0-4018-B2E8-88A762A653C6}"/>
    <hyperlink ref="R157" location="A125253974W" display="A125253974W" xr:uid="{B9F5F5B8-9D7A-4D0A-A6D3-71525B3A4A2F}"/>
    <hyperlink ref="R172" location="A125242094V" display="A125242094V" xr:uid="{72AA4C1E-E397-4504-8C8D-A033CBABEAA0}"/>
    <hyperlink ref="P142" location="A125234966T" display="A125234966T" xr:uid="{91B236C1-741F-4FF6-B034-FC3D92052851}"/>
    <hyperlink ref="P157" location="A125258726A" display="A125258726A" xr:uid="{40175A74-4869-4EC9-9524-42A0653CEC9E}"/>
    <hyperlink ref="P172" location="A125246846W" display="A125246846W" xr:uid="{CA1849D7-8152-41C8-A522-FF2EE2AE5FBD}"/>
    <hyperlink ref="N142" location="A125232590V" display="A125232590V" xr:uid="{17959342-217C-4820-AE4F-BB232AB5799A}"/>
    <hyperlink ref="N157" location="A125256350C" display="A125256350C" xr:uid="{5AB46888-9DCB-4FD9-A2F6-DF8BDBFB1AB7}"/>
    <hyperlink ref="N172" location="A125244470X" display="A125244470X" xr:uid="{F7BD86E9-6FF1-40BE-B763-8AFE4EC150D8}"/>
    <hyperlink ref="O142" location="A125227838T" display="A125227838T" xr:uid="{19931679-AC93-42B5-B35F-B0B9737268DC}"/>
    <hyperlink ref="O157" location="A125251598T" display="A125251598T" xr:uid="{07E152D2-CD3F-4915-9F76-10FBCDF4A2E2}"/>
    <hyperlink ref="O172" location="A125239718W" display="A125239718W" xr:uid="{CB7F6A96-A0DB-41EC-97A2-364E5115B9E6}"/>
    <hyperlink ref="Q142" location="A125237342X" display="A125237342X" xr:uid="{729528E5-8305-469E-A55C-C97D1960A658}"/>
    <hyperlink ref="Q157" location="A125261102L" display="A125261102L" xr:uid="{75F8150C-119C-4216-8CF2-FCA96414E474}"/>
    <hyperlink ref="Q172" location="A125249222C" display="A125249222C" xr:uid="{BCA616BE-1DE2-4DC2-857E-E6235BA67307}"/>
    <hyperlink ref="R143" location="A125230190W" display="A125230190W" xr:uid="{D2CC184B-BFA3-43EA-8B80-958130B60B41}"/>
    <hyperlink ref="R158" location="A125253950C" display="A125253950C" xr:uid="{C63C0973-B92B-488E-A4CD-0D92243399DF}"/>
    <hyperlink ref="R173" location="A125242070A" display="A125242070A" xr:uid="{043CB453-000D-4C59-84FD-8D19A9E2AF59}"/>
    <hyperlink ref="P143" location="A125234942X" display="A125234942X" xr:uid="{1ED10716-67F9-4F0B-8C4E-ECD3D1C6FF85}"/>
    <hyperlink ref="P158" location="A125258702J" display="A125258702J" xr:uid="{58E7D902-A342-41B2-BF98-855D9DB324F4}"/>
    <hyperlink ref="P173" location="A125246822C" display="A125246822C" xr:uid="{213350E4-8374-49D0-A804-174441DC3554}"/>
    <hyperlink ref="N143" location="A125232566V" display="A125232566V" xr:uid="{E8BB770D-00C7-4BE4-88F3-E83E8A832C98}"/>
    <hyperlink ref="N158" location="A125256326C" display="A125256326C" xr:uid="{29D3C699-8D1E-40FF-A188-1BE66D622A44}"/>
    <hyperlink ref="N173" location="A125244446X" display="A125244446X" xr:uid="{4619D63F-62D9-470A-8591-E46981BF2DCE}"/>
    <hyperlink ref="O143" location="A125227814X" display="A125227814X" xr:uid="{F0A081DA-54DA-420C-94B4-AE04B500937B}"/>
    <hyperlink ref="O158" location="A125251574X" display="A125251574X" xr:uid="{5C679B5B-8B5C-4B5D-95C0-D946FBFDCB75}"/>
    <hyperlink ref="O173" location="A125239694R" display="A125239694R" xr:uid="{CC48C81B-F235-4049-9140-F22EDBBA9856}"/>
    <hyperlink ref="Q143" location="A125237318X" display="A125237318X" xr:uid="{A3E754EF-A3C8-40F2-AC7E-AB3D15C2547F}"/>
    <hyperlink ref="Q158" location="A125261078X" display="A125261078X" xr:uid="{169D5D42-4382-4EFA-98CF-3ECD5FD8CF20}"/>
    <hyperlink ref="Q173" location="A125249198R" display="A125249198R" xr:uid="{8A84FD65-6ED3-4EB6-8442-8F5F41473E16}"/>
    <hyperlink ref="R144" location="A125230194F" display="A125230194F" xr:uid="{7F5D477D-946C-40D0-A26E-9BF7C12008FB}"/>
    <hyperlink ref="R159" location="A125253954L" display="A125253954L" xr:uid="{3BD266F5-BD2B-4ABB-84E2-000AD840183E}"/>
    <hyperlink ref="R174" location="A125242074K" display="A125242074K" xr:uid="{487AD276-D8EB-4138-93CB-DD3D80499162}"/>
    <hyperlink ref="P144" location="A125234946J" display="A125234946J" xr:uid="{E8C83E0E-89BF-485D-A9FB-7186316C57F6}"/>
    <hyperlink ref="P159" location="A125258706T" display="A125258706T" xr:uid="{D6E3EC11-344D-493B-B30E-7778E582F722}"/>
    <hyperlink ref="P174" location="A125246826L" display="A125246826L" xr:uid="{BA0A1E8B-9668-4B93-9C69-7532268E3FAC}"/>
    <hyperlink ref="N144" location="A125232570K" display="A125232570K" xr:uid="{9F0F5007-F01D-4265-B5A0-8F385C990E40}"/>
    <hyperlink ref="N159" location="A125256330V" display="A125256330V" xr:uid="{E3105177-92D8-4265-98AA-6519159D166B}"/>
    <hyperlink ref="N174" location="A125244450R" display="A125244450R" xr:uid="{CFBC6876-B250-4CEA-BC3D-BC5FBCE16D18}"/>
    <hyperlink ref="O144" location="A125227818J" display="A125227818J" xr:uid="{D2330C11-7BAD-4832-BB81-71415B2A39DD}"/>
    <hyperlink ref="O159" location="A125251578J" display="A125251578J" xr:uid="{A46350CC-269C-484A-B8CF-E46812513055}"/>
    <hyperlink ref="O174" location="A125239698X" display="A125239698X" xr:uid="{B8EB1586-E767-4077-B543-7E4BC86F26CF}"/>
    <hyperlink ref="Q144" location="A125237322R" display="A125237322R" xr:uid="{C23D81A7-49B6-452A-8729-1EC6B7294C8E}"/>
    <hyperlink ref="Q159" location="A125261082R" display="A125261082R" xr:uid="{C41674DF-584A-4197-AFD8-3063A4AF60AC}"/>
    <hyperlink ref="Q174" location="A125249202V" display="A125249202V" xr:uid="{7614ED2A-18C1-4765-8410-DDADAFFB3E8A}"/>
    <hyperlink ref="R146" location="A125230198R" display="A125230198R" xr:uid="{2708A637-F081-471B-A70E-61E433D263E4}"/>
    <hyperlink ref="R161" location="A125253958W" display="A125253958W" xr:uid="{6CC36F2B-E332-4E68-A78C-382F3FB281CC}"/>
    <hyperlink ref="R176" location="A125242078V" display="A125242078V" xr:uid="{53D5F71E-D8B5-4E69-B799-02694D6E284D}"/>
    <hyperlink ref="P146" location="A125234950X" display="A125234950X" xr:uid="{D8976E1D-1782-468C-A227-2AC90293CFF3}"/>
    <hyperlink ref="P161" location="A125258710J" display="A125258710J" xr:uid="{CE8077D2-40CC-4A92-A0CD-C455F4B82C85}"/>
    <hyperlink ref="P176" location="A125246830C" display="A125246830C" xr:uid="{793FF318-C024-4F82-8FC7-99EDE734973E}"/>
    <hyperlink ref="N146" location="A125232574V" display="A125232574V" xr:uid="{219423C6-66DF-424F-9A96-E2DA7CF569BD}"/>
    <hyperlink ref="N161" location="A125256334C" display="A125256334C" xr:uid="{6A2BC019-B18D-43F1-A41E-8E355608CCC7}"/>
    <hyperlink ref="N176" location="A125244454X" display="A125244454X" xr:uid="{313CE402-26E0-4E0E-9F4C-FDAD5CA86416}"/>
    <hyperlink ref="O146" location="A125227822X" display="A125227822X" xr:uid="{F0D15377-728F-42DA-9CC7-FF17CDB66069}"/>
    <hyperlink ref="O161" location="A125251582X" display="A125251582X" xr:uid="{2D9BBD68-7DD2-43DF-8A24-0D58FBDBB80C}"/>
    <hyperlink ref="O176" location="A125239702C" display="A125239702C" xr:uid="{4669F9E9-0F12-4E9C-A365-9BDEB95C90F5}"/>
    <hyperlink ref="Q146" location="A125237326X" display="A125237326X" xr:uid="{47DC91E6-6C86-4E3E-B2D5-D66C59688183}"/>
    <hyperlink ref="Q161" location="A125261086X" display="A125261086X" xr:uid="{348ECF04-FD0D-4F45-9F6B-B0DE75A9AA2A}"/>
    <hyperlink ref="Q176" location="A125249206C" display="A125249206C" xr:uid="{217E8CFB-D300-4870-8598-EC5E5C557ACD}"/>
    <hyperlink ref="R147" location="A125230182W" display="A125230182W" xr:uid="{A77D907E-BD3B-470B-AF6B-84AD7EFA0655}"/>
    <hyperlink ref="R162" location="A125253942C" display="A125253942C" xr:uid="{F0AE5C7E-B756-4F8D-992D-7CABBB8FC88A}"/>
    <hyperlink ref="R177" location="A125242062A" display="A125242062A" xr:uid="{2989F36C-5595-447A-B251-222795A3AB5E}"/>
    <hyperlink ref="P147" location="A125234934X" display="A125234934X" xr:uid="{1447BBF7-AFBC-4A8B-BABB-A2287D491924}"/>
    <hyperlink ref="P162" location="A125258694V" display="A125258694V" xr:uid="{DABC1A15-8D39-4E1B-A4BF-80D65356D2E3}"/>
    <hyperlink ref="P177" location="A125246814C" display="A125246814C" xr:uid="{F925D92E-EB3B-4F19-BA50-CD391C53812A}"/>
    <hyperlink ref="N147" location="A125232558V" display="A125232558V" xr:uid="{2596F657-D5E8-4B8E-96BB-9EDBCC7CE36D}"/>
    <hyperlink ref="N162" location="A125256318C" display="A125256318C" xr:uid="{628DC441-84AB-4E66-B841-84193330BD7A}"/>
    <hyperlink ref="N177" location="A125244438X" display="A125244438X" xr:uid="{DA8F668A-DC91-4F1D-98B1-37EC3847A495}"/>
    <hyperlink ref="O147" location="A125227806X" display="A125227806X" xr:uid="{AFEB9030-D353-449D-B428-0310C8BE748A}"/>
    <hyperlink ref="O162" location="A125251566X" display="A125251566X" xr:uid="{2D5C1E32-458B-4AF1-A404-6BA1ACC9F8C2}"/>
    <hyperlink ref="O177" location="A125239686R" display="A125239686R" xr:uid="{94956A5B-66E0-4042-B6D2-A29D3B891111}"/>
    <hyperlink ref="Q147" location="A125237310F" display="A125237310F" xr:uid="{4212135E-2143-4F57-A212-72675BFE40EE}"/>
    <hyperlink ref="Q162" location="A125261070F" display="A125261070F" xr:uid="{BBF8F9E9-A057-49D4-AAC0-99A63A97D173}"/>
    <hyperlink ref="Q177" location="A125249190W" display="A125249190W" xr:uid="{F8CB292F-3B59-46F7-91A5-B93A8B071CB2}"/>
    <hyperlink ref="R148" location="A125230218L" display="A125230218L" xr:uid="{4B5E91BE-DCBE-41A2-AD6A-139607CCF0C0}"/>
    <hyperlink ref="R163" location="A125253978F" display="A125253978F" xr:uid="{51A1A018-8BF4-44CE-BC81-085FBC2F7465}"/>
    <hyperlink ref="R178" location="A125242098C" display="A125242098C" xr:uid="{AC287B12-823B-4DAB-B565-AA71A6C75E58}"/>
    <hyperlink ref="P148" location="A125234970J" display="A125234970J" xr:uid="{42D9B68E-F2A0-41A6-9463-57A8241B77F7}"/>
    <hyperlink ref="P163" location="A125258730T" display="A125258730T" xr:uid="{F1C007A2-A40A-401A-A54A-4E2F7545211A}"/>
    <hyperlink ref="P178" location="A125246850L" display="A125246850L" xr:uid="{39ECB2A0-70DD-41EA-8828-994137A5C0DC}"/>
    <hyperlink ref="N148" location="A125232594C" display="A125232594C" xr:uid="{158AE44B-ADBC-4C0A-B9AD-E3066581DC73}"/>
    <hyperlink ref="N163" location="A125256354L" display="A125256354L" xr:uid="{6D64E1DF-E9E8-4138-BF78-86357E745DE6}"/>
    <hyperlink ref="N178" location="A125244474J" display="A125244474J" xr:uid="{5DD0609C-D8AE-4897-933F-039A27E30026}"/>
    <hyperlink ref="O148" location="A125227842J" display="A125227842J" xr:uid="{D9A3DBB6-914C-4AEA-936F-959085C51E4A}"/>
    <hyperlink ref="O163" location="A125251602W" display="A125251602W" xr:uid="{249540AD-C9E8-439F-8F73-11DE42886C84}"/>
    <hyperlink ref="O178" location="A125239722L" display="A125239722L" xr:uid="{09C65F07-4321-4DA9-9488-AD6711B3CB54}"/>
    <hyperlink ref="Q148" location="A125237346J" display="A125237346J" xr:uid="{58B0EEA5-789F-4655-874C-D2DD9058623B}"/>
    <hyperlink ref="Q163" location="A125261106W" display="A125261106W" xr:uid="{D03B231F-0610-4285-9A5B-4E45BCACC636}"/>
    <hyperlink ref="Q178" location="A125249226L" display="A125249226L" xr:uid="{2F174567-BDBD-433A-9952-756A37E1EB1B}"/>
    <hyperlink ref="R149" location="A125230202V" display="A125230202V" xr:uid="{960ACB5A-01B2-4D52-A0A9-CBC86A7C3484}"/>
    <hyperlink ref="R164" location="A125253962L" display="A125253962L" xr:uid="{11B19147-24E2-4F00-AA4E-A0A7BBB6059B}"/>
    <hyperlink ref="R179" location="A125242082K" display="A125242082K" xr:uid="{9A07D11F-A19D-4B51-A5CB-D01FF45A9B11}"/>
    <hyperlink ref="P149" location="A125234954J" display="A125234954J" xr:uid="{4816DBE5-AA95-40A8-BBBF-795D9DE9232B}"/>
    <hyperlink ref="P164" location="A125258714T" display="A125258714T" xr:uid="{DAA66AE8-E2A0-4BD6-BCC5-043C59F020D5}"/>
    <hyperlink ref="P179" location="A125246834L" display="A125246834L" xr:uid="{60389019-B2D8-498C-B61B-EB916AA01BAC}"/>
    <hyperlink ref="N149" location="A125232578C" display="A125232578C" xr:uid="{87386F16-E4B8-437D-967C-2EA5FB126970}"/>
    <hyperlink ref="N164" location="A125256338L" display="A125256338L" xr:uid="{AF7F6971-C4B4-41BB-8599-B5DAA42385DF}"/>
    <hyperlink ref="N179" location="A125244458J" display="A125244458J" xr:uid="{BEE60865-CEF8-4847-97C4-0F70833A899B}"/>
    <hyperlink ref="O149" location="A125227826J" display="A125227826J" xr:uid="{6C0E6949-3F76-47BF-BA45-85A908FD57D1}"/>
    <hyperlink ref="O164" location="A125251586J" display="A125251586J" xr:uid="{69715197-F4A6-49D9-88F9-D07E1C2FAA41}"/>
    <hyperlink ref="O179" location="A125239706L" display="A125239706L" xr:uid="{094B7BDD-4AA9-4B39-822B-D6FCE2FA3C00}"/>
    <hyperlink ref="Q149" location="A125237330R" display="A125237330R" xr:uid="{DB74A623-5411-400D-8A86-45926E4A58D3}"/>
    <hyperlink ref="Q164" location="A125261090R" display="A125261090R" xr:uid="{192DBB00-2913-423F-BC27-1BF991FA418C}"/>
    <hyperlink ref="Q179" location="A125249210V" display="A125249210V" xr:uid="{44690723-5A0E-40E6-8F51-48AD72326306}"/>
    <hyperlink ref="W150" location="A125230442F" display="A125230442F" xr:uid="{90C13B30-AE19-4C8B-9C0C-6289C45EFC4A}"/>
    <hyperlink ref="W165" location="A125254202R" display="A125254202R" xr:uid="{80461352-3442-4DAD-A4FA-688C1134BC6F}"/>
    <hyperlink ref="W180" location="A125242322K" display="A125242322K" xr:uid="{474B5C65-A6F1-4CBF-A18E-FBB7C5984FA6}"/>
    <hyperlink ref="U150" location="A125235194W" display="A125235194W" xr:uid="{6C082FAA-4419-4305-A6F3-E14370EB138E}"/>
    <hyperlink ref="U165" location="A125258954C" display="A125258954C" xr:uid="{CAEAA961-983D-4215-B77A-104F74169A6E}"/>
    <hyperlink ref="U180" location="A125247074A" display="A125247074A" xr:uid="{6833CCC9-904F-4F26-806F-2A01C3ECE496}"/>
    <hyperlink ref="S150" location="A125232818C" display="A125232818C" xr:uid="{959DBA21-B067-4EC7-9942-E65AE1C08656}"/>
    <hyperlink ref="S165" location="A125256578X" display="A125256578X" xr:uid="{8DCF15E6-0D5E-4F40-8358-DF4D3872353C}"/>
    <hyperlink ref="S180" location="A125244698V" display="A125244698V" xr:uid="{087B4B3B-8A3F-4064-9F1F-24AAB5BFF298}"/>
    <hyperlink ref="T150" location="A125228066W" display="A125228066W" xr:uid="{21064D48-CA2F-4ED1-BD17-400E2FBCE055}"/>
    <hyperlink ref="T165" location="A125251826J" display="A125251826J" xr:uid="{E55A33D9-A6C2-4CF7-BA45-E9A1970FB873}"/>
    <hyperlink ref="T180" location="A125239946X" display="A125239946X" xr:uid="{DD197E45-87E6-48E8-BA3F-9BBE9C03928F}"/>
    <hyperlink ref="V150" location="A125237570A" display="A125237570A" xr:uid="{E174B7CD-37D0-4906-87DD-736A0B3CF3E7}"/>
    <hyperlink ref="V165" location="A125261330R" display="A125261330R" xr:uid="{4390D04D-4472-4331-8FDB-00F06037761C}"/>
    <hyperlink ref="V180" location="A125249450F" display="A125249450F" xr:uid="{34F54116-2A18-4F27-B097-CCCC64C7CAE5}"/>
    <hyperlink ref="W138" location="A125230426F" display="A125230426F" xr:uid="{D50D1CB1-42D9-48E6-AC53-08041BAA2EDB}"/>
    <hyperlink ref="W153" location="A125254186A" display="A125254186A" xr:uid="{721D0A87-0C4A-4E37-9264-71427474C7A8}"/>
    <hyperlink ref="W168" location="A125242306K" display="A125242306K" xr:uid="{19F48A84-F71F-46B5-95B7-1F44B324F51E}"/>
    <hyperlink ref="U138" location="A125235178W" display="A125235178W" xr:uid="{0B7145CB-72E9-4C88-B968-D237BFA5D9F8}"/>
    <hyperlink ref="U153" location="A125258938C" display="A125258938C" xr:uid="{C18685E3-E80A-4FD0-AD1F-E11B618D77EE}"/>
    <hyperlink ref="U168" location="A125247058A" display="A125247058A" xr:uid="{A4C5B5A1-EC7F-46D5-95E2-445F8658A8AC}"/>
    <hyperlink ref="S138" location="A125232802K" display="A125232802K" xr:uid="{189A4E71-65C5-4916-B7F8-DB170F95EBDD}"/>
    <hyperlink ref="S153" location="A125256562F" display="A125256562F" xr:uid="{AF20A518-75A4-4145-A873-D6F2AFFDAF5A}"/>
    <hyperlink ref="S168" location="A125244682A" display="A125244682A" xr:uid="{6583FE8E-4BC7-435F-AE79-6525662AA960}"/>
    <hyperlink ref="T138" location="A125228050C" display="A125228050C" xr:uid="{B48AB67C-D974-4851-BCE4-5C542F72288F}"/>
    <hyperlink ref="T153" location="A125251810R" display="A125251810R" xr:uid="{EEF01A3E-1519-4DBC-AB52-E84A762EBD9C}"/>
    <hyperlink ref="T168" location="A125239930F" display="A125239930F" xr:uid="{D323C869-4B16-4203-98ED-21B430B5FA04}"/>
    <hyperlink ref="V138" location="A125237554A" display="A125237554A" xr:uid="{51A2917D-7183-4C25-9034-A3ED4EA756A2}"/>
    <hyperlink ref="V153" location="A125261314R" display="A125261314R" xr:uid="{E466DA39-45A3-4864-9419-140DFA8C61FD}"/>
    <hyperlink ref="V168" location="A125249434F" display="A125249434F" xr:uid="{320F4C4A-53E3-473F-A599-B4F00D08BB83}"/>
    <hyperlink ref="W139" location="A125230406W" display="A125230406W" xr:uid="{B8119C81-D4DD-4528-A1D1-2F5839BCCEBA}"/>
    <hyperlink ref="W154" location="A125254166T" display="A125254166T" xr:uid="{24F8B538-EEF7-49AE-B9DD-ABAB1DE0F27A}"/>
    <hyperlink ref="W169" location="A125242286L" display="A125242286L" xr:uid="{59F1EE49-9F4E-4550-BFBA-8CE47221ECB3}"/>
    <hyperlink ref="U139" location="A125235158L" display="A125235158L" xr:uid="{0F936718-90F6-41D0-897D-0540DEB3DD75}"/>
    <hyperlink ref="U154" location="A125258918V" display="A125258918V" xr:uid="{7730A37B-0043-4820-BBFB-562B7EFCD2FA}"/>
    <hyperlink ref="U169" location="A125247038T" display="A125247038T" xr:uid="{F6B0049E-CC32-482C-8474-AF48A76FC217}"/>
    <hyperlink ref="S139" location="A125232782L" display="A125232782L" xr:uid="{D63D8121-8AD6-4994-B1C7-828E773516D1}"/>
    <hyperlink ref="S154" location="A125256542W" display="A125256542W" xr:uid="{EC271021-33DB-4191-BBC9-02431962AE56}"/>
    <hyperlink ref="S169" location="A125244662T" display="A125244662T" xr:uid="{C90048AB-2154-4249-8DBC-A57BE4DF683B}"/>
    <hyperlink ref="T139" location="A125228030V" display="A125228030V" xr:uid="{AA7EC09F-CDA7-4BE8-A62B-207A2E1D8BFD}"/>
    <hyperlink ref="T154" location="A125251790T" display="A125251790T" xr:uid="{5B8DB241-DDD0-4AD8-804E-AEE76C66FDEB}"/>
    <hyperlink ref="T169" location="A125239910W" display="A125239910W" xr:uid="{132D3C71-D126-427B-B906-1DFAB021EE5E}"/>
    <hyperlink ref="V139" location="A125237534T" display="A125237534T" xr:uid="{A883B96B-B4E3-4C3B-AD6C-1694A70469F2}"/>
    <hyperlink ref="V154" location="A125261294T" display="A125261294T" xr:uid="{E3472472-5E45-4BC1-853D-99B97EF0D693}"/>
    <hyperlink ref="V169" location="A125249414W" display="A125249414W" xr:uid="{76F313AA-3AE4-40F2-8CEE-8C65985E56B1}"/>
    <hyperlink ref="W141" location="A125230430W" display="A125230430W" xr:uid="{C435B3BF-5632-4767-9840-219091CD0094}"/>
    <hyperlink ref="W156" location="A125254190T" display="A125254190T" xr:uid="{F362A68F-D49B-47FF-9EE5-62885097669B}"/>
    <hyperlink ref="W171" location="A125242310A" display="A125242310A" xr:uid="{99E6C0FB-70DC-49FD-BD0C-AD8C4482C975}"/>
    <hyperlink ref="U141" location="A125235182L" display="A125235182L" xr:uid="{58300ED5-ED51-4440-92CA-CDC5529CBD5F}"/>
    <hyperlink ref="U156" location="A125258942V" display="A125258942V" xr:uid="{A9A6D862-EC3E-4169-A179-21051346B436}"/>
    <hyperlink ref="U171" location="A125247062T" display="A125247062T" xr:uid="{1BB8CF8D-E76C-4C3E-AD0B-DCD58CD56C71}"/>
    <hyperlink ref="S141" location="A125232806V" display="A125232806V" xr:uid="{0F87A9C3-4F46-4CB5-8730-FD3B3843DD2A}"/>
    <hyperlink ref="S156" location="A125256566R" display="A125256566R" xr:uid="{9C9C1756-66AE-49C7-A08A-A599FEB90B91}"/>
    <hyperlink ref="S171" location="A125244686K" display="A125244686K" xr:uid="{02414EAA-6F60-46F8-B010-C57267619809}"/>
    <hyperlink ref="T141" location="A125228054L" display="A125228054L" xr:uid="{E17FC61C-BA09-4466-B2A9-01811F7D0FBB}"/>
    <hyperlink ref="T156" location="A125251814X" display="A125251814X" xr:uid="{2F9B1AE9-9D0C-4C64-8AF6-44BE95485F83}"/>
    <hyperlink ref="T171" location="A125239934R" display="A125239934R" xr:uid="{54562269-3F6B-4076-8B6D-7AAF3C57ADF3}"/>
    <hyperlink ref="V141" location="A125237558K" display="A125237558K" xr:uid="{4CBE1FBE-B750-441E-8FF7-11CDE21421BC}"/>
    <hyperlink ref="V156" location="A125261318X" display="A125261318X" xr:uid="{C7CBB8BA-B35F-499E-985B-27E0A6305CED}"/>
    <hyperlink ref="V171" location="A125249438R" display="A125249438R" xr:uid="{0C92A1AC-AD4F-4DD3-A73F-810A857B9ADA}"/>
    <hyperlink ref="W142" location="A125230434F" display="A125230434F" xr:uid="{E1113FF5-8610-4025-905E-B7B42DAED6FB}"/>
    <hyperlink ref="W157" location="A125254194A" display="A125254194A" xr:uid="{B76B128A-6590-48ED-8C64-633D19B99287}"/>
    <hyperlink ref="W172" location="A125242314K" display="A125242314K" xr:uid="{C1ADBBFD-5F97-4387-8BB6-9C0C4121552F}"/>
    <hyperlink ref="U142" location="A125235186W" display="A125235186W" xr:uid="{D14C6E0A-D415-4CE0-A975-BE1128DB2A40}"/>
    <hyperlink ref="U157" location="A125258946C" display="A125258946C" xr:uid="{5D6F7454-327A-4B97-8ADA-3D80FE0B92DD}"/>
    <hyperlink ref="U172" location="A125247066A" display="A125247066A" xr:uid="{C00D31C1-7E92-449D-9947-EAC50C917F43}"/>
    <hyperlink ref="S142" location="A125232810K" display="A125232810K" xr:uid="{E077BBC7-5087-486B-90D1-B1149828F74D}"/>
    <hyperlink ref="S157" location="A125256570F" display="A125256570F" xr:uid="{AAEC78F8-BFDB-4BAA-AC29-8BCDE67AD696}"/>
    <hyperlink ref="S172" location="A125244690A" display="A125244690A" xr:uid="{4E3B62C6-FAE6-44EC-AB30-8A663C6E5FD6}"/>
    <hyperlink ref="T142" location="A125228058W" display="A125228058W" xr:uid="{8B2FD33E-E6FE-4837-8805-62132FC25BB9}"/>
    <hyperlink ref="T157" location="A125251818J" display="A125251818J" xr:uid="{934F9721-395B-472F-BE8A-F273177808B0}"/>
    <hyperlink ref="T172" location="A125239938X" display="A125239938X" xr:uid="{D2E817B0-B80A-41B8-A71B-2C2F9019B363}"/>
    <hyperlink ref="V142" location="A125237562A" display="A125237562A" xr:uid="{171B6E87-0B88-4F20-9DFF-F4926505F2AC}"/>
    <hyperlink ref="V157" location="A125261322R" display="A125261322R" xr:uid="{4150D540-13EF-43D1-B3B6-DE53F96432AD}"/>
    <hyperlink ref="V172" location="A125249442F" display="A125249442F" xr:uid="{C59D5EA6-3E8C-4E15-8E78-0EAB5F9E257D}"/>
    <hyperlink ref="W143" location="A125230410L" display="A125230410L" xr:uid="{A63D96D8-CA63-4EC7-839B-0C7C9B2FA120}"/>
    <hyperlink ref="W158" location="A125254170J" display="A125254170J" xr:uid="{77004BF3-5810-4345-969D-CA6B9C5F356C}"/>
    <hyperlink ref="W173" location="A125242290C" display="A125242290C" xr:uid="{0A03BA2B-24A4-4931-98BE-EC86C1A7C4A6}"/>
    <hyperlink ref="U143" location="A125235162C" display="A125235162C" xr:uid="{B4F85A2D-9886-4540-AD1A-7CB0E68D5EF2}"/>
    <hyperlink ref="U158" location="A125258922K" display="A125258922K" xr:uid="{D0CEE238-CFEF-4A62-9DB7-007F912F7996}"/>
    <hyperlink ref="U173" location="A125247042J" display="A125247042J" xr:uid="{16EA5570-A5C8-4355-BCD8-2595DE0B1FE5}"/>
    <hyperlink ref="S143" location="A125232786W" display="A125232786W" xr:uid="{3E64D06F-F70E-431A-91C6-934A1DB43DFE}"/>
    <hyperlink ref="S158" location="A125256546F" display="A125256546F" xr:uid="{88A69411-9B72-497C-9407-831FF7BC488C}"/>
    <hyperlink ref="S173" location="A125244666A" display="A125244666A" xr:uid="{D4F5756A-B8C5-4D83-8673-5DAD5A3178B2}"/>
    <hyperlink ref="T143" location="A125228034C" display="A125228034C" xr:uid="{BD19159F-BD51-45A2-9CD8-6DEAA4131BC9}"/>
    <hyperlink ref="T158" location="A125251794A" display="A125251794A" xr:uid="{D9DD39D7-38F7-47E9-904C-6A9103D43AE9}"/>
    <hyperlink ref="T173" location="A125239914F" display="A125239914F" xr:uid="{3607222E-6D82-46A4-A0EA-985B671F1E7F}"/>
    <hyperlink ref="V143" location="A125237538A" display="A125237538A" xr:uid="{D56E0845-0454-4619-8CB7-FBC3FF6CEB0C}"/>
    <hyperlink ref="V158" location="A125261298A" display="A125261298A" xr:uid="{7AA51296-FABD-44A5-8E3F-4C5571D5E6A7}"/>
    <hyperlink ref="V173" location="A125249418F" display="A125249418F" xr:uid="{4C12E0C8-9C67-4D51-81A0-D0980DFA26EF}"/>
    <hyperlink ref="W144" location="A125230414W" display="A125230414W" xr:uid="{AD6E5C82-D833-4178-83B1-E057AE510810}"/>
    <hyperlink ref="W159" location="A125254174T" display="A125254174T" xr:uid="{55424574-1340-4163-96F5-95BB735070C5}"/>
    <hyperlink ref="W174" location="A125242294L" display="A125242294L" xr:uid="{2F6E880D-C6F9-4AB4-845D-AD7D9CECCFC4}"/>
    <hyperlink ref="U144" location="A125235166L" display="A125235166L" xr:uid="{2EFA7707-E632-4649-9DC6-744CE616D288}"/>
    <hyperlink ref="U159" location="A125258926V" display="A125258926V" xr:uid="{799DF032-E355-4420-A8D7-A9732D480BDF}"/>
    <hyperlink ref="U174" location="A125247046T" display="A125247046T" xr:uid="{8A7F6A6D-6FA8-424B-9BDC-29025413B32E}"/>
    <hyperlink ref="S144" location="A125232790L" display="A125232790L" xr:uid="{2D98C9B7-21DC-4648-8981-40298B6D2FEF}"/>
    <hyperlink ref="S159" location="A125256550W" display="A125256550W" xr:uid="{A1695E2A-6BB1-46E7-907B-F2CA197FEC65}"/>
    <hyperlink ref="S174" location="A125244670T" display="A125244670T" xr:uid="{0AC115DC-A95C-44B1-ABF2-1C81DE451B21}"/>
    <hyperlink ref="T144" location="A125228038L" display="A125228038L" xr:uid="{9017849F-47ED-4737-903F-B7142D1EB369}"/>
    <hyperlink ref="T159" location="A125251798K" display="A125251798K" xr:uid="{5BEC59EF-E6F8-41D4-879B-CAF30A4D8E6B}"/>
    <hyperlink ref="T174" location="A125239918R" display="A125239918R" xr:uid="{DEB0A556-F998-403C-9511-ED9030C0D2F8}"/>
    <hyperlink ref="V144" location="A125237542T" display="A125237542T" xr:uid="{68048738-AC94-47E4-899A-5CF30E4676E8}"/>
    <hyperlink ref="V159" location="A125261302F" display="A125261302F" xr:uid="{84BCA5FC-5898-4F4F-A4FE-AEA432DC7913}"/>
    <hyperlink ref="V174" location="A125249422W" display="A125249422W" xr:uid="{41E7D0DF-C0AA-413C-8288-E4E4F44555B5}"/>
    <hyperlink ref="W146" location="A125230418F" display="A125230418F" xr:uid="{446D4666-83E8-4527-AD26-E8F89F774788}"/>
    <hyperlink ref="W161" location="A125254178A" display="A125254178A" xr:uid="{D7E93A96-3601-4E7D-B2CD-4BADF9C2F30D}"/>
    <hyperlink ref="W176" location="A125242298W" display="A125242298W" xr:uid="{A66ACD4D-DCE3-46A9-B12D-36434F803CE1}"/>
    <hyperlink ref="U146" location="A125235170C" display="A125235170C" xr:uid="{36CAD3E0-A8F3-4D7B-8FAE-0A7445F373F9}"/>
    <hyperlink ref="U161" location="A125258930K" display="A125258930K" xr:uid="{D33C20C4-7C94-44C4-AF0F-5CAE49473740}"/>
    <hyperlink ref="U176" location="A125247050J" display="A125247050J" xr:uid="{FAB41B7D-B3D3-4B60-BD31-57A4C71B4548}"/>
    <hyperlink ref="S146" location="A125232794W" display="A125232794W" xr:uid="{5195CF75-C44F-4C94-976F-D66CB8FA3798}"/>
    <hyperlink ref="S161" location="A125256554F" display="A125256554F" xr:uid="{478E57E2-1622-459C-96CA-064A7881F86F}"/>
    <hyperlink ref="S176" location="A125244674A" display="A125244674A" xr:uid="{33F93930-4D2F-4395-A528-35F02B3B8D56}"/>
    <hyperlink ref="T146" location="A125228042C" display="A125228042C" xr:uid="{16672B9D-E846-4D16-A48F-72EB4CD023CF}"/>
    <hyperlink ref="T161" location="A125251802R" display="A125251802R" xr:uid="{738DB3DA-6992-4288-BC94-2184E57FA30F}"/>
    <hyperlink ref="T176" location="A125239922F" display="A125239922F" xr:uid="{8D94F6EA-A4F8-4181-AD63-1274D4292453}"/>
    <hyperlink ref="V146" location="A125237546A" display="A125237546A" xr:uid="{CD9EC804-7333-4C04-995F-FA984F3338CF}"/>
    <hyperlink ref="V161" location="A125261306R" display="A125261306R" xr:uid="{9115BBA2-7F3A-4AD8-AA46-BAC3DC7F80A9}"/>
    <hyperlink ref="V176" location="A125249426F" display="A125249426F" xr:uid="{7A9AD5DB-EA85-459F-B613-C3BAA823CDE0}"/>
    <hyperlink ref="W147" location="A125230402L" display="A125230402L" xr:uid="{6BDD0DB7-6812-4246-B03E-EE310BDB8F66}"/>
    <hyperlink ref="W162" location="A125254162J" display="A125254162J" xr:uid="{4A83FEAF-000C-42CC-8855-84FF9C37CD7C}"/>
    <hyperlink ref="W177" location="A125242282C" display="A125242282C" xr:uid="{C5269B18-508C-4110-A0A0-DB786236ECF0}"/>
    <hyperlink ref="U147" location="A125235154C" display="A125235154C" xr:uid="{24BEEF8E-4A6C-4C69-9DF5-11220F4F1249}"/>
    <hyperlink ref="U162" location="A125258914K" display="A125258914K" xr:uid="{2006962C-0811-48D1-8198-89615AFF6CB3}"/>
    <hyperlink ref="U177" location="A125247034J" display="A125247034J" xr:uid="{E31893AB-8B16-4D21-BBDC-677E02780BE6}"/>
    <hyperlink ref="S147" location="A125232778W" display="A125232778W" xr:uid="{89861438-E5BF-41F6-924C-A32599BF948C}"/>
    <hyperlink ref="S162" location="A125256538F" display="A125256538F" xr:uid="{14252E3A-EC88-449A-BA38-FCCAF9124E3B}"/>
    <hyperlink ref="S177" location="A125244658A" display="A125244658A" xr:uid="{38C691C9-E7A2-4A58-AAE3-8425DBA27D0B}"/>
    <hyperlink ref="T147" location="A125228026C" display="A125228026C" xr:uid="{C93224CA-5B04-4268-A68D-F4D2091F9DBB}"/>
    <hyperlink ref="T162" location="A125251786A" display="A125251786A" xr:uid="{A94C0E13-BBC2-4064-92DC-4997121DEE66}"/>
    <hyperlink ref="T177" location="A125239906F" display="A125239906F" xr:uid="{D4828E36-F039-4884-BC2B-5A661E2FDF0E}"/>
    <hyperlink ref="V147" location="A125237530J" display="A125237530J" xr:uid="{1BC3EC20-45A2-4FD6-BF5C-672F2A3173BD}"/>
    <hyperlink ref="V162" location="A125261290J" display="A125261290J" xr:uid="{37E4952A-6F01-4766-BDB7-95B9361866B3}"/>
    <hyperlink ref="V177" location="A125249410L" display="A125249410L" xr:uid="{E09012EA-FE9A-4009-8B0D-C3AFCA770C69}"/>
    <hyperlink ref="W148" location="A125230438R" display="A125230438R" xr:uid="{9E128FCF-16CB-4ADB-8BDA-0E74A80C55C6}"/>
    <hyperlink ref="W163" location="A125254198K" display="A125254198K" xr:uid="{1E5388C1-A195-4F94-8BFA-1507DA8210A0}"/>
    <hyperlink ref="W178" location="A125242318V" display="A125242318V" xr:uid="{3AB6789E-0A1D-4256-98D2-01EC7CD6E636}"/>
    <hyperlink ref="U148" location="A125235190L" display="A125235190L" xr:uid="{2E32C68F-550A-4A80-AF70-EE4F41BBF559}"/>
    <hyperlink ref="U163" location="A125258950V" display="A125258950V" xr:uid="{6DC289D3-D73E-4B2D-92C9-BAEE16C987CE}"/>
    <hyperlink ref="U178" location="A125247070T" display="A125247070T" xr:uid="{51BE04EA-B271-42CF-A31A-BA9E96206BFE}"/>
    <hyperlink ref="S148" location="A125232814V" display="A125232814V" xr:uid="{89320736-6469-4F5F-A5F0-371FD5DC6C3E}"/>
    <hyperlink ref="S163" location="A125256574R" display="A125256574R" xr:uid="{D0C121AC-AAEB-408F-A8C5-E21E77BDB445}"/>
    <hyperlink ref="S178" location="A125244694K" display="A125244694K" xr:uid="{4A86D6AF-C6BF-4BD9-BDF7-14F145E23DA6}"/>
    <hyperlink ref="T148" location="A125228062L" display="A125228062L" xr:uid="{A3340B13-69FF-4F9F-9062-C5DD1E588EFB}"/>
    <hyperlink ref="T163" location="A125251822X" display="A125251822X" xr:uid="{8694ADC8-0CB4-49AA-8DB3-420637837F01}"/>
    <hyperlink ref="T178" location="A125239942R" display="A125239942R" xr:uid="{1720A087-4346-4557-8C87-FA16AF795F09}"/>
    <hyperlink ref="V148" location="A125237566K" display="A125237566K" xr:uid="{3B2CA9E5-07EC-4859-82CF-A14FE6B19ED6}"/>
    <hyperlink ref="V163" location="A125261326X" display="A125261326X" xr:uid="{3C073D75-F52A-497F-A66B-D65636048386}"/>
    <hyperlink ref="V178" location="A125249446R" display="A125249446R" xr:uid="{C0784900-B45C-4FDC-8290-5D0224A2CB19}"/>
    <hyperlink ref="W149" location="A125230422W" display="A125230422W" xr:uid="{456A7D7D-B156-4859-AD9C-668BDD42D2B8}"/>
    <hyperlink ref="W164" location="A125254182T" display="A125254182T" xr:uid="{B4C074F0-CA9C-4B49-850D-553B495E4488}"/>
    <hyperlink ref="W179" location="A125242302A" display="A125242302A" xr:uid="{B1E8B7B8-2BE6-49B4-A622-1E759A7F5081}"/>
    <hyperlink ref="U149" location="A125235174L" display="A125235174L" xr:uid="{36A80121-7DA6-4AAB-B9EE-DDDD2DFC93DD}"/>
    <hyperlink ref="U164" location="A125258934V" display="A125258934V" xr:uid="{2E64EE8F-462D-4C54-BCB0-124136790478}"/>
    <hyperlink ref="U179" location="A125247054T" display="A125247054T" xr:uid="{5BC9D84A-5300-4C9D-ADB7-445A74065665}"/>
    <hyperlink ref="S149" location="A125232798F" display="A125232798F" xr:uid="{0D7179D3-A941-44AD-BC8F-F0A4C815AF0C}"/>
    <hyperlink ref="S164" location="A125256558R" display="A125256558R" xr:uid="{4E3BC679-9BC4-437B-A339-0A9EE0A30E9B}"/>
    <hyperlink ref="S179" location="A125244678K" display="A125244678K" xr:uid="{1AC293E4-F5D5-4040-98DD-32D3D1A6217B}"/>
    <hyperlink ref="T149" location="A125228046L" display="A125228046L" xr:uid="{80067E0D-0E36-4884-B57E-DB4C73144F22}"/>
    <hyperlink ref="T164" location="A125251806X" display="A125251806X" xr:uid="{5211F68B-A886-42E8-B3CC-F234CA13FB1A}"/>
    <hyperlink ref="T179" location="A125239926R" display="A125239926R" xr:uid="{7E0CC27D-DA9C-4AA8-A884-2AB21959AD5A}"/>
    <hyperlink ref="V149" location="A125237550T" display="A125237550T" xr:uid="{F2AE7A7E-2962-4EC9-A4A1-D02DA196C9CA}"/>
    <hyperlink ref="V164" location="A125261310F" display="A125261310F" xr:uid="{2BFB26A9-5BE1-48CB-AEDA-AAA9BD5D0E3B}"/>
    <hyperlink ref="V179" location="A125249430W" display="A125249430W" xr:uid="{9F9010DC-125D-4860-A962-B8A861E6DD41}"/>
    <hyperlink ref="AB150" location="A125230486J" display="A125230486J" xr:uid="{408BE3A9-8874-40CA-84E2-8FE923269368}"/>
    <hyperlink ref="AB165" location="A125254246T" display="A125254246T" xr:uid="{64AFDD16-5475-44DF-8860-84A4CB7FC83F}"/>
    <hyperlink ref="AB180" location="A125242366L" display="A125242366L" xr:uid="{AEB3F25C-09D1-4A28-936D-79B959EFD5C0}"/>
    <hyperlink ref="Z150" location="A125235238L" display="A125235238L" xr:uid="{4A12962C-1CDA-4E46-8FA8-54B75ED82318}"/>
    <hyperlink ref="Z165" location="A125258998F" display="A125258998F" xr:uid="{56FB3E5F-7FE1-4D4D-A45B-A257570E72D1}"/>
    <hyperlink ref="Z180" location="A125247118T" display="A125247118T" xr:uid="{001E2D56-45CB-47A3-B11B-DBC2C6945839}"/>
    <hyperlink ref="X150" location="A125232862L" display="A125232862L" xr:uid="{F2C97227-F7C0-476A-9076-8E0DEA2AADD0}"/>
    <hyperlink ref="X165" location="A125256622W" display="A125256622W" xr:uid="{A01B0C8F-F9D7-4123-9876-5A6329BC4067}"/>
    <hyperlink ref="X180" location="A125244742T" display="A125244742T" xr:uid="{30FACCDA-90C0-4724-AE37-B8A9C60E6A63}"/>
    <hyperlink ref="Y150" location="A125228110V" display="A125228110V" xr:uid="{F5EB5699-CF77-4BEC-9509-00D71DCB3198}"/>
    <hyperlink ref="Y165" location="A125251870T" display="A125251870T" xr:uid="{86CA72C7-6388-4C6A-A1B0-2DA3895FAE45}"/>
    <hyperlink ref="Y180" location="A125239990J" display="A125239990J" xr:uid="{BA653D2D-DAC7-4184-9BB4-09B9A400390E}"/>
    <hyperlink ref="AA150" location="A125237614T" display="A125237614T" xr:uid="{9816D07A-5FF1-4535-BDF3-443D03F3C62C}"/>
    <hyperlink ref="AA165" location="A125261374T" display="A125261374T" xr:uid="{639CC09E-5653-4395-B95F-4E9C0ECE0701}"/>
    <hyperlink ref="AA180" location="A125249494J" display="A125249494J" xr:uid="{740DEF30-BDB1-48C5-9F79-EA1647DA7865}"/>
    <hyperlink ref="AB138" location="A125230470R" display="A125230470R" xr:uid="{53926833-CF42-40BA-A723-F4BC512D029B}"/>
    <hyperlink ref="AB153" location="A125254230X" display="A125254230X" xr:uid="{15D78869-42B5-49E7-A01E-D2028A6CD1E5}"/>
    <hyperlink ref="AB168" location="A125242350V" display="A125242350V" xr:uid="{39E6945D-BB3F-4A71-9630-F6319511C74B}"/>
    <hyperlink ref="Z138" location="A125235222V" display="A125235222V" xr:uid="{1F6BEC9F-EC77-42AD-993A-3D3D32A5C8B9}"/>
    <hyperlink ref="Z153" location="A125258982L" display="A125258982L" xr:uid="{3FA85261-9717-4156-B85E-FE84FE23AB7A}"/>
    <hyperlink ref="Z168" location="A125247102X" display="A125247102X" xr:uid="{89388D29-16AC-4AF4-B905-A1400F6A0492}"/>
    <hyperlink ref="X138" location="A125232846L" display="A125232846L" xr:uid="{28AC78DF-82BA-4E44-B7F8-B10C4BA862E6}"/>
    <hyperlink ref="X153" location="A125256606W" display="A125256606W" xr:uid="{1A97420A-D7E5-4F3D-9E5E-72F4FABB7837}"/>
    <hyperlink ref="X168" location="A125244726T" display="A125244726T" xr:uid="{6BB38863-4365-445C-A685-0E6DB5205580}"/>
    <hyperlink ref="Y138" location="A125228094F" display="A125228094F" xr:uid="{1EED9131-1C71-4939-A132-E010BE528AD7}"/>
    <hyperlink ref="Y153" location="A125251854T" display="A125251854T" xr:uid="{4FF4787F-B219-4E0D-B8F7-A48E4F678B83}"/>
    <hyperlink ref="Y168" location="A125239974J" display="A125239974J" xr:uid="{DB47BF99-EC18-4A2A-B865-611BD758C5CE}"/>
    <hyperlink ref="AA138" location="A125237598C" display="A125237598C" xr:uid="{A022C1DD-A543-4FEC-9A9D-469D7389FA39}"/>
    <hyperlink ref="AA153" location="A125261358T" display="A125261358T" xr:uid="{916B7D9C-6C31-4729-8D94-D3893632BD1A}"/>
    <hyperlink ref="AA168" location="A125249478J" display="A125249478J" xr:uid="{45B6C190-7FE3-461F-8FF8-5106CBB79773}"/>
    <hyperlink ref="AB139" location="A125230450F" display="A125230450F" xr:uid="{FC49A715-8D0E-46B3-A331-F8BBD67F06F0}"/>
    <hyperlink ref="AB154" location="A125254210R" display="A125254210R" xr:uid="{90F37427-8781-427A-9AD1-A24017DAADA7}"/>
    <hyperlink ref="AB169" location="A125242330K" display="A125242330K" xr:uid="{D587B4E8-4D6B-4C2F-B648-594FB988D09D}"/>
    <hyperlink ref="Z139" location="A125235202K" display="A125235202K" xr:uid="{D7132A93-80A4-4FAA-9BD1-EA850F247B84}"/>
    <hyperlink ref="Z154" location="A125258962C" display="A125258962C" xr:uid="{C813F334-E2EA-45F4-9B90-BE5B50E1ACF8}"/>
    <hyperlink ref="Z169" location="A125247082A" display="A125247082A" xr:uid="{DF2D148D-256A-4BD9-B2C3-CF33D398573B}"/>
    <hyperlink ref="X139" location="A125232826C" display="A125232826C" xr:uid="{8737D0F6-C7E3-4456-9C96-E1899B5265E2}"/>
    <hyperlink ref="X154" location="A125256586X" display="A125256586X" xr:uid="{3FE16DC1-6B0B-4620-810C-C1449AB3DB53}"/>
    <hyperlink ref="X169" location="A125244706J" display="A125244706J" xr:uid="{6A41BFA2-E6B4-46F6-A459-FB40534E3F87}"/>
    <hyperlink ref="Y139" location="A125228074W" display="A125228074W" xr:uid="{0F2DA52A-F4D1-4E30-90BA-5E707D081303}"/>
    <hyperlink ref="Y154" location="A125251834J" display="A125251834J" xr:uid="{244D522F-F0F3-4620-AC09-88F6F9C818B9}"/>
    <hyperlink ref="Y169" location="A125239954X" display="A125239954X" xr:uid="{886A2DEC-0955-4C8F-A0B6-D98F944CF878}"/>
    <hyperlink ref="AA139" location="A125237578V" display="A125237578V" xr:uid="{93EEA14E-7A4C-476D-8D04-AF6FA9069C4F}"/>
    <hyperlink ref="AA154" location="A125261338J" display="A125261338J" xr:uid="{56823A21-8827-41D9-8A37-C3999D0A41B5}"/>
    <hyperlink ref="AA169" location="A125249458X" display="A125249458X" xr:uid="{B11C3254-7FF2-49DE-A57A-E9340AEE4268}"/>
    <hyperlink ref="AB141" location="A125230474X" display="A125230474X" xr:uid="{5F082227-C5AC-4F59-AE9A-7997100019E5}"/>
    <hyperlink ref="AB156" location="A125254234J" display="A125254234J" xr:uid="{5BC95BD5-8105-4E14-ABB9-932CA5EB893C}"/>
    <hyperlink ref="AB171" location="A125242354C" display="A125242354C" xr:uid="{E6BFB12F-19FE-43D0-B839-EA0E20FA8A65}"/>
    <hyperlink ref="Z141" location="A125235226C" display="A125235226C" xr:uid="{49C3B0F4-43D7-4019-B334-DAA31CC0CB8A}"/>
    <hyperlink ref="Z156" location="A125258986W" display="A125258986W" xr:uid="{CEBBE3BC-5021-4D6C-9081-F70BBC743DF6}"/>
    <hyperlink ref="Z171" location="A125247106J" display="A125247106J" xr:uid="{27FD85DA-C4C9-430A-88C7-ACFCD2549E90}"/>
    <hyperlink ref="X141" location="A125232850C" display="A125232850C" xr:uid="{E26ED0C9-A277-45AD-AE0B-63561F304CA7}"/>
    <hyperlink ref="X156" location="A125256610L" display="A125256610L" xr:uid="{020764F8-1B71-4CE4-ABC5-304CC3B1F7B1}"/>
    <hyperlink ref="X171" location="A125244730J" display="A125244730J" xr:uid="{D119918A-A1C1-41E7-A196-EBD7E1FB4FD7}"/>
    <hyperlink ref="Y141" location="A125228098R" display="A125228098R" xr:uid="{F5CE2479-9DFC-4C01-B69B-30916C043C67}"/>
    <hyperlink ref="Y156" location="A125251858A" display="A125251858A" xr:uid="{9224BF3E-C736-48C1-A562-32CC64D93BA3}"/>
    <hyperlink ref="Y171" location="A125239978T" display="A125239978T" xr:uid="{20D430BA-A810-49E1-8D81-99B5953D4B61}"/>
    <hyperlink ref="AA141" location="A125237602J" display="A125237602J" xr:uid="{802BA49E-991B-4953-82AE-1E3721315BA0}"/>
    <hyperlink ref="AA156" location="A125261362J" display="A125261362J" xr:uid="{E77DA07F-B8C7-40A6-89FA-4E0A9FEFF180}"/>
    <hyperlink ref="AA171" location="A125249482X" display="A125249482X" xr:uid="{E5A422B1-29F6-47EF-8E4C-62628E8FE999}"/>
    <hyperlink ref="AB142" location="A125230478J" display="A125230478J" xr:uid="{CA0F9A80-E6CD-449A-91C0-C3C9E250773C}"/>
    <hyperlink ref="AB157" location="A125254238T" display="A125254238T" xr:uid="{02135526-9F23-4645-A37F-137BD013A65A}"/>
    <hyperlink ref="AB172" location="A125242358L" display="A125242358L" xr:uid="{466341ED-C126-474E-85C4-9467449B17EE}"/>
    <hyperlink ref="Z142" location="A125235230V" display="A125235230V" xr:uid="{0E018AF4-23BA-4B8C-84FA-7CCDFCD9E728}"/>
    <hyperlink ref="Z157" location="A125258990L" display="A125258990L" xr:uid="{63D363DA-3943-4FC5-9997-A4CCF67F8C87}"/>
    <hyperlink ref="Z172" location="A125247110X" display="A125247110X" xr:uid="{7895FEA3-9120-4EAC-962C-48B30EEA0A21}"/>
    <hyperlink ref="X142" location="A125232854L" display="A125232854L" xr:uid="{49DBF8F5-4348-4DFD-9A85-F63542173264}"/>
    <hyperlink ref="X157" location="A125256614W" display="A125256614W" xr:uid="{3346A441-15E5-4C6E-B496-F4D3580A1CF5}"/>
    <hyperlink ref="X172" location="A125244734T" display="A125244734T" xr:uid="{C1AA14B0-FDB6-4164-A8AB-8356179AE40D}"/>
    <hyperlink ref="Y142" location="A125228102V" display="A125228102V" xr:uid="{C7124554-FA32-4123-86B1-C509A92E36BD}"/>
    <hyperlink ref="Y157" location="A125251862T" display="A125251862T" xr:uid="{C917EE5E-B867-4D75-AFB2-0EB31E612BC3}"/>
    <hyperlink ref="Y172" location="A125239982J" display="A125239982J" xr:uid="{BC8A7CCE-976E-4BE4-8C27-9164892ED0B9}"/>
    <hyperlink ref="AA142" location="A125237606T" display="A125237606T" xr:uid="{99226DED-471F-4C44-8863-524AE496AD00}"/>
    <hyperlink ref="AA157" location="A125261366T" display="A125261366T" xr:uid="{55D5C873-37C1-4218-82C3-8A4331C9E113}"/>
    <hyperlink ref="AA172" location="A125249486J" display="A125249486J" xr:uid="{A217B5D4-5953-456C-BFE7-8ACFA7F833F0}"/>
    <hyperlink ref="AB143" location="A125230454R" display="A125230454R" xr:uid="{D961AAC0-A989-4493-8EEE-5C27F5FE20B6}"/>
    <hyperlink ref="AB158" location="A125254214X" display="A125254214X" xr:uid="{17B61307-C349-40A2-A1EB-89EAC40465E3}"/>
    <hyperlink ref="AB173" location="A125242334V" display="A125242334V" xr:uid="{247963F8-E2A0-4CC5-BE9F-B406863CDA79}"/>
    <hyperlink ref="Z143" location="A125235206V" display="A125235206V" xr:uid="{92610544-AF74-4D79-8F18-731FC1AD9B26}"/>
    <hyperlink ref="Z158" location="A125258966L" display="A125258966L" xr:uid="{52664680-1788-42DF-8889-A2813B7D08C9}"/>
    <hyperlink ref="Z173" location="A125247086K" display="A125247086K" xr:uid="{C9F453CA-C664-42B0-A622-ED7B5B572DF2}"/>
    <hyperlink ref="X143" location="A125232830V" display="A125232830V" xr:uid="{600B410E-A7B2-4BE3-A200-C39EBFBA6228}"/>
    <hyperlink ref="X158" location="A125256590R" display="A125256590R" xr:uid="{9884D577-55F6-4032-BCB2-03EF834008F6}"/>
    <hyperlink ref="X173" location="A125244710X" display="A125244710X" xr:uid="{713338E4-BC44-4074-A31E-B3BE4ECF2606}"/>
    <hyperlink ref="Y143" location="A125228078F" display="A125228078F" xr:uid="{128C96B1-6F2B-47D2-AF88-24AF4A1C5B46}"/>
    <hyperlink ref="Y158" location="A125251838T" display="A125251838T" xr:uid="{06E8CFAA-7838-4470-B30C-E52349996406}"/>
    <hyperlink ref="Y173" location="A125239958J" display="A125239958J" xr:uid="{3519E187-1E87-4CD9-B4C4-9068960DBD89}"/>
    <hyperlink ref="AA143" location="A125237582K" display="A125237582K" xr:uid="{86C9F366-0A16-43BB-8735-934AE5737B86}"/>
    <hyperlink ref="AA158" location="A125261342X" display="A125261342X" xr:uid="{DCF2072D-56A7-4FC9-A140-95DD34BE13A9}"/>
    <hyperlink ref="AA173" location="A125249462R" display="A125249462R" xr:uid="{B2BA126D-E04E-4E9A-80AC-A7C981AF2B3A}"/>
    <hyperlink ref="AB144" location="A125230458X" display="A125230458X" xr:uid="{232AAA6C-AF63-41E7-B032-E5B5C798BD41}"/>
    <hyperlink ref="AB159" location="A125254218J" display="A125254218J" xr:uid="{F039AAEF-CCF8-4311-8B34-0CAB032CDB2A}"/>
    <hyperlink ref="AB174" location="A125242338C" display="A125242338C" xr:uid="{AC5CADF5-353E-404E-A914-111366AA3D2C}"/>
    <hyperlink ref="Z144" location="A125235210K" display="A125235210K" xr:uid="{5ADD5829-17FC-4978-82FF-6B2FF1A471A0}"/>
    <hyperlink ref="Z159" location="A125258970C" display="A125258970C" xr:uid="{2508DD3B-D98A-4C95-B799-2D560B7798ED}"/>
    <hyperlink ref="Z174" location="A125247090A" display="A125247090A" xr:uid="{EAF58620-AF17-480B-AABC-BA76C45A98B5}"/>
    <hyperlink ref="X144" location="A125232834C" display="A125232834C" xr:uid="{A69AAA35-EF6E-49F8-A69E-C38A36515D7B}"/>
    <hyperlink ref="X159" location="A125256594X" display="A125256594X" xr:uid="{963503D4-B8A3-4020-9846-ED30F6080AB4}"/>
    <hyperlink ref="X174" location="A125244714J" display="A125244714J" xr:uid="{F0ECD195-F02C-408F-A08C-7C109E673A63}"/>
    <hyperlink ref="Y144" location="A125228082W" display="A125228082W" xr:uid="{F2991D0E-E530-4199-AEAD-CE680A3EBAA1}"/>
    <hyperlink ref="Y159" location="A125251842J" display="A125251842J" xr:uid="{DE87CA75-5EA1-4841-8B06-3FB16497691B}"/>
    <hyperlink ref="Y174" location="A125239962X" display="A125239962X" xr:uid="{DEA21A93-0C9B-4A75-A20B-880835824B3E}"/>
    <hyperlink ref="AA144" location="A125237586V" display="A125237586V" xr:uid="{06FDB7D9-4822-46E5-A648-01D8001F0C0E}"/>
    <hyperlink ref="AA159" location="A125261346J" display="A125261346J" xr:uid="{5E9F79C6-2D74-4400-8984-5ACB364C7B2D}"/>
    <hyperlink ref="AA174" location="A125249466X" display="A125249466X" xr:uid="{D694BE0E-69DA-4586-B8C0-80D6A16C6AD9}"/>
    <hyperlink ref="AB146" location="A125230462R" display="A125230462R" xr:uid="{9ABA0840-3CE9-4B7B-9CB3-5ED4BCF49BF7}"/>
    <hyperlink ref="AB161" location="A125254222X" display="A125254222X" xr:uid="{D6671D30-6367-454A-93A5-B93E74D36A5C}"/>
    <hyperlink ref="AB176" location="A125242342V" display="A125242342V" xr:uid="{617B942D-8499-46CF-957E-876B7A10B6C8}"/>
    <hyperlink ref="Z146" location="A125235214V" display="A125235214V" xr:uid="{B804FFE1-24FF-482C-B5D8-CE34BE01EF73}"/>
    <hyperlink ref="Z161" location="A125258974L" display="A125258974L" xr:uid="{F08651A4-8A0A-41C9-965D-BB3054265F4E}"/>
    <hyperlink ref="Z176" location="A125247094K" display="A125247094K" xr:uid="{221E56B6-43A3-46C1-A159-A3297DDD21CA}"/>
    <hyperlink ref="X146" location="A125232838L" display="A125232838L" xr:uid="{DFC5D0D3-84FF-43F0-8801-745EF9E302A0}"/>
    <hyperlink ref="X161" location="A125256598J" display="A125256598J" xr:uid="{EE054AAB-E7DC-4BC7-ADD3-566484EB3E31}"/>
    <hyperlink ref="X176" location="A125244718T" display="A125244718T" xr:uid="{42332B38-D2A4-4D72-902E-6251B773F260}"/>
    <hyperlink ref="Y146" location="A125228086F" display="A125228086F" xr:uid="{A8F3221D-750F-4D47-B1C1-1B406B924E43}"/>
    <hyperlink ref="Y161" location="A125251846T" display="A125251846T" xr:uid="{ECB37F74-CE27-4518-AACE-DFF0B0DC779E}"/>
    <hyperlink ref="Y176" location="A125239966J" display="A125239966J" xr:uid="{587DAF27-373E-4D92-A328-685C780DEC44}"/>
    <hyperlink ref="AA146" location="A125237590K" display="A125237590K" xr:uid="{3FD7174A-776A-4312-8C31-1A2B7863CB86}"/>
    <hyperlink ref="AA161" location="A125261350X" display="A125261350X" xr:uid="{2DBB57A6-33AB-401D-B6A8-2E56220C0DE1}"/>
    <hyperlink ref="AA176" location="A125249470R" display="A125249470R" xr:uid="{B89D6CB2-F476-486C-A93F-531A364705F6}"/>
    <hyperlink ref="AB147" location="A125230446R" display="A125230446R" xr:uid="{E4A13323-F177-453D-9B99-F56AB2A63C41}"/>
    <hyperlink ref="AB162" location="A125254206X" display="A125254206X" xr:uid="{1D22ABC4-77A0-4A5A-96DB-C6C925DC4E35}"/>
    <hyperlink ref="AB177" location="A125242326V" display="A125242326V" xr:uid="{013CFD54-7F6B-4286-AC94-231461EB9969}"/>
    <hyperlink ref="Z147" location="A125235198F" display="A125235198F" xr:uid="{F56885C0-11B7-4B8D-9F10-9659F586D658}"/>
    <hyperlink ref="Z162" location="A125258958L" display="A125258958L" xr:uid="{2C04E7BB-A773-40DB-9273-3E4A3FF2E1C7}"/>
    <hyperlink ref="Z177" location="A125247078K" display="A125247078K" xr:uid="{F75E4513-A849-477F-B6F9-4C427857624B}"/>
    <hyperlink ref="X147" location="A125232822V" display="A125232822V" xr:uid="{7AF6D7C9-CB19-4D68-8CFC-C1F57953037A}"/>
    <hyperlink ref="X162" location="A125256582R" display="A125256582R" xr:uid="{C348079C-2AB8-4B47-AF66-CC7467239519}"/>
    <hyperlink ref="X177" location="A125244702X" display="A125244702X" xr:uid="{99E183FA-6293-4991-B849-40080D296FA1}"/>
    <hyperlink ref="Y147" location="A125228070L" display="A125228070L" xr:uid="{A1C19C58-B9F8-4BEC-8879-E639D9896811}"/>
    <hyperlink ref="Y162" location="A125251830X" display="A125251830X" xr:uid="{B3B6A03F-6B9E-4A02-B51B-6E6CD374D630}"/>
    <hyperlink ref="Y177" location="A125239950R" display="A125239950R" xr:uid="{ED4D6122-059B-4EA5-B08E-3796FF873770}"/>
    <hyperlink ref="AA147" location="A125237574K" display="A125237574K" xr:uid="{60D4C73C-3DAE-4D14-9D76-627C3B88E3FE}"/>
    <hyperlink ref="AA162" location="A125261334X" display="A125261334X" xr:uid="{8041E2A6-F0D7-496C-9911-3D4D45ABFD9D}"/>
    <hyperlink ref="AA177" location="A125249454R" display="A125249454R" xr:uid="{645619BE-FB72-47CE-B834-6BA9712DA81F}"/>
    <hyperlink ref="AB148" location="A125230482X" display="A125230482X" xr:uid="{BABDC656-6AE0-4BD6-A237-D14D78BB2CDF}"/>
    <hyperlink ref="AB163" location="A125254242J" display="A125254242J" xr:uid="{78C8FBCF-55E3-43CA-813A-628CFA10DCB2}"/>
    <hyperlink ref="AB178" location="A125242362C" display="A125242362C" xr:uid="{D9A660C6-A094-4993-8936-849DE94AFED5}"/>
    <hyperlink ref="Z148" location="A125235234C" display="A125235234C" xr:uid="{26D18C5D-423A-491E-89A9-927C6385BB2C}"/>
    <hyperlink ref="Z163" location="A125258994W" display="A125258994W" xr:uid="{1C0DACD2-FD8A-43D6-B8FA-3718D8F57B30}"/>
    <hyperlink ref="Z178" location="A125247114J" display="A125247114J" xr:uid="{17F650FD-7443-468E-833B-50DAA43C11DE}"/>
    <hyperlink ref="X148" location="A125232858W" display="A125232858W" xr:uid="{2788C9FB-1344-4495-ABDB-79BCE31C4CFF}"/>
    <hyperlink ref="X163" location="A125256618F" display="A125256618F" xr:uid="{A1E709C5-94FF-4270-98F2-F0E3C0FA3E45}"/>
    <hyperlink ref="X178" location="A125244738A" display="A125244738A" xr:uid="{68B8043C-9668-4BC2-B51A-9386B4C71DA9}"/>
    <hyperlink ref="Y148" location="A125228106C" display="A125228106C" xr:uid="{B957D9F6-47B5-46DA-A03B-426BF971D30F}"/>
    <hyperlink ref="Y163" location="A125251866A" display="A125251866A" xr:uid="{59E267C2-136B-48BB-A1AD-023B63BAF459}"/>
    <hyperlink ref="Y178" location="A125239986T" display="A125239986T" xr:uid="{372D709C-824C-4F70-B036-7D9BF863EAE0}"/>
    <hyperlink ref="AA148" location="A125237610J" display="A125237610J" xr:uid="{9430DBC7-70E4-427A-B4BB-518CD21C4EE9}"/>
    <hyperlink ref="AA163" location="A125261370J" display="A125261370J" xr:uid="{EB37B48D-EA2E-49B6-89C6-8C0115261E60}"/>
    <hyperlink ref="AA178" location="A125249490X" display="A125249490X" xr:uid="{901D2049-908D-4C3D-9250-26FA0E6A7E38}"/>
    <hyperlink ref="AB149" location="A125230466X" display="A125230466X" xr:uid="{5D4C9718-9A20-4E34-A1FC-9F057B990CD0}"/>
    <hyperlink ref="AB164" location="A125254226J" display="A125254226J" xr:uid="{4CF26EE1-0874-4E2B-B215-8EF3FE26391B}"/>
    <hyperlink ref="AB179" location="A125242346C" display="A125242346C" xr:uid="{D2E44CEA-F5CF-4BB5-AD81-125EF2A15DA0}"/>
    <hyperlink ref="Z149" location="A125235218C" display="A125235218C" xr:uid="{D8FBC167-FA88-4FE0-B6D4-3F4DFD1E35DD}"/>
    <hyperlink ref="Z164" location="A125258978W" display="A125258978W" xr:uid="{A06BCCA2-926C-4B04-B4E9-12B3760346DE}"/>
    <hyperlink ref="Z179" location="A125247098V" display="A125247098V" xr:uid="{F6A341D2-67C4-45D5-B439-AAF6BAAFEBDC}"/>
    <hyperlink ref="X149" location="A125232842C" display="A125232842C" xr:uid="{9C4F3DB8-F229-4FAF-8D63-2B8EB64A314D}"/>
    <hyperlink ref="X164" location="A125256602L" display="A125256602L" xr:uid="{C39B9721-09B0-4A2A-9F67-F63BAB84A5B0}"/>
    <hyperlink ref="X179" location="A125244722J" display="A125244722J" xr:uid="{7DFD42D4-0DB3-4AFA-AB2C-7C16DE7D53FF}"/>
    <hyperlink ref="Y149" location="A125228090W" display="A125228090W" xr:uid="{A876A02E-631D-4BB1-8893-BEB837673410}"/>
    <hyperlink ref="Y164" location="A125251850J" display="A125251850J" xr:uid="{80583283-E565-4767-B2DE-CD0EC7571636}"/>
    <hyperlink ref="Y179" location="A125239970X" display="A125239970X" xr:uid="{C9E87113-132D-4883-A6A7-5E1C45010A46}"/>
    <hyperlink ref="AA149" location="A125237594V" display="A125237594V" xr:uid="{65474280-1C57-4841-B214-EC6DD4E91E2A}"/>
    <hyperlink ref="AA164" location="A125261354J" display="A125261354J" xr:uid="{997C059F-7E1F-4D05-B7DF-48E1CC5F4F24}"/>
    <hyperlink ref="AA179" location="A125249474X" display="A125249474X" xr:uid="{884A59DA-277C-4889-A28F-95A9E858ABF1}"/>
    <hyperlink ref="AG150" location="A125230266F" display="A125230266F" xr:uid="{6EF15558-07BC-4639-9383-78A8A040AC5F}"/>
    <hyperlink ref="AG165" location="A125254026R" display="A125254026R" xr:uid="{B1CD36A1-E234-4EFE-BE14-D18D261EE9F5}"/>
    <hyperlink ref="AG180" location="A125242146K" display="A125242146K" xr:uid="{BBC1BA7A-EEE9-4DED-904C-8C40B5331400}"/>
    <hyperlink ref="AE150" location="A125235018K" display="A125235018K" xr:uid="{E74D005F-5E7A-48A3-BCBF-3D76F50677FC}"/>
    <hyperlink ref="AE165" location="A125258778C" display="A125258778C" xr:uid="{9BA4F846-AA58-4793-8CD7-AB1AF9E59ED3}"/>
    <hyperlink ref="AE180" location="A125246898X" display="A125246898X" xr:uid="{DCAFD053-7D95-4A51-AA59-7EC8F96CC8BE}"/>
    <hyperlink ref="AC150" location="A125232642K" display="A125232642K" xr:uid="{D75460F5-369C-4374-B034-5661464EFF0F}"/>
    <hyperlink ref="AC165" location="A125256402V" display="A125256402V" xr:uid="{D9B55C6B-5742-41A7-B299-A55D674DDBE3}"/>
    <hyperlink ref="AC180" location="A125244522R" display="A125244522R" xr:uid="{BE00BBB9-614F-4F90-A5B0-C4FF3DA8FD0F}"/>
    <hyperlink ref="AD150" location="A125227890A" display="A125227890A" xr:uid="{B885AE5F-800D-4295-ABBC-E799D96C2ECA}"/>
    <hyperlink ref="AD165" location="A125251650R" display="A125251650R" xr:uid="{5056891B-C7D6-4797-8ED2-3A6CCD0AEB43}"/>
    <hyperlink ref="AD180" location="A125239770F" display="A125239770F" xr:uid="{89A5DA40-5C5B-48C2-B27E-D7C330E7B294}"/>
    <hyperlink ref="AF150" location="A125237394A" display="A125237394A" xr:uid="{BEFD4E9D-9AF6-4469-9D6C-6DD4DD246051}"/>
    <hyperlink ref="AF165" location="A125261154R" display="A125261154R" xr:uid="{A89219D6-1CE0-481F-864D-E5D4155205F0}"/>
    <hyperlink ref="AF180" location="A125249274F" display="A125249274F" xr:uid="{C617EC9A-2676-4A5D-8A66-99EE6DD7303F}"/>
    <hyperlink ref="AG138" location="A125230250L" display="A125230250L" xr:uid="{7EFB4BAC-FE3E-48CC-877D-57D79159C88F}"/>
    <hyperlink ref="AG153" location="A125254010W" display="A125254010W" xr:uid="{02B07297-7F1E-4F22-812D-DB0C8B6ECAB3}"/>
    <hyperlink ref="AG168" location="A125242130T" display="A125242130T" xr:uid="{2226A054-B330-4C66-9C8F-BCA53D7EE7B3}"/>
    <hyperlink ref="AE138" location="A125235002T" display="A125235002T" xr:uid="{FD5C4A37-16DD-499B-A4B4-C8365C4F3762}"/>
    <hyperlink ref="AE153" location="A125258762K" display="A125258762K" xr:uid="{834A24F1-7728-4792-ACE4-E5502E087E7E}"/>
    <hyperlink ref="AE168" location="A125246882F" display="A125246882F" xr:uid="{24C9AB84-EC61-4171-B6EF-92762041BF93}"/>
    <hyperlink ref="AC138" location="A125232626K" display="A125232626K" xr:uid="{613E85D3-7C2D-4652-8A58-940A0AABA2A5}"/>
    <hyperlink ref="AC153" location="A125256386F" display="A125256386F" xr:uid="{A7D2464A-51B5-45EC-BAE3-96B61B86CD4E}"/>
    <hyperlink ref="AC168" location="A125244506R" display="A125244506R" xr:uid="{33CF5170-EE5C-48A9-914E-5E468DCADAD9}"/>
    <hyperlink ref="AD138" location="A125227874A" display="A125227874A" xr:uid="{47619EF8-8B82-417B-A80F-90AF27C6AD5A}"/>
    <hyperlink ref="AD153" location="A125251634R" display="A125251634R" xr:uid="{D683ADC3-532D-4D1D-A1E1-E211C1ED416F}"/>
    <hyperlink ref="AD168" location="A125239754F" display="A125239754F" xr:uid="{52B94782-5DDF-48D6-95AD-EF8A5FABD3E9}"/>
    <hyperlink ref="AF138" location="A125237378A" display="A125237378A" xr:uid="{969BBAB7-1687-43F4-A3AA-2AE1C5F696E6}"/>
    <hyperlink ref="AF153" location="A125261138R" display="A125261138R" xr:uid="{BB4ECF14-244A-4268-A909-C96CA66CE970}"/>
    <hyperlink ref="AF168" location="A125249258F" display="A125249258F" xr:uid="{37FCD30A-5714-4058-A87B-3F140D75D5AE}"/>
    <hyperlink ref="AG139" location="A125230230C" display="A125230230C" xr:uid="{4CE9431C-6AE1-4213-9DD2-3C52D9324D1B}"/>
    <hyperlink ref="AG154" location="A125253990W" display="A125253990W" xr:uid="{A6C03C07-2768-4921-82C3-243EE83F43F4}"/>
    <hyperlink ref="AG169" location="A125242110J" display="A125242110J" xr:uid="{73DFF6B3-A126-4F05-A9D6-612C6340BB87}"/>
    <hyperlink ref="AE139" location="A125234982T" display="A125234982T" xr:uid="{71D5572D-AD23-4587-843F-6FE500F78B9E}"/>
    <hyperlink ref="AE154" location="A125258742A" display="A125258742A" xr:uid="{73634700-BC5D-405F-BB23-B62ECE720EC2}"/>
    <hyperlink ref="AE169" location="A125246862W" display="A125246862W" xr:uid="{C58732AF-E552-45B3-A81C-A0A235A3515C}"/>
    <hyperlink ref="AC139" location="A125232606A" display="A125232606A" xr:uid="{C9272E46-023B-4928-9143-C8D1B82B5915}"/>
    <hyperlink ref="AC154" location="A125256366W" display="A125256366W" xr:uid="{DADB624D-6F3A-4A13-87C0-A583C3137AA2}"/>
    <hyperlink ref="AC169" location="A125244486T" display="A125244486T" xr:uid="{3F0B4D3E-2335-43B6-B5E2-725B1F1BB381}"/>
    <hyperlink ref="AD139" location="A125227854T" display="A125227854T" xr:uid="{60D3D3B7-4B2F-437E-9F7F-70205921BE0A}"/>
    <hyperlink ref="AD154" location="A125251614F" display="A125251614F" xr:uid="{62A50003-1FA1-4EB3-B143-CA7BB579B6F3}"/>
    <hyperlink ref="AD169" location="A125239734W" display="A125239734W" xr:uid="{22DC5AD5-5965-4A2E-A069-4C7245DAD30A}"/>
    <hyperlink ref="AF139" location="A125237358T" display="A125237358T" xr:uid="{B478A198-F046-4A3A-ACCE-E5A1A8977800}"/>
    <hyperlink ref="AF154" location="A125261118F" display="A125261118F" xr:uid="{45FE03BE-7E54-435E-B066-3EA976E4DEB1}"/>
    <hyperlink ref="AF169" location="A125249238W" display="A125249238W" xr:uid="{6C95C048-70BB-4C59-AAA0-61FB5B2A88C6}"/>
    <hyperlink ref="AG141" location="A125230254W" display="A125230254W" xr:uid="{DC242E59-CEFF-44D1-8519-B2C7F996B03B}"/>
    <hyperlink ref="AG156" location="A125254014F" display="A125254014F" xr:uid="{F624DBE4-169D-491E-B385-D3B0EDBFEFF3}"/>
    <hyperlink ref="AG171" location="A125242134A" display="A125242134A" xr:uid="{31EEAC51-B757-4EFB-A979-D9AD2EDC8435}"/>
    <hyperlink ref="AE141" location="A125235006A" display="A125235006A" xr:uid="{D448AF42-B3CD-4E6A-BC7D-7ECACE399326}"/>
    <hyperlink ref="AE156" location="A125258766V" display="A125258766V" xr:uid="{93110DC5-70B0-4FB2-9F1A-888EB4DD4601}"/>
    <hyperlink ref="AE171" location="A125246886R" display="A125246886R" xr:uid="{2F3FD81D-2C0E-4ACF-9C5C-29A28B519FE8}"/>
    <hyperlink ref="AC141" location="A125232630A" display="A125232630A" xr:uid="{06B0B03B-09AB-41F7-85D0-2E7F97DBC21A}"/>
    <hyperlink ref="AC156" location="A125256390W" display="A125256390W" xr:uid="{F17A8D6E-9EC3-453C-A0BA-9023373E1376}"/>
    <hyperlink ref="AC171" location="A125244510F" display="A125244510F" xr:uid="{21306D54-3C49-4251-88B7-240AA5F9F7D7}"/>
    <hyperlink ref="AD141" location="A125227878K" display="A125227878K" xr:uid="{C85D1DC1-B03A-4326-8C74-9E3990E10FBA}"/>
    <hyperlink ref="AD156" location="A125251638X" display="A125251638X" xr:uid="{86EFE54F-6DD5-48E2-9E2B-02C7AB25852B}"/>
    <hyperlink ref="AD171" location="A125239758R" display="A125239758R" xr:uid="{06C2BF39-EB85-47FC-B3E4-7C7FEBE04D6C}"/>
    <hyperlink ref="AF141" location="A125237382T" display="A125237382T" xr:uid="{003028B7-5153-457E-BA22-78463AB5174A}"/>
    <hyperlink ref="AF156" location="A125261142F" display="A125261142F" xr:uid="{7EF6E86E-A9BC-47A0-B0F8-EFEAB40D60A9}"/>
    <hyperlink ref="AF171" location="A125249262W" display="A125249262W" xr:uid="{A3384DA1-07BA-4E8B-A179-C416DC2C8840}"/>
    <hyperlink ref="AG142" location="A125230258F" display="A125230258F" xr:uid="{530BA995-CEBA-47F4-AD6C-F29E9D3BE643}"/>
    <hyperlink ref="AG157" location="A125254018R" display="A125254018R" xr:uid="{6B32D425-ED9D-44C5-8DBF-5EFD57656A3E}"/>
    <hyperlink ref="AG172" location="A125242138K" display="A125242138K" xr:uid="{79C90A3D-F820-4488-B543-AE76B0C4DC80}"/>
    <hyperlink ref="AE142" location="A125235010T" display="A125235010T" xr:uid="{6C90C390-4018-482A-8F5C-7CE530A5A03C}"/>
    <hyperlink ref="AE157" location="A125258770K" display="A125258770K" xr:uid="{A22C5C58-E0EA-47D8-94F7-34B9DD080FD3}"/>
    <hyperlink ref="AE172" location="A125246890F" display="A125246890F" xr:uid="{2B8A7EC5-7C4F-4E04-93BF-0E870CA04E8E}"/>
    <hyperlink ref="AC142" location="A125232634K" display="A125232634K" xr:uid="{66EDCD01-D123-4054-8AE1-EBF9B90459AF}"/>
    <hyperlink ref="AC157" location="A125256394F" display="A125256394F" xr:uid="{DB40D841-078A-4049-AC5E-8C8E8BC399A9}"/>
    <hyperlink ref="AC172" location="A125244514R" display="A125244514R" xr:uid="{9A5F9AE6-E0C0-4676-BC33-FCCDF96230CF}"/>
    <hyperlink ref="AD142" location="A125227882A" display="A125227882A" xr:uid="{EC807719-6392-4178-A480-61E1B026BE95}"/>
    <hyperlink ref="AD157" location="A125251642R" display="A125251642R" xr:uid="{8729E782-7DAA-4251-B342-B434F2E104D9}"/>
    <hyperlink ref="AD172" location="A125239762F" display="A125239762F" xr:uid="{13D5FE62-0FF9-458A-A474-54C17937B0D4}"/>
    <hyperlink ref="AF142" location="A125237386A" display="A125237386A" xr:uid="{1BF42B0C-F1EB-4FB3-AA54-F3EED67EB4C1}"/>
    <hyperlink ref="AF157" location="A125261146R" display="A125261146R" xr:uid="{37A24D7A-7707-40BA-9397-949B5EEC758B}"/>
    <hyperlink ref="AF172" location="A125249266F" display="A125249266F" xr:uid="{93F30E7C-DFF6-4D58-B760-DD68C6D19C97}"/>
    <hyperlink ref="AG143" location="A125230234L" display="A125230234L" xr:uid="{0E6980AB-2C98-42DC-967C-4085CCF61F8F}"/>
    <hyperlink ref="AG158" location="A125253994F" display="A125253994F" xr:uid="{56E82786-BF57-4669-A644-408B0C2C93F9}"/>
    <hyperlink ref="AG173" location="A125242114T" display="A125242114T" xr:uid="{583DA803-DBBE-468B-8B01-C7241675B656}"/>
    <hyperlink ref="AE143" location="A125234986A" display="A125234986A" xr:uid="{033FB9C3-E359-492C-A90C-902BA47216EF}"/>
    <hyperlink ref="AE158" location="A125258746K" display="A125258746K" xr:uid="{F5F7B11D-9D55-42F3-882A-692A4FF4C898}"/>
    <hyperlink ref="AE173" location="A125246866F" display="A125246866F" xr:uid="{08AB9F04-FFD2-426A-9CA6-FDCA0EF508CD}"/>
    <hyperlink ref="AC143" location="A125232610T" display="A125232610T" xr:uid="{84225225-4E9A-4DE0-A141-970D0DF246D9}"/>
    <hyperlink ref="AC158" location="A125256370L" display="A125256370L" xr:uid="{34045C7F-A9D4-49F2-A873-B8A54DE95A3E}"/>
    <hyperlink ref="AC173" location="A125244490J" display="A125244490J" xr:uid="{F4E2267E-DEA3-4664-A6ED-C944C9CE77A3}"/>
    <hyperlink ref="AD143" location="A125227858A" display="A125227858A" xr:uid="{58213A09-1300-400E-817D-887D5129B1C5}"/>
    <hyperlink ref="AD158" location="A125251618R" display="A125251618R" xr:uid="{2EE27AB1-0DFE-4696-9B41-0D9090AEC10D}"/>
    <hyperlink ref="AD173" location="A125239738F" display="A125239738F" xr:uid="{070834F3-D249-42FB-BE41-C6819333BDFE}"/>
    <hyperlink ref="AF143" location="A125237362J" display="A125237362J" xr:uid="{7878A931-BCC9-4F2B-9143-C0876288E648}"/>
    <hyperlink ref="AF158" location="A125261122W" display="A125261122W" xr:uid="{C6C704CE-5AFE-4482-BA42-B508D403352A}"/>
    <hyperlink ref="AF173" location="A125249242L" display="A125249242L" xr:uid="{C7026185-0464-4D7E-9A75-59C398EEA397}"/>
    <hyperlink ref="AG144" location="A125230238W" display="A125230238W" xr:uid="{745F4319-7FAC-47A9-88B6-FDE15760E0B2}"/>
    <hyperlink ref="AG159" location="A125253998R" display="A125253998R" xr:uid="{DB02FE05-6084-438E-B5DD-B8420A6B0ADF}"/>
    <hyperlink ref="AG174" location="A125242118A" display="A125242118A" xr:uid="{E7A5EC02-F0A4-45A2-923B-03AC8426C31B}"/>
    <hyperlink ref="AE144" location="A125234990T" display="A125234990T" xr:uid="{1FCD51DB-053C-4CF7-82BE-E22C30C49C16}"/>
    <hyperlink ref="AE159" location="A125258750A" display="A125258750A" xr:uid="{9685C833-3800-46FE-8B83-6EE3318EAC8F}"/>
    <hyperlink ref="AE174" location="A125246870W" display="A125246870W" xr:uid="{C70AC6F7-9C54-4498-8197-DDF8B8A31144}"/>
    <hyperlink ref="AC144" location="A125232614A" display="A125232614A" xr:uid="{C203D846-EAB0-44CB-852F-47A754834E9C}"/>
    <hyperlink ref="AC159" location="A125256374W" display="A125256374W" xr:uid="{F29D67E9-A9EA-493C-BE7E-6BD2E0C952AD}"/>
    <hyperlink ref="AC174" location="A125244494T" display="A125244494T" xr:uid="{5C6119D0-36BB-4FDE-9E5D-3D7FEB23FA25}"/>
    <hyperlink ref="AD144" location="A125227862T" display="A125227862T" xr:uid="{4B877127-CD66-4C00-A9AB-A271BCDD3013}"/>
    <hyperlink ref="AD159" location="A125251622F" display="A125251622F" xr:uid="{6EE38270-E184-4CD0-B50A-EE0AC3127D4B}"/>
    <hyperlink ref="AD174" location="A125239742W" display="A125239742W" xr:uid="{DA2C89C3-251B-423A-963D-9D159506C4DB}"/>
    <hyperlink ref="AF144" location="A125237366T" display="A125237366T" xr:uid="{4626D2F3-D3CB-4EAE-A034-A2C3604E8EBD}"/>
    <hyperlink ref="AF159" location="A125261126F" display="A125261126F" xr:uid="{BE960356-2B40-459F-A40E-0F130400E6A0}"/>
    <hyperlink ref="AF174" location="A125249246W" display="A125249246W" xr:uid="{47383A46-7C6A-4878-AE92-2C203E6D1488}"/>
    <hyperlink ref="AG146" location="A125230242L" display="A125230242L" xr:uid="{3AE5D8E0-092D-43FB-9A59-08E47DC43791}"/>
    <hyperlink ref="AG161" location="A125254002W" display="A125254002W" xr:uid="{ED0F5B86-8836-447C-AD48-6AA1AA22A6FA}"/>
    <hyperlink ref="AG176" location="A125242122T" display="A125242122T" xr:uid="{3D339694-EED0-4D76-BE2E-0EE534081C6F}"/>
    <hyperlink ref="AE146" location="A125234994A" display="A125234994A" xr:uid="{48BD3144-0538-48CB-8D0A-60B59D5EA24C}"/>
    <hyperlink ref="AE161" location="A125258754K" display="A125258754K" xr:uid="{DC9C221F-8856-4FFE-9A33-EB9BFD54AB4D}"/>
    <hyperlink ref="AE176" location="A125246874F" display="A125246874F" xr:uid="{7790F3A6-E46A-4B3F-A6CA-EC8A7C1B067D}"/>
    <hyperlink ref="AC146" location="A125232618K" display="A125232618K" xr:uid="{7B539AA8-96AD-4B56-87D4-DE31271D2FDB}"/>
    <hyperlink ref="AC161" location="A125256378F" display="A125256378F" xr:uid="{7C61FBFE-4338-46DF-8C69-63AA9856F74F}"/>
    <hyperlink ref="AC176" location="A125244498A" display="A125244498A" xr:uid="{1D6BA2D6-C2F5-4053-AA9B-3BE036C1FD7A}"/>
    <hyperlink ref="AD146" location="A125227866A" display="A125227866A" xr:uid="{40FDD896-8F3C-4E91-80F5-C6449F2FA46D}"/>
    <hyperlink ref="AD161" location="A125251626R" display="A125251626R" xr:uid="{D3074839-E392-4BB9-9915-57DAF25AC026}"/>
    <hyperlink ref="AD176" location="A125239746F" display="A125239746F" xr:uid="{32BFA0B9-96EB-4CFC-9FEC-63F94E64EBC3}"/>
    <hyperlink ref="AF146" location="A125237370J" display="A125237370J" xr:uid="{184794D9-05CA-4BF6-9F95-E2496E31ADB2}"/>
    <hyperlink ref="AF161" location="A125261130W" display="A125261130W" xr:uid="{4484FD7A-E336-4A69-A3F1-EE43C5CEF288}"/>
    <hyperlink ref="AF176" location="A125249250L" display="A125249250L" xr:uid="{47092C35-CEA6-445B-A496-CDF9338177F7}"/>
    <hyperlink ref="AG147" location="A125230226L" display="A125230226L" xr:uid="{D2A8C609-0A85-4FFB-873A-86C58131F636}"/>
    <hyperlink ref="AG162" location="A125253986F" display="A125253986F" xr:uid="{A87DBC04-6251-47AD-8A6F-3DED6898ABFE}"/>
    <hyperlink ref="AG177" location="A125242106T" display="A125242106T" xr:uid="{32F3B7B3-C7F8-4065-B1F0-99664706CBED}"/>
    <hyperlink ref="AE147" location="A125234978A" display="A125234978A" xr:uid="{1674EBC9-1FC9-4937-B809-3C581A7E9416}"/>
    <hyperlink ref="AE162" location="A125258738K" display="A125258738K" xr:uid="{CF3D3BD5-DBD1-45F5-B008-DDA5BFDB336F}"/>
    <hyperlink ref="AE177" location="A125246858F" display="A125246858F" xr:uid="{45A167C7-6F45-417C-9462-B46B77F6D3CD}"/>
    <hyperlink ref="AC147" location="A125232602T" display="A125232602T" xr:uid="{F36BBC5E-FCEB-4E90-B09F-554FAE4E4C2A}"/>
    <hyperlink ref="AC162" location="A125256362L" display="A125256362L" xr:uid="{93727AD6-DF55-4504-B7D2-C50775298960}"/>
    <hyperlink ref="AC177" location="A125244482J" display="A125244482J" xr:uid="{D21F0A76-5C45-429A-9E45-507CA1B07B4F}"/>
    <hyperlink ref="AD147" location="A125227850J" display="A125227850J" xr:uid="{A520F5C1-C347-4765-BC56-2C89FB0D6063}"/>
    <hyperlink ref="AD162" location="A125251610W" display="A125251610W" xr:uid="{7804AFB3-9584-4F06-91CA-B9B3FBF2DD48}"/>
    <hyperlink ref="AD177" location="A125239730L" display="A125239730L" xr:uid="{A1C7D15A-2CED-45E6-BDA0-0B0E4303B091}"/>
    <hyperlink ref="AF147" location="A125237354J" display="A125237354J" xr:uid="{A8ECEFB7-13C8-4602-BB86-AE7BCC9400DD}"/>
    <hyperlink ref="AF162" location="A125261114W" display="A125261114W" xr:uid="{5B3C0B37-CD3D-4EFB-A5CF-33CC1A68CE8B}"/>
    <hyperlink ref="AF177" location="A125249234L" display="A125249234L" xr:uid="{8EBF1B71-D9C4-456F-AFB7-BABC55C8F0EE}"/>
    <hyperlink ref="AG148" location="A125230262W" display="A125230262W" xr:uid="{9E758F29-96BE-4945-9E8F-49541148A8C6}"/>
    <hyperlink ref="AG163" location="A125254022F" display="A125254022F" xr:uid="{F03C0296-863D-4A31-B0DA-89EBA5D8EDD2}"/>
    <hyperlink ref="AG178" location="A125242142A" display="A125242142A" xr:uid="{5CFCDC58-6DAA-4AE4-9906-831ED4EFE408}"/>
    <hyperlink ref="AE148" location="A125235014A" display="A125235014A" xr:uid="{39D5C877-86FD-44FB-A01A-4343D33E45A2}"/>
    <hyperlink ref="AE163" location="A125258774V" display="A125258774V" xr:uid="{5187A0F7-831F-4C46-985E-CD7E20BBFDE7}"/>
    <hyperlink ref="AE178" location="A125246894R" display="A125246894R" xr:uid="{BEA16E9B-81DA-46F8-AD29-A2E6C68613BF}"/>
    <hyperlink ref="AC148" location="A125232638V" display="A125232638V" xr:uid="{D80DA6B3-90AB-492B-A52F-81E96CBC249D}"/>
    <hyperlink ref="AC163" location="A125256398R" display="A125256398R" xr:uid="{CB1032D4-7BAA-45CF-A19B-E72E5245F872}"/>
    <hyperlink ref="AC178" location="A125244518X" display="A125244518X" xr:uid="{F47690EB-3DB7-413C-B28B-33BB50D96230}"/>
    <hyperlink ref="AD148" location="A125227886K" display="A125227886K" xr:uid="{3BBBBD29-ACA0-4540-A5DF-65AD1EF77761}"/>
    <hyperlink ref="AD163" location="A125251646X" display="A125251646X" xr:uid="{680980E2-9414-4600-A4EB-349FEF775F3E}"/>
    <hyperlink ref="AD178" location="A125239766R" display="A125239766R" xr:uid="{B4A5A799-1202-4BEB-B0F7-D673624DBDB1}"/>
    <hyperlink ref="AF148" location="A125237390T" display="A125237390T" xr:uid="{901992C2-5F6A-40A8-AD0E-A98C48F9F665}"/>
    <hyperlink ref="AF163" location="A125261150F" display="A125261150F" xr:uid="{0646B7E7-293E-4230-BF9C-0BBE9CA8EE61}"/>
    <hyperlink ref="AF178" location="A125249270W" display="A125249270W" xr:uid="{F51B10E5-FFE5-49F5-9758-B2751898B421}"/>
    <hyperlink ref="AG149" location="A125230246W" display="A125230246W" xr:uid="{92C228DB-C5A8-4E90-A2A3-AE6AE5B15FFB}"/>
    <hyperlink ref="AG164" location="A125254006F" display="A125254006F" xr:uid="{0918E5B6-5996-4C82-9B1C-E71B8033F9D9}"/>
    <hyperlink ref="AG179" location="A125242126A" display="A125242126A" xr:uid="{E16A14FE-5F1B-41D4-BABB-07AF2FA4E210}"/>
    <hyperlink ref="AE149" location="A125234998K" display="A125234998K" xr:uid="{F6406BB4-6974-4960-9CE0-DE394C9F0608}"/>
    <hyperlink ref="AE164" location="A125258758V" display="A125258758V" xr:uid="{2853762B-3D33-4A4D-9080-A8C5B94E7B50}"/>
    <hyperlink ref="AE179" location="A125246878R" display="A125246878R" xr:uid="{979F6594-8654-4654-871F-1119A5D30513}"/>
    <hyperlink ref="AC149" location="A125232622A" display="A125232622A" xr:uid="{3FF40791-BD41-41AD-B5D5-AAF78624D47F}"/>
    <hyperlink ref="AC164" location="A125256382W" display="A125256382W" xr:uid="{0043E628-0068-41A1-A80C-11D7724D001B}"/>
    <hyperlink ref="AC179" location="A125244502F" display="A125244502F" xr:uid="{6D4D1906-A0B6-42F0-A19E-98DEC8314266}"/>
    <hyperlink ref="AD149" location="A125227870T" display="A125227870T" xr:uid="{86B77ADB-FAC7-4293-955F-70A4F9C448B6}"/>
    <hyperlink ref="AD164" location="A125251630F" display="A125251630F" xr:uid="{D55C2CA6-A71E-4B01-BBF6-F14486D9E835}"/>
    <hyperlink ref="AD179" location="A125239750W" display="A125239750W" xr:uid="{644CF808-507A-42C7-B79E-5A020DA20F83}"/>
    <hyperlink ref="AF149" location="A125237374T" display="A125237374T" xr:uid="{CBF4261F-1DE9-424D-876E-41C197CC0DC8}"/>
    <hyperlink ref="AF164" location="A125261134F" display="A125261134F" xr:uid="{935C2E13-CE90-4764-8B35-23C6D4761681}"/>
    <hyperlink ref="AF179" location="A125249254W" display="A125249254W" xr:uid="{45CEA463-5B21-453B-9D98-8A1DC2B2DB23}"/>
    <hyperlink ref="AL150" location="A125230310C" display="A125230310C" xr:uid="{B47BE72A-E2BA-47DA-B8D7-3745C783ED01}"/>
    <hyperlink ref="AL165" location="A125254070X" display="A125254070X" xr:uid="{3B219601-182A-4301-BD69-041F89B8ED03}"/>
    <hyperlink ref="AL180" location="A125242190V" display="A125242190V" xr:uid="{3AD98368-CC27-49EA-9E52-8B6845809D37}"/>
    <hyperlink ref="AJ150" location="A125235062V" display="A125235062V" xr:uid="{D07B0263-9613-41D2-B4E6-7B358332434A}"/>
    <hyperlink ref="AJ165" location="A125258822A" display="A125258822A" xr:uid="{F8339491-5EF4-4DFE-A6A2-20DF0256F028}"/>
    <hyperlink ref="AJ180" location="A125246942W" display="A125246942W" xr:uid="{249EB56B-BCF5-4E67-AC99-CF196473BBC6}"/>
    <hyperlink ref="AH150" location="A125232686L" display="A125232686L" xr:uid="{3FFCE644-C0DD-4A4C-94A5-57CB45D10D6F}"/>
    <hyperlink ref="AH165" location="A125256446W" display="A125256446W" xr:uid="{3AA91527-6934-481E-B988-F0F14B2F1078}"/>
    <hyperlink ref="AH180" location="A125244566T" display="A125244566T" xr:uid="{C1191718-8286-46DA-A42B-97200E93CB8F}"/>
    <hyperlink ref="AI150" location="A125227934T" display="A125227934T" xr:uid="{2190A2EB-676C-4DD1-9D96-C8C4B32778AB}"/>
    <hyperlink ref="AI165" location="A125251694T" display="A125251694T" xr:uid="{87F584BA-566A-4141-BF81-0926B08377FC}"/>
    <hyperlink ref="AI180" location="A125239814W" display="A125239814W" xr:uid="{9B75ADFD-FFFB-461F-ACB3-01DE4A92B2F1}"/>
    <hyperlink ref="AK150" location="A125237438T" display="A125237438T" xr:uid="{7F8FB2CE-A0B3-458B-93C3-17F9D61162AE}"/>
    <hyperlink ref="AK165" location="A125261198T" display="A125261198T" xr:uid="{00450AB2-F5EC-4C87-83E9-8C71843FB150}"/>
    <hyperlink ref="AK180" location="A125249318W" display="A125249318W" xr:uid="{5A89AF3E-0CF0-4484-9A3C-53B9399303BA}"/>
    <hyperlink ref="AL138" location="A125230294R" display="A125230294R" xr:uid="{5598A33A-2C73-4B48-9607-9C60CEA79983}"/>
    <hyperlink ref="AL153" location="A125254054X" display="A125254054X" xr:uid="{3C6BC849-6FBC-4E31-935C-DD882F3F6E23}"/>
    <hyperlink ref="AL168" location="A125242174V" display="A125242174V" xr:uid="{0D47B945-F277-4B51-A2C6-9357420DC12D}"/>
    <hyperlink ref="AJ138" location="A125235046V" display="A125235046V" xr:uid="{0D9DDA20-7EF2-47D2-94DD-8707C3BC3744}"/>
    <hyperlink ref="AJ153" location="A125258806A" display="A125258806A" xr:uid="{E45299B6-0A1B-4A63-854F-327706147776}"/>
    <hyperlink ref="AJ168" location="A125246926W" display="A125246926W" xr:uid="{686D4EFA-12C4-4965-9EDC-2338111136B0}"/>
    <hyperlink ref="AH138" location="A125232670V" display="A125232670V" xr:uid="{960CD24A-D4B5-452B-87B0-D71B67767134}"/>
    <hyperlink ref="AH153" location="A125256430C" display="A125256430C" xr:uid="{FEF44105-3A2E-4C61-8694-5B4CC5939523}"/>
    <hyperlink ref="AH168" location="A125244550X" display="A125244550X" xr:uid="{877C57B8-20A7-4268-BBD6-747B0D69AAB5}"/>
    <hyperlink ref="AI138" location="A125227918T" display="A125227918T" xr:uid="{28F6A32D-DB3F-4F0A-9F31-E7E56BECA2E6}"/>
    <hyperlink ref="AI153" location="A125251678T" display="A125251678T" xr:uid="{AC75F787-B429-46F3-AE12-0ED3583C43A7}"/>
    <hyperlink ref="AI168" location="A125239798J" display="A125239798J" xr:uid="{82909DD6-F28D-4714-B8DD-701D7377E116}"/>
    <hyperlink ref="AK138" location="A125237422X" display="A125237422X" xr:uid="{85B386D1-EB1D-4459-8ACB-5FD00D8E6271}"/>
    <hyperlink ref="AK153" location="A125261182X" display="A125261182X" xr:uid="{2E177F25-8ADD-45C4-A609-D095449172E8}"/>
    <hyperlink ref="AK168" location="A125249302C" display="A125249302C" xr:uid="{0E210301-C7F4-49B5-95AF-ED5E1149B8C6}"/>
    <hyperlink ref="AL139" location="A125230274F" display="A125230274F" xr:uid="{922E2AE4-2DB8-4619-8FFA-7216F2156155}"/>
    <hyperlink ref="AL154" location="A125254034R" display="A125254034R" xr:uid="{68632251-29F6-4539-933F-EBE4C0EE00DB}"/>
    <hyperlink ref="AL169" location="A125242154K" display="A125242154K" xr:uid="{2BA5C797-BA6A-4D68-88A0-A530AD1B0467}"/>
    <hyperlink ref="AJ139" location="A125235026K" display="A125235026K" xr:uid="{4FC892C1-038F-4638-AE19-6B1FFEEE3B11}"/>
    <hyperlink ref="AJ154" location="A125258786C" display="A125258786C" xr:uid="{7D09F2FC-AF59-4DCB-9E37-E936383B8BC8}"/>
    <hyperlink ref="AJ169" location="A125246906L" display="A125246906L" xr:uid="{45F99A2D-1139-44AF-A4CC-308048188836}"/>
    <hyperlink ref="AH139" location="A125232650K" display="A125232650K" xr:uid="{080357EC-77A2-4839-9472-2C6694D1BB51}"/>
    <hyperlink ref="AH154" location="A125256410V" display="A125256410V" xr:uid="{56ED7857-C325-4D6D-B0F3-D322F5255B0C}"/>
    <hyperlink ref="AH169" location="A125244530R" display="A125244530R" xr:uid="{1C353E78-3329-4300-81E7-031A2A78A043}"/>
    <hyperlink ref="AI139" location="A125227898V" display="A125227898V" xr:uid="{5EC3D556-1FE1-455F-8636-A5BB7518F2F3}"/>
    <hyperlink ref="AI154" location="A125251658J" display="A125251658J" xr:uid="{490E26E3-F014-4889-A91E-699086C3861C}"/>
    <hyperlink ref="AI169" location="A125239778X" display="A125239778X" xr:uid="{13EBE2B9-FD09-42CC-B648-45A6C6FADBF6}"/>
    <hyperlink ref="AK139" location="A125237402R" display="A125237402R" xr:uid="{506DB056-6A20-4F15-B391-4A5C11935DBD}"/>
    <hyperlink ref="AK154" location="A125261162R" display="A125261162R" xr:uid="{0E5A7557-318D-4509-A205-E3BA459B1A7D}"/>
    <hyperlink ref="AK169" location="A125249282F" display="A125249282F" xr:uid="{B7FDDDCA-494E-4461-AF8E-C8626DD3CFE7}"/>
    <hyperlink ref="AL141" location="A125230298X" display="A125230298X" xr:uid="{9810C69D-D4A5-48D0-A9CC-F1F8AA039F54}"/>
    <hyperlink ref="AL156" location="A125254058J" display="A125254058J" xr:uid="{4A51D613-24B8-485D-A145-A060CAE7B41F}"/>
    <hyperlink ref="AL171" location="A125242178C" display="A125242178C" xr:uid="{951B4018-7F88-4D86-9F85-97F0E2852DA0}"/>
    <hyperlink ref="AJ141" location="A125235050K" display="A125235050K" xr:uid="{0D9E0808-815B-4BB5-90E2-1BE2DB5B8678}"/>
    <hyperlink ref="AJ156" location="A125258810T" display="A125258810T" xr:uid="{3C95E2B2-2397-4F46-AE42-D3D664E88A0C}"/>
    <hyperlink ref="AJ171" location="A125246930L" display="A125246930L" xr:uid="{16C811C3-8710-48FB-8467-EC797AB12CFA}"/>
    <hyperlink ref="AH141" location="A125232674C" display="A125232674C" xr:uid="{0CBAEC58-6935-4417-977A-66574B6E7718}"/>
    <hyperlink ref="AH156" location="A125256434L" display="A125256434L" xr:uid="{1A72B219-EE02-4CF8-A1EF-AE1BECAD2E52}"/>
    <hyperlink ref="AH171" location="A125244554J" display="A125244554J" xr:uid="{7EC59A62-9E9B-49D7-B8C4-D82D52E0FA88}"/>
    <hyperlink ref="AI141" location="A125227922J" display="A125227922J" xr:uid="{E2CDAB49-6796-42AF-A638-A59CCC576DC4}"/>
    <hyperlink ref="AI156" location="A125251682J" display="A125251682J" xr:uid="{ED99DBC1-3262-44C9-9647-051FCFF63482}"/>
    <hyperlink ref="AI171" location="A125239802L" display="A125239802L" xr:uid="{129D7725-67C0-46AE-95CB-BD7FF0E287FC}"/>
    <hyperlink ref="AK141" location="A125237426J" display="A125237426J" xr:uid="{7C608AF6-5E0D-471F-BEBC-17AE84297FB7}"/>
    <hyperlink ref="AK156" location="A125261186J" display="A125261186J" xr:uid="{1BED81E2-73D4-4640-B18F-B7E19237573E}"/>
    <hyperlink ref="AK171" location="A125249306L" display="A125249306L" xr:uid="{6BE7CB0F-176C-4076-98C8-946340B29D92}"/>
    <hyperlink ref="AL142" location="A125230302C" display="A125230302C" xr:uid="{008CC77D-0F78-49EC-9E1F-9A35ACDCE479}"/>
    <hyperlink ref="AL157" location="A125254062X" display="A125254062X" xr:uid="{245F7A9D-CE45-4F89-8769-7D2968856204}"/>
    <hyperlink ref="AL172" location="A125242182V" display="A125242182V" xr:uid="{64FDE614-087B-4F92-AA13-E8BE059D5B26}"/>
    <hyperlink ref="AJ142" location="A125235054V" display="A125235054V" xr:uid="{F29E4536-FF2D-49A9-A533-B812C8D5BD64}"/>
    <hyperlink ref="AJ157" location="A125258814A" display="A125258814A" xr:uid="{EE7E78E7-66A7-4FB3-9DA4-6758CD5BB707}"/>
    <hyperlink ref="AJ172" location="A125246934W" display="A125246934W" xr:uid="{F8A8FA72-8551-49B0-B6DE-6B4F415D4064}"/>
    <hyperlink ref="AH142" location="A125232678L" display="A125232678L" xr:uid="{C4A25E03-4779-4BB3-9387-5FAD8D2D160C}"/>
    <hyperlink ref="AH157" location="A125256438W" display="A125256438W" xr:uid="{B55A200D-F56E-45D1-B14B-AC110AD35050}"/>
    <hyperlink ref="AH172" location="A125244558T" display="A125244558T" xr:uid="{40C7876C-6D39-4A71-BC6A-61B76ACEF599}"/>
    <hyperlink ref="AI142" location="A125227926T" display="A125227926T" xr:uid="{ACB0A3BE-73BF-45C2-850F-2BA920608D5F}"/>
    <hyperlink ref="AI157" location="A125251686T" display="A125251686T" xr:uid="{F81C10FD-F5D1-4491-92A6-6AE44A7A4919}"/>
    <hyperlink ref="AI172" location="A125239806W" display="A125239806W" xr:uid="{FF234E2E-4EF9-4C15-BC3D-3E5DA8874628}"/>
    <hyperlink ref="AK142" location="A125237430X" display="A125237430X" xr:uid="{4D57F58D-C3F2-45D5-83B5-034B587FDC96}"/>
    <hyperlink ref="AK157" location="A125261190X" display="A125261190X" xr:uid="{6C608048-4B71-48D2-8673-014BA8312DF4}"/>
    <hyperlink ref="AK172" location="A125249310C" display="A125249310C" xr:uid="{4EC37B27-4C0A-4639-8A1D-30A5B42F3130}"/>
    <hyperlink ref="AL143" location="A125230278R" display="A125230278R" xr:uid="{33641E9F-7EBB-4785-BFE1-8C1088B597E6}"/>
    <hyperlink ref="AL158" location="A125254038X" display="A125254038X" xr:uid="{01D65ED1-37FA-4681-A565-F50732141C95}"/>
    <hyperlink ref="AL173" location="A125242158V" display="A125242158V" xr:uid="{66151D6F-3E93-408B-A44D-5DC9C16C9F50}"/>
    <hyperlink ref="AJ143" location="A125235030A" display="A125235030A" xr:uid="{49667B36-A3EB-49FD-97A0-4733771C8C2F}"/>
    <hyperlink ref="AJ158" location="A125258790V" display="A125258790V" xr:uid="{D94D8F91-A426-4E01-B763-30EF7CB4CD31}"/>
    <hyperlink ref="AJ173" location="A125246910C" display="A125246910C" xr:uid="{328CCB9B-DA06-4CC8-A51E-B40EE9669EF1}"/>
    <hyperlink ref="AH143" location="A125232654V" display="A125232654V" xr:uid="{9C1D4B17-1EAF-4D76-9287-205AF50D3C8B}"/>
    <hyperlink ref="AH158" location="A125256414C" display="A125256414C" xr:uid="{D9B4B23F-9030-42EE-940D-3CD702238593}"/>
    <hyperlink ref="AH173" location="A125244534X" display="A125244534X" xr:uid="{DA782C88-1E58-40BA-83D2-0866B42AC22A}"/>
    <hyperlink ref="AI143" location="A125227902X" display="A125227902X" xr:uid="{48D4681F-19B4-48CB-AC6B-E127974337F5}"/>
    <hyperlink ref="AI158" location="A125251662X" display="A125251662X" xr:uid="{EB671569-993A-415D-8CBC-64592622A123}"/>
    <hyperlink ref="AI173" location="A125239782R" display="A125239782R" xr:uid="{EE14CC96-2364-4F4C-9645-56CAB61F3CD1}"/>
    <hyperlink ref="AK143" location="A125237406X" display="A125237406X" xr:uid="{40AD127A-4BA0-415C-8564-8BAD95AB09EC}"/>
    <hyperlink ref="AK158" location="A125261166X" display="A125261166X" xr:uid="{034AA45F-C9B8-4F18-B8FA-65283D70FD60}"/>
    <hyperlink ref="AK173" location="A125249286R" display="A125249286R" xr:uid="{230C3F4D-1C29-4A8F-A037-2FC512E998B9}"/>
    <hyperlink ref="AL144" location="A125230282F" display="A125230282F" xr:uid="{3622548E-6A17-42B0-99B5-BF673DE7A41D}"/>
    <hyperlink ref="AL159" location="A125254042R" display="A125254042R" xr:uid="{CCD7740F-051D-4CDC-8079-DA5F0631EF82}"/>
    <hyperlink ref="AL174" location="A125242162K" display="A125242162K" xr:uid="{9349A5EC-D882-479F-AD95-53E7FE5CE624}"/>
    <hyperlink ref="AJ144" location="A125235034K" display="A125235034K" xr:uid="{B24290DD-87A9-4E40-BF4C-327DB768B7B3}"/>
    <hyperlink ref="AJ159" location="A125258794C" display="A125258794C" xr:uid="{300A4986-8200-4C67-B126-5AA8E890DBFF}"/>
    <hyperlink ref="AJ174" location="A125246914L" display="A125246914L" xr:uid="{0C24A22F-40F9-4DA4-AE08-FF9813E82D34}"/>
    <hyperlink ref="AH144" location="A125232658C" display="A125232658C" xr:uid="{9AC34427-C9C1-4D41-8DE6-B572E35EA459}"/>
    <hyperlink ref="AH159" location="A125256418L" display="A125256418L" xr:uid="{53A10248-551A-435A-8CC8-80A15B37534C}"/>
    <hyperlink ref="AH174" location="A125244538J" display="A125244538J" xr:uid="{A041D12F-9B1E-4204-8B0D-9FF0A0C7E7F0}"/>
    <hyperlink ref="AI144" location="A125227906J" display="A125227906J" xr:uid="{E8E07D46-1C27-4D12-B199-4E5D7495BA5A}"/>
    <hyperlink ref="AI159" location="A125251666J" display="A125251666J" xr:uid="{5F6E1B4E-421C-4814-969C-C64A815E0530}"/>
    <hyperlink ref="AI174" location="A125239786X" display="A125239786X" xr:uid="{43CDFDF0-4C71-4859-B2CF-D474BC0C039A}"/>
    <hyperlink ref="AK144" location="A125237410R" display="A125237410R" xr:uid="{3579FC04-323B-47B8-954C-A341A42E18A1}"/>
    <hyperlink ref="AK159" location="A125261170R" display="A125261170R" xr:uid="{9D73E67E-A387-430C-8D13-F4C712EBD479}"/>
    <hyperlink ref="AK174" location="A125249290F" display="A125249290F" xr:uid="{8DAD475B-389A-4A92-A468-A438ADD9A288}"/>
    <hyperlink ref="AL146" location="A125230286R" display="A125230286R" xr:uid="{81B6E3F7-21B2-4FED-B325-81B4CF860F45}"/>
    <hyperlink ref="AL161" location="A125254046X" display="A125254046X" xr:uid="{90B4AB5E-D38F-4F33-90BF-EBE8A69543B7}"/>
    <hyperlink ref="AL176" location="A125242166V" display="A125242166V" xr:uid="{BC10DCBE-D843-4B0F-A0E9-3BD23184A8DF}"/>
    <hyperlink ref="AJ146" location="A125235038V" display="A125235038V" xr:uid="{571B9470-83A3-44ED-98ED-F1B9D4135EFD}"/>
    <hyperlink ref="AJ161" location="A125258798L" display="A125258798L" xr:uid="{CA4C27C9-FE24-45DF-9E1F-AD516D66C9F3}"/>
    <hyperlink ref="AJ176" location="A125246918W" display="A125246918W" xr:uid="{6687AFBE-25C9-41E9-BA0C-3CCA145E13B8}"/>
    <hyperlink ref="AH146" location="A125232662V" display="A125232662V" xr:uid="{8D70F1F8-2738-402D-99A5-9FB970D51C0F}"/>
    <hyperlink ref="AH161" location="A125256422C" display="A125256422C" xr:uid="{0FC82267-3884-4C7E-9BC6-C1BE3A04C664}"/>
    <hyperlink ref="AH176" location="A125244542X" display="A125244542X" xr:uid="{82F7C26E-FD60-45E4-A9FD-F37C5BEAD684}"/>
    <hyperlink ref="AI146" location="A125227910X" display="A125227910X" xr:uid="{C199FD9C-04F2-4A29-B12B-C36CC4F0A9AC}"/>
    <hyperlink ref="AI161" location="A125251670X" display="A125251670X" xr:uid="{F0ED4063-2F06-4CD0-B765-A3BD92325C5F}"/>
    <hyperlink ref="AI176" location="A125239790R" display="A125239790R" xr:uid="{100254FF-AD17-4836-89B1-F78A2A717C28}"/>
    <hyperlink ref="AK146" location="A125237414X" display="A125237414X" xr:uid="{E0A93DD9-A868-4812-A5D8-C013CA1C9754}"/>
    <hyperlink ref="AK161" location="A125261174X" display="A125261174X" xr:uid="{C6C0EB20-CD55-4F56-A414-705A015FDA39}"/>
    <hyperlink ref="AK176" location="A125249294R" display="A125249294R" xr:uid="{734A5268-64E2-4B95-AC56-3D56FE267581}"/>
    <hyperlink ref="AL147" location="A125230270W" display="A125230270W" xr:uid="{0CC56571-B9D9-4C0E-8FAF-7439ED8B5490}"/>
    <hyperlink ref="AL162" location="A125254030F" display="A125254030F" xr:uid="{587B4F31-455E-438F-849A-844BDF1972E0}"/>
    <hyperlink ref="AL177" location="A125242150A" display="A125242150A" xr:uid="{8304BB9C-9EB7-4F5D-98E1-7E2AFA63B240}"/>
    <hyperlink ref="AJ147" location="A125235022A" display="A125235022A" xr:uid="{831BEA27-931F-4A23-8201-54AE5A5FB9A8}"/>
    <hyperlink ref="AJ162" location="A125258782V" display="A125258782V" xr:uid="{81605F47-4DB1-424A-A56B-E24D27A417F9}"/>
    <hyperlink ref="AJ177" location="A125246902C" display="A125246902C" xr:uid="{F0421C80-5B79-4BEA-85DB-1747098FBFD7}"/>
    <hyperlink ref="AH147" location="A125232646V" display="A125232646V" xr:uid="{38ED0280-39D5-40EB-ACB8-88F7B21F3DB4}"/>
    <hyperlink ref="AH162" location="A125256406C" display="A125256406C" xr:uid="{3790D4B6-7973-407D-9AF8-A00F6D010731}"/>
    <hyperlink ref="AH177" location="A125244526X" display="A125244526X" xr:uid="{251A0356-2CE7-454C-94B2-EB7008827DEB}"/>
    <hyperlink ref="AI147" location="A125227894K" display="A125227894K" xr:uid="{5C4F5385-2387-4C9A-A0C7-4567624726E2}"/>
    <hyperlink ref="AI162" location="A125251654X" display="A125251654X" xr:uid="{E2C9E0D5-A18F-4FAC-BCC1-D9F86E8EF41C}"/>
    <hyperlink ref="AI177" location="A125239774R" display="A125239774R" xr:uid="{1F83C2EE-5BE6-459B-B0EC-7D2D6FFCEACC}"/>
    <hyperlink ref="AK147" location="A125237398K" display="A125237398K" xr:uid="{FFBBFC01-356C-44E1-B17F-BC0031D17EEF}"/>
    <hyperlink ref="AK162" location="A125261158X" display="A125261158X" xr:uid="{989368EA-5216-4562-9644-DB84F676E2A9}"/>
    <hyperlink ref="AK177" location="A125249278R" display="A125249278R" xr:uid="{CFA3EAFA-65ED-4A87-9314-40AA1D18EE38}"/>
    <hyperlink ref="AL148" location="A125230306L" display="A125230306L" xr:uid="{070E88EE-C5E2-4B11-8511-32ECBED63373}"/>
    <hyperlink ref="AL163" location="A125254066J" display="A125254066J" xr:uid="{66F1BD71-4665-4D09-B44C-A1C4FF3274A2}"/>
    <hyperlink ref="AL178" location="A125242186C" display="A125242186C" xr:uid="{6B81F266-0784-4306-8CC7-41255D517117}"/>
    <hyperlink ref="AJ148" location="A125235058C" display="A125235058C" xr:uid="{EF650E01-89EE-4DE1-AFF6-E812BC60B51E}"/>
    <hyperlink ref="AJ163" location="A125258818K" display="A125258818K" xr:uid="{F2974C97-DDEC-41BF-8907-4E47B0F31D7D}"/>
    <hyperlink ref="AJ178" location="A125246938F" display="A125246938F" xr:uid="{4F666986-64B4-4608-8599-1F7260A3CF2B}"/>
    <hyperlink ref="AH148" location="A125232682C" display="A125232682C" xr:uid="{CB7ACDAD-A2C4-4101-A71D-67189A82BE4D}"/>
    <hyperlink ref="AH163" location="A125256442L" display="A125256442L" xr:uid="{F439170D-2A4B-4FD7-A675-B43FAD34B19F}"/>
    <hyperlink ref="AH178" location="A125244562J" display="A125244562J" xr:uid="{E0D9AC20-7D22-47F6-95A9-D94CA27A1532}"/>
    <hyperlink ref="AI148" location="A125227930J" display="A125227930J" xr:uid="{3CD78189-68B3-4C20-A99E-2D97CB942506}"/>
    <hyperlink ref="AI163" location="A125251690J" display="A125251690J" xr:uid="{938DC149-3EB2-4489-951B-5D01DF05F099}"/>
    <hyperlink ref="AI178" location="A125239810L" display="A125239810L" xr:uid="{9D171366-4F75-4F3D-A0E3-5B140F3613B7}"/>
    <hyperlink ref="AK148" location="A125237434J" display="A125237434J" xr:uid="{44026433-F226-4D6E-A2EB-8896B0F209B1}"/>
    <hyperlink ref="AK163" location="A125261194J" display="A125261194J" xr:uid="{DB136E7E-F889-42FC-8787-0FFA5286B4A1}"/>
    <hyperlink ref="AK178" location="A125249314L" display="A125249314L" xr:uid="{D9063C63-6F64-4344-B1C7-B1794DBF85E8}"/>
    <hyperlink ref="AL149" location="A125230290F" display="A125230290F" xr:uid="{8C64AD5E-6968-4310-A2EC-81F47E92F313}"/>
    <hyperlink ref="AL164" location="A125254050R" display="A125254050R" xr:uid="{71107DA5-734D-41BE-A56E-9550216E8AB7}"/>
    <hyperlink ref="AL179" location="A125242170K" display="A125242170K" xr:uid="{5F650144-209F-42DF-9E72-BCF15E5B47C2}"/>
    <hyperlink ref="AJ149" location="A125235042K" display="A125235042K" xr:uid="{2A91DABB-DB6D-4326-AD08-419DB27DB050}"/>
    <hyperlink ref="AJ164" location="A125258802T" display="A125258802T" xr:uid="{CF690788-DBE7-4B88-8ACB-E0DC9D50B244}"/>
    <hyperlink ref="AJ179" location="A125246922L" display="A125246922L" xr:uid="{CFDBFE54-EEE1-4181-BF2D-AB937759A091}"/>
    <hyperlink ref="AH149" location="A125232666C" display="A125232666C" xr:uid="{4626D448-1479-4B02-9462-A5A7BF24F948}"/>
    <hyperlink ref="AH164" location="A125256426L" display="A125256426L" xr:uid="{5F0A2889-C797-4B84-99A6-63AB36866855}"/>
    <hyperlink ref="AH179" location="A125244546J" display="A125244546J" xr:uid="{BBF4FE30-8AED-4CC1-9981-8009F8DC06F8}"/>
    <hyperlink ref="AI149" location="A125227914J" display="A125227914J" xr:uid="{DFD9D2B8-AB15-4CB8-9C21-060EB0EF8D91}"/>
    <hyperlink ref="AI164" location="A125251674J" display="A125251674J" xr:uid="{FFDCCB2B-9EE0-4B97-A258-B500021D8C7A}"/>
    <hyperlink ref="AI179" location="A125239794X" display="A125239794X" xr:uid="{A492BD87-A916-4786-9F0B-E84C3AF1A361}"/>
    <hyperlink ref="AK149" location="A125237418J" display="A125237418J" xr:uid="{59094C37-B1BC-43FC-A50A-E02A6AFB4553}"/>
    <hyperlink ref="AK164" location="A125261178J" display="A125261178J" xr:uid="{985DCCC3-7FCF-40AB-9C89-0AF18BCA07DA}"/>
    <hyperlink ref="AK179" location="A125249298X" display="A125249298X" xr:uid="{E53F91A7-80CE-402E-BB34-C6817AB4DE27}"/>
    <hyperlink ref="AQ150" location="A125230354F" display="A125230354F" xr:uid="{63C22027-61ED-4CC2-86A4-02DDF884B54C}"/>
    <hyperlink ref="AQ165" location="A125254114R" display="A125254114R" xr:uid="{64171FDC-F977-4C24-8F4A-528BA55192B4}"/>
    <hyperlink ref="AQ180" location="A125242234K" display="A125242234K" xr:uid="{C1F16BCC-16C3-4881-9FF9-8B19D2C6178F}"/>
    <hyperlink ref="AO150" location="A125235106K" display="A125235106K" xr:uid="{B3B4EFD7-1DCD-4317-9D5F-B4C8EAAB0B7B}"/>
    <hyperlink ref="AO165" location="A125258866C" display="A125258866C" xr:uid="{72DB2D22-62F3-49E4-8AE0-67943A74B3FD}"/>
    <hyperlink ref="AO180" location="A125246986X" display="A125246986X" xr:uid="{2C01FE09-5627-4E83-8511-6B8334EF2435}"/>
    <hyperlink ref="AM150" location="A125232730K" display="A125232730K" xr:uid="{B87A5E30-3C52-4152-8F6A-681D34DBEB01}"/>
    <hyperlink ref="AM165" location="A125256490F" display="A125256490F" xr:uid="{15D7006E-B751-498B-8BC4-1D61BF6BDD05}"/>
    <hyperlink ref="AM180" location="A125244610R" display="A125244610R" xr:uid="{B993CE18-E980-409A-8211-07C4B06C6BA5}"/>
    <hyperlink ref="AN150" location="A125227978V" display="A125227978V" xr:uid="{4572FA3C-A3C6-4727-9BB3-2526335F5951}"/>
    <hyperlink ref="AN165" location="A125251738J" display="A125251738J" xr:uid="{9AAF5431-C7A2-4BD6-8E05-97E9D5920383}"/>
    <hyperlink ref="AN180" location="A125239858X" display="A125239858X" xr:uid="{2E6BD76C-7EAE-49DB-B78E-14A968CF646C}"/>
    <hyperlink ref="AP150" location="A125237482A" display="A125237482A" xr:uid="{B204209F-BDF9-4856-98FD-C91AD865908F}"/>
    <hyperlink ref="AP165" location="A125261242R" display="A125261242R" xr:uid="{9440D9ED-EE20-4DD3-AA96-005A4E34AA93}"/>
    <hyperlink ref="AP180" location="A125249362F" display="A125249362F" xr:uid="{F61724AA-7B78-4EFF-ADED-EB210493A791}"/>
    <hyperlink ref="AQ138" location="A125230338F" display="A125230338F" xr:uid="{0F11DE65-EC1C-4FEB-B24D-97C7260ED38E}"/>
    <hyperlink ref="AQ153" location="A125254098A" display="A125254098A" xr:uid="{D70F88CF-FC71-49F4-89D9-501B6FE68F6F}"/>
    <hyperlink ref="AQ168" location="A125242218K" display="A125242218K" xr:uid="{E93A0B46-097E-493F-BACD-8522BD1850C7}"/>
    <hyperlink ref="AO138" location="A125235090C" display="A125235090C" xr:uid="{434AEACB-1A0A-4426-90EE-A617EBE438C2}"/>
    <hyperlink ref="AO153" location="A125258850K" display="A125258850K" xr:uid="{043230FC-A497-492B-9F76-E689FA47E309}"/>
    <hyperlink ref="AO168" location="A125246970F" display="A125246970F" xr:uid="{E9FD3716-5AAE-4F26-BA14-A74C27079769}"/>
    <hyperlink ref="AM138" location="A125232714K" display="A125232714K" xr:uid="{12C43D4F-56B2-4E78-ADBB-9A1A289FEFBA}"/>
    <hyperlink ref="AM153" location="A125256474F" display="A125256474F" xr:uid="{599F62FC-5772-4BA9-8AEA-821A951758E0}"/>
    <hyperlink ref="AM168" location="A125244594A" display="A125244594A" xr:uid="{4C60004A-F642-4A73-9D09-53D9380A28CC}"/>
    <hyperlink ref="AN138" location="A125227962A" display="A125227962A" xr:uid="{2D092D3A-36B9-414C-AC59-2004A7A82389}"/>
    <hyperlink ref="AN153" location="A125251722R" display="A125251722R" xr:uid="{7EA065E3-0AF7-4B46-A21F-DD36DFBC2592}"/>
    <hyperlink ref="AN168" location="A125239842F" display="A125239842F" xr:uid="{44E1F0DA-B3B5-4E34-9217-CC04F10933B8}"/>
    <hyperlink ref="AP138" location="A125237466A" display="A125237466A" xr:uid="{CECB85F7-11CD-427B-99F2-86E04F48939E}"/>
    <hyperlink ref="AP153" location="A125261226R" display="A125261226R" xr:uid="{C30F0AF0-D171-40CD-A88E-6FDF4965FACD}"/>
    <hyperlink ref="AP168" location="A125249346F" display="A125249346F" xr:uid="{952C52FD-4DD0-4C58-B72D-6B92F4767BFC}"/>
    <hyperlink ref="AQ139" location="A125230318W" display="A125230318W" xr:uid="{9583FA95-3018-4985-9C0D-2E7E90BC8DAF}"/>
    <hyperlink ref="AQ154" location="A125254078T" display="A125254078T" xr:uid="{83CD19D8-71EA-4CDD-A9D4-ADD02286A9E8}"/>
    <hyperlink ref="AQ169" location="A125242198L" display="A125242198L" xr:uid="{5805A78B-6A12-49CC-8877-BB871BB4821D}"/>
    <hyperlink ref="AO139" location="A125235070V" display="A125235070V" xr:uid="{063E2D37-8981-4CD1-9692-814BADE3E78C}"/>
    <hyperlink ref="AO154" location="A125258830A" display="A125258830A" xr:uid="{61098B86-D85F-4DA1-8F08-DDEF787AFBB4}"/>
    <hyperlink ref="AO169" location="A125246950W" display="A125246950W" xr:uid="{A910A5C4-DC53-473A-90AB-52ECD5318513}"/>
    <hyperlink ref="AM139" location="A125232694L" display="A125232694L" xr:uid="{5419CF7E-38B7-4267-A78F-14909F8D9C47}"/>
    <hyperlink ref="AM154" location="A125256454W" display="A125256454W" xr:uid="{2E20E126-56FE-4120-8D62-18A56CC02DE7}"/>
    <hyperlink ref="AM169" location="A125244574T" display="A125244574T" xr:uid="{7D87C6BD-1C63-4C84-98F9-659F9009FD4D}"/>
    <hyperlink ref="AN139" location="A125227942T" display="A125227942T" xr:uid="{B0F0F5CC-A8C2-4830-915E-107853DEE49E}"/>
    <hyperlink ref="AN154" location="A125251702F" display="A125251702F" xr:uid="{CFE57FAD-1D49-4AEE-906E-C610AD003817}"/>
    <hyperlink ref="AN169" location="A125239822W" display="A125239822W" xr:uid="{CF0361D5-D265-40F0-98F5-E2271A5E7137}"/>
    <hyperlink ref="AP139" location="A125237446T" display="A125237446T" xr:uid="{2D3ECA4D-5A26-4040-8E4C-A00C3812FE18}"/>
    <hyperlink ref="AP154" location="A125261206F" display="A125261206F" xr:uid="{5961C3CD-6D95-45C0-9507-44142CC2CB4B}"/>
    <hyperlink ref="AP169" location="A125249326W" display="A125249326W" xr:uid="{2B4E9F72-E6B9-4983-A5F5-D215B9EC1774}"/>
    <hyperlink ref="AQ141" location="A125230342W" display="A125230342W" xr:uid="{7D9B9099-6AC0-4293-8070-E5BAADA12C47}"/>
    <hyperlink ref="AQ156" location="A125254102F" display="A125254102F" xr:uid="{53114CE7-D8E3-4751-95CF-12CE40C0A8DE}"/>
    <hyperlink ref="AQ171" location="A125242222A" display="A125242222A" xr:uid="{9EB4AA84-01B1-4802-9797-A5496C189160}"/>
    <hyperlink ref="AO141" location="A125235094L" display="A125235094L" xr:uid="{220C9042-1CCF-4A8B-B12C-E1431815E6A9}"/>
    <hyperlink ref="AO156" location="A125258854V" display="A125258854V" xr:uid="{E33CA880-0B6D-4905-A975-FF20851ECD54}"/>
    <hyperlink ref="AO171" location="A125246974R" display="A125246974R" xr:uid="{B9A6869C-9698-41BA-8074-7F3D80CDE344}"/>
    <hyperlink ref="AM141" location="A125232718V" display="A125232718V" xr:uid="{922234F4-0CA5-4F7F-9BB6-943315957AB5}"/>
    <hyperlink ref="AM156" location="A125256478R" display="A125256478R" xr:uid="{96FFB14C-07EC-40C3-B3AF-CC8206B36357}"/>
    <hyperlink ref="AM171" location="A125244598K" display="A125244598K" xr:uid="{36E072DB-849D-419F-9D5A-ABE12BC1A2DE}"/>
    <hyperlink ref="AN141" location="A125227966K" display="A125227966K" xr:uid="{E2D0A51E-E2D8-40E6-9A35-B683FF278E24}"/>
    <hyperlink ref="AN156" location="A125251726X" display="A125251726X" xr:uid="{3D1378C8-A149-4771-A591-91481FF0F81E}"/>
    <hyperlink ref="AN171" location="A125239846R" display="A125239846R" xr:uid="{BCD5ACDF-2D01-4F08-845E-39DD1C279D8D}"/>
    <hyperlink ref="AP141" location="A125237470T" display="A125237470T" xr:uid="{D9D8991B-7998-44EE-B61A-14F07D34A881}"/>
    <hyperlink ref="AP156" location="A125261230F" display="A125261230F" xr:uid="{6863D495-7A59-40AF-905C-BDA893C1BCD4}"/>
    <hyperlink ref="AP171" location="A125249350W" display="A125249350W" xr:uid="{F66B0A08-7668-47C3-AA71-BA9C107C13A6}"/>
    <hyperlink ref="AQ142" location="A125230346F" display="A125230346F" xr:uid="{B3067BC9-D926-4D99-8512-E03601640A77}"/>
    <hyperlink ref="AQ157" location="A125254106R" display="A125254106R" xr:uid="{0D756D30-C8A0-4177-8CD2-B3051FFDB3DF}"/>
    <hyperlink ref="AQ172" location="A125242226K" display="A125242226K" xr:uid="{B5E77C0E-E74E-470A-A7E1-A10EA538A722}"/>
    <hyperlink ref="AO142" location="A125235098W" display="A125235098W" xr:uid="{A3B8E80D-C1E7-4A0A-BB26-1352DCE4E9CE}"/>
    <hyperlink ref="AO157" location="A125258858C" display="A125258858C" xr:uid="{6D4B6847-B0D0-4DF0-85A2-F59F24CCA348}"/>
    <hyperlink ref="AO172" location="A125246978X" display="A125246978X" xr:uid="{ADD89B1F-D96E-4339-9D8F-CC64E52602B8}"/>
    <hyperlink ref="AM142" location="A125232722K" display="A125232722K" xr:uid="{F4624120-4BDC-43CD-BC5A-9644990C1F22}"/>
    <hyperlink ref="AM157" location="A125256482F" display="A125256482F" xr:uid="{48B3129E-42CC-4D2E-9FAE-45D4BACE9BFC}"/>
    <hyperlink ref="AM172" location="A125244602R" display="A125244602R" xr:uid="{700BB409-E8B3-4310-BF6B-10B516E42507}"/>
    <hyperlink ref="AN142" location="A125227970A" display="A125227970A" xr:uid="{5519CD9C-E726-4C89-B8F0-D7180D5335B2}"/>
    <hyperlink ref="AN157" location="A125251730R" display="A125251730R" xr:uid="{78D37304-15DB-4BD6-82A4-1258B06A1154}"/>
    <hyperlink ref="AN172" location="A125239850F" display="A125239850F" xr:uid="{65A45071-479C-4DFC-BFC8-4BC6193ADD87}"/>
    <hyperlink ref="AP142" location="A125237474A" display="A125237474A" xr:uid="{7D6FB7DA-C185-4ED8-8862-2045C456E252}"/>
    <hyperlink ref="AP157" location="A125261234R" display="A125261234R" xr:uid="{1E7A4815-93E5-4562-B6A3-D354AEA16F37}"/>
    <hyperlink ref="AP172" location="A125249354F" display="A125249354F" xr:uid="{690FA168-3F18-48EC-A6B0-3691E10BCEA9}"/>
    <hyperlink ref="AQ143" location="A125230322L" display="A125230322L" xr:uid="{9240F914-774A-400E-A33D-60E5748D1C8C}"/>
    <hyperlink ref="AQ158" location="A125254082J" display="A125254082J" xr:uid="{AF8D1A27-667F-42D7-97EF-594C08F3CE93}"/>
    <hyperlink ref="AQ173" location="A125242202T" display="A125242202T" xr:uid="{2449739F-2274-410B-83F6-A112A0B3C0AA}"/>
    <hyperlink ref="AO143" location="A125235074C" display="A125235074C" xr:uid="{E172B696-8640-4DA9-9153-8BC84A976014}"/>
    <hyperlink ref="AO158" location="A125258834K" display="A125258834K" xr:uid="{D62EE398-3372-4CF7-A302-34D1D02721B9}"/>
    <hyperlink ref="AO173" location="A125246954F" display="A125246954F" xr:uid="{C3A950CF-DC78-468E-99D8-CFD8325C2A01}"/>
    <hyperlink ref="AM143" location="A125232698W" display="A125232698W" xr:uid="{7C8FAD88-4A45-4864-9654-3EF86B91E7A1}"/>
    <hyperlink ref="AM158" location="A125256458F" display="A125256458F" xr:uid="{2BD803FF-FABE-4B09-BA67-5DD2B2E22E62}"/>
    <hyperlink ref="AM173" location="A125244578A" display="A125244578A" xr:uid="{BD8879C2-DAB7-45D7-8309-55150941F1A3}"/>
    <hyperlink ref="AN143" location="A125227946A" display="A125227946A" xr:uid="{8B071813-9027-4DBF-95DF-B1A6EEEFB674}"/>
    <hyperlink ref="AN158" location="A125251706R" display="A125251706R" xr:uid="{AB14BE28-323E-4609-BE5E-074C787F8FA1}"/>
    <hyperlink ref="AN173" location="A125239826F" display="A125239826F" xr:uid="{3EEE4458-E96F-4B52-91BC-38BD1DAB08DA}"/>
    <hyperlink ref="AP143" location="A125237450J" display="A125237450J" xr:uid="{560C66EB-877E-4DD9-9A8D-F77B107F41B0}"/>
    <hyperlink ref="AP158" location="A125261210W" display="A125261210W" xr:uid="{810CCC60-8FFD-47AC-8B61-D8D373D2E794}"/>
    <hyperlink ref="AP173" location="A125249330L" display="A125249330L" xr:uid="{AA8C1ECC-9D82-4C16-BF99-EB0662DB4460}"/>
    <hyperlink ref="AQ144" location="A125230326W" display="A125230326W" xr:uid="{6051828C-8037-437D-B755-8787B59C63E8}"/>
    <hyperlink ref="AQ159" location="A125254086T" display="A125254086T" xr:uid="{7297C2D5-443F-4FE3-B940-AA6639EF97AD}"/>
    <hyperlink ref="AQ174" location="A125242206A" display="A125242206A" xr:uid="{85EE3F46-71D8-421A-B7E8-BE899D5105C9}"/>
    <hyperlink ref="AO144" location="A125235078L" display="A125235078L" xr:uid="{AF958E20-1FEA-471B-99B3-CE17CCA51F39}"/>
    <hyperlink ref="AO159" location="A125258838V" display="A125258838V" xr:uid="{AF044341-503B-4738-9F93-9B0EA6013D41}"/>
    <hyperlink ref="AO174" location="A125246958R" display="A125246958R" xr:uid="{FE5A7ECE-37F9-4C95-9B3E-9E3C90614EE9}"/>
    <hyperlink ref="AM144" location="A125232702A" display="A125232702A" xr:uid="{1ED908C8-7E82-46DC-A55E-684DD8064547}"/>
    <hyperlink ref="AM159" location="A125256462W" display="A125256462W" xr:uid="{662C424C-88F2-405E-BF33-CDE5D4B710F1}"/>
    <hyperlink ref="AM174" location="A125244582T" display="A125244582T" xr:uid="{495D43E9-318C-45AB-AB73-848C4B6E89F1}"/>
    <hyperlink ref="AN144" location="A125227950T" display="A125227950T" xr:uid="{BD817CE1-2E55-4D45-B26B-EC1681B67263}"/>
    <hyperlink ref="AN159" location="A125251710F" display="A125251710F" xr:uid="{EC1E1645-FA4F-4E6D-BFDE-C6075861DFCF}"/>
    <hyperlink ref="AN174" location="A125239830W" display="A125239830W" xr:uid="{23AED71D-F08D-4B51-B6C3-2E2C39DC4221}"/>
    <hyperlink ref="AP144" location="A125237454T" display="A125237454T" xr:uid="{627B42F7-A467-4554-81A4-414CDEEEA852}"/>
    <hyperlink ref="AP159" location="A125261214F" display="A125261214F" xr:uid="{604E441A-C93D-40DC-A52C-A2E73B2CEF7C}"/>
    <hyperlink ref="AP174" location="A125249334W" display="A125249334W" xr:uid="{90A4DDBA-3A22-43F7-9BF4-50E397480A5A}"/>
    <hyperlink ref="AQ146" location="A125230330L" display="A125230330L" xr:uid="{02DC0202-211E-46AF-95D4-FD7C9A2968DA}"/>
    <hyperlink ref="AQ161" location="A125254090J" display="A125254090J" xr:uid="{94B79F2A-35BE-455A-8408-0CFB39C18D72}"/>
    <hyperlink ref="AQ176" location="A125242210T" display="A125242210T" xr:uid="{B12AA918-E1EC-4884-8007-D99364DD40F7}"/>
    <hyperlink ref="AO146" location="A125235082C" display="A125235082C" xr:uid="{2299866D-A326-436F-BA72-5B3609BC79EE}"/>
    <hyperlink ref="AO161" location="A125258842K" display="A125258842K" xr:uid="{9076C40D-5226-4FB9-9B0D-F9C1C5630221}"/>
    <hyperlink ref="AO176" location="A125246962F" display="A125246962F" xr:uid="{42F55653-C9E1-4979-985F-841E1F790247}"/>
    <hyperlink ref="AM146" location="A125232706K" display="A125232706K" xr:uid="{A4BC4029-0703-42ED-A74B-7EA041ABF867}"/>
    <hyperlink ref="AM161" location="A125256466F" display="A125256466F" xr:uid="{0A384AC8-2BE2-43B7-815A-D0BE7A139A02}"/>
    <hyperlink ref="AM176" location="A125244586A" display="A125244586A" xr:uid="{D918B466-74E7-418B-8C88-96010E037A28}"/>
    <hyperlink ref="AN146" location="A125227954A" display="A125227954A" xr:uid="{80AD5B84-43AF-4F2F-B7C8-393F7684EEB8}"/>
    <hyperlink ref="AN161" location="A125251714R" display="A125251714R" xr:uid="{7C0BC9C4-993E-4A39-8882-B659DEB6C798}"/>
    <hyperlink ref="AN176" location="A125239834F" display="A125239834F" xr:uid="{41761AC1-870B-4E74-BA62-FDDFB21783E9}"/>
    <hyperlink ref="AP146" location="A125237458A" display="A125237458A" xr:uid="{F4A4E2CD-E41A-4232-A11D-79FDF5AB692B}"/>
    <hyperlink ref="AP161" location="A125261218R" display="A125261218R" xr:uid="{3D243EEE-3E69-499E-95D3-80B899DC5E9C}"/>
    <hyperlink ref="AP176" location="A125249338F" display="A125249338F" xr:uid="{CB56A0FA-94C3-4CAC-8923-68272EDCDDCC}"/>
    <hyperlink ref="AQ147" location="A125230314L" display="A125230314L" xr:uid="{0B7397A9-A86D-489B-AA0C-996A977FD9E6}"/>
    <hyperlink ref="AQ162" location="A125254074J" display="A125254074J" xr:uid="{85B92DB3-D7D1-4DC1-AC3E-A6F9501E1C36}"/>
    <hyperlink ref="AQ177" location="A125242194C" display="A125242194C" xr:uid="{0B26DF30-1789-4AB1-BC78-15D79EB504CB}"/>
    <hyperlink ref="AO147" location="A125235066C" display="A125235066C" xr:uid="{B0A431FB-EAEE-4C92-8DF3-F22BCEED8258}"/>
    <hyperlink ref="AO162" location="A125258826K" display="A125258826K" xr:uid="{CB3682E4-CED2-4EE0-B691-C0EF118DB6EC}"/>
    <hyperlink ref="AO177" location="A125246946F" display="A125246946F" xr:uid="{F060F153-3CF8-42B9-9CD4-7DC13C883A7B}"/>
    <hyperlink ref="AM147" location="A125232690C" display="A125232690C" xr:uid="{481FAA3F-0B6C-4543-8217-9477309AC9D7}"/>
    <hyperlink ref="AM162" location="A125256450L" display="A125256450L" xr:uid="{5950278D-536E-468A-8AE8-9631BEEFEF9C}"/>
    <hyperlink ref="AM177" location="A125244570J" display="A125244570J" xr:uid="{9870AA1B-F350-4576-891A-A954C68DF8FE}"/>
    <hyperlink ref="AN147" location="A125227938A" display="A125227938A" xr:uid="{6225C0E1-1E1D-4C54-BE4B-BC291D3AFA94}"/>
    <hyperlink ref="AN162" location="A125251698A" display="A125251698A" xr:uid="{95AD5ECB-CD3D-4761-A8AA-6AB956BE8D76}"/>
    <hyperlink ref="AN177" location="A125239818F" display="A125239818F" xr:uid="{F34D4CBB-29B3-43AA-BF6C-399BF8997CF9}"/>
    <hyperlink ref="AP147" location="A125237442J" display="A125237442J" xr:uid="{3CCBD255-6332-4992-91A3-333EA01C1C9E}"/>
    <hyperlink ref="AP162" location="A125261202W" display="A125261202W" xr:uid="{724D73CA-C8C9-48B1-A83D-C08CF05DB964}"/>
    <hyperlink ref="AP177" location="A125249322L" display="A125249322L" xr:uid="{E3F5D665-6159-4C9F-9640-255603A53C44}"/>
    <hyperlink ref="AQ148" location="A125230350W" display="A125230350W" xr:uid="{A56AE5A4-B28A-4CC2-BF5F-67F9AB68292B}"/>
    <hyperlink ref="AQ163" location="A125254110F" display="A125254110F" xr:uid="{B289043A-90CF-4FB6-A09C-160CAAC64E84}"/>
    <hyperlink ref="AQ178" location="A125242230A" display="A125242230A" xr:uid="{38EDCF74-2B81-4804-A3BF-0CEC600C66D1}"/>
    <hyperlink ref="AO148" location="A125235102A" display="A125235102A" xr:uid="{4347B138-48C3-4252-A469-068C5776E41F}"/>
    <hyperlink ref="AO163" location="A125258862V" display="A125258862V" xr:uid="{9593B9AA-E694-493E-9E23-344D353C5C82}"/>
    <hyperlink ref="AO178" location="A125246982R" display="A125246982R" xr:uid="{E4B6D599-E50D-48ED-A1AB-085CB894CE03}"/>
    <hyperlink ref="AM148" location="A125232726V" display="A125232726V" xr:uid="{F27E13AD-56B9-4A00-9B1C-697C4B5558AB}"/>
    <hyperlink ref="AM163" location="A125256486R" display="A125256486R" xr:uid="{DF59442D-4E13-4D0B-94F7-B9B019C742B3}"/>
    <hyperlink ref="AM178" location="A125244606X" display="A125244606X" xr:uid="{16FC1888-72A2-4FB6-A2F3-988C927267ED}"/>
    <hyperlink ref="AN148" location="A125227974K" display="A125227974K" xr:uid="{109D1DAE-0733-448F-8C60-57CC3E2C767E}"/>
    <hyperlink ref="AN163" location="A125251734X" display="A125251734X" xr:uid="{13D5C7D0-8C2E-4BC6-863E-236583383D64}"/>
    <hyperlink ref="AN178" location="A125239854R" display="A125239854R" xr:uid="{FD5FB14B-5E76-4393-B9DE-CD593A4D1B4C}"/>
    <hyperlink ref="AP148" location="A125237478K" display="A125237478K" xr:uid="{0A84E21C-3E02-4C28-B94E-82D5F68F1CD6}"/>
    <hyperlink ref="AP163" location="A125261238X" display="A125261238X" xr:uid="{9295941B-E728-40B6-BE4A-7549AE40D0FE}"/>
    <hyperlink ref="AP178" location="A125249358R" display="A125249358R" xr:uid="{CC293C68-FA46-439C-B5A3-9010326EDF5D}"/>
    <hyperlink ref="AQ149" location="A125230334W" display="A125230334W" xr:uid="{5D44AC60-DFE0-4ADB-BA79-F0806AFE1CFD}"/>
    <hyperlink ref="AQ164" location="A125254094T" display="A125254094T" xr:uid="{75D493D6-C338-4906-9974-23FC9C489810}"/>
    <hyperlink ref="AQ179" location="A125242214A" display="A125242214A" xr:uid="{5C873A80-1E6F-4D4F-A972-AD1C89AB7EFF}"/>
    <hyperlink ref="AO149" location="A125235086L" display="A125235086L" xr:uid="{D34A8357-67F5-4B14-BDB5-97ED733E7C03}"/>
    <hyperlink ref="AO164" location="A125258846V" display="A125258846V" xr:uid="{DD2B5770-392D-4EF9-A456-7EC93501B511}"/>
    <hyperlink ref="AO179" location="A125246966R" display="A125246966R" xr:uid="{71909ACE-A9B4-4E1E-B9D2-9AE730909A95}"/>
    <hyperlink ref="AM149" location="A125232710A" display="A125232710A" xr:uid="{031D23AE-E16B-45A9-B75F-503F9B5D5831}"/>
    <hyperlink ref="AM164" location="A125256470W" display="A125256470W" xr:uid="{149C1CCD-848F-4922-851B-05F5F1656812}"/>
    <hyperlink ref="AM179" location="A125244590T" display="A125244590T" xr:uid="{78F86EF8-CF09-4FF1-88ED-ACA10F89A5E3}"/>
    <hyperlink ref="AN149" location="A125227958K" display="A125227958K" xr:uid="{D9E3E867-461C-4992-94C5-DE180E5F1060}"/>
    <hyperlink ref="AN164" location="A125251718X" display="A125251718X" xr:uid="{0E722B9D-ED37-4877-8DA7-9BCF8F9DE892}"/>
    <hyperlink ref="AN179" location="A125239838R" display="A125239838R" xr:uid="{D516F466-E0C6-40B4-BB6A-E5EAB03BEDA9}"/>
    <hyperlink ref="AP149" location="A125237462T" display="A125237462T" xr:uid="{629EA951-DB16-41B3-9670-D87370184FDA}"/>
    <hyperlink ref="AP164" location="A125261222F" display="A125261222F" xr:uid="{88805537-6F61-4ED4-8300-34CFADCA422B}"/>
    <hyperlink ref="AP179" location="A125249342W" display="A125249342W" xr:uid="{CFFA5FF5-2813-474C-A0D2-4B9584515041}"/>
    <hyperlink ref="AV150" location="A125230178F" display="A125230178F" xr:uid="{DEFE2853-E5BF-4691-984F-173D9F25BA52}"/>
    <hyperlink ref="AV165" location="A125253938L" display="A125253938L" xr:uid="{AD0D7FA9-B702-4691-AE73-0E959D52F669}"/>
    <hyperlink ref="AV180" location="A125242058K" display="A125242058K" xr:uid="{07D72656-8A02-4602-8BF5-5081AAECA406}"/>
    <hyperlink ref="AT150" location="A125234930R" display="A125234930R" xr:uid="{1311B0B1-CC3A-44B2-B048-9C31532B5282}"/>
    <hyperlink ref="AT165" location="A125258690K" display="A125258690K" xr:uid="{C81725C1-BD04-4FCD-B0A6-B238E650066A}"/>
    <hyperlink ref="AT180" location="A125246810V" display="A125246810V" xr:uid="{8ACD27CD-4D76-4831-8CD4-C4C5E979A412}"/>
    <hyperlink ref="AR150" location="A125232554K" display="A125232554K" xr:uid="{44E13B2A-8442-4072-90CF-9C605D2DA51E}"/>
    <hyperlink ref="AR165" location="A125256314V" display="A125256314V" xr:uid="{D7A7BF1D-7B69-4275-B64C-FB619E68BE70}"/>
    <hyperlink ref="AR180" location="A125244434R" display="A125244434R" xr:uid="{9AAEA5D8-E3F8-4C71-AF5E-8AA9B4BB4E23}"/>
    <hyperlink ref="AS150" location="A125227802R" display="A125227802R" xr:uid="{78F88C5C-EE14-475A-8AE4-F6C220CFE782}"/>
    <hyperlink ref="AS165" location="A125251562R" display="A125251562R" xr:uid="{06EE0BFD-B3AC-4E22-A627-8D5700331C65}"/>
    <hyperlink ref="AS180" location="A125239682F" display="A125239682F" xr:uid="{E6866CCD-8C9E-4ED6-A062-A76C2386FB5B}"/>
    <hyperlink ref="AU150" location="A125237306R" display="A125237306R" xr:uid="{B372EFCB-B9BD-4136-BD21-6B20BD513A1F}"/>
    <hyperlink ref="AU165" location="A125261066R" display="A125261066R" xr:uid="{BB1B0988-BA2E-498B-BB7A-475FEDC0313A}"/>
    <hyperlink ref="AU180" location="A125249186F" display="A125249186F" xr:uid="{0F7E003B-CDCC-4E2A-BE95-03AE408E803E}"/>
    <hyperlink ref="AV138" location="A125230162L" display="A125230162L" xr:uid="{7FBDA1D7-96E2-4DED-9F86-A64E8C22A796}"/>
    <hyperlink ref="AV153" location="A125253922V" display="A125253922V" xr:uid="{19E2FE96-C513-4029-8BAA-58B1ECFADEC5}"/>
    <hyperlink ref="AV168" location="A125242042T" display="A125242042T" xr:uid="{1BFE3F74-8070-4E7C-B0E9-B340843620EE}"/>
    <hyperlink ref="AT138" location="A125234914R" display="A125234914R" xr:uid="{98032E76-2234-46B7-A8A8-C9700876FE87}"/>
    <hyperlink ref="AT153" location="A125258674K" display="A125258674K" xr:uid="{1849C31F-723A-4760-AC5B-18D89492AAB0}"/>
    <hyperlink ref="AT168" location="A125246794F" display="A125246794F" xr:uid="{49369BAE-0D24-4797-ABC1-AAD9A0639E43}"/>
    <hyperlink ref="AR138" location="A125232538K" display="A125232538K" xr:uid="{051E0AFA-1F0F-48D5-B7F4-1051E9BBA7DC}"/>
    <hyperlink ref="AR153" location="A125256298F" display="A125256298F" xr:uid="{CAF771B4-FF78-48C3-ABDB-12EAB5287957}"/>
    <hyperlink ref="AR168" location="A125244418R" display="A125244418R" xr:uid="{830F85F5-1CBB-4F61-93BD-49ED21B303C8}"/>
    <hyperlink ref="AS138" location="A125227786A" display="A125227786A" xr:uid="{0E9E1A46-9492-4256-A2D5-4516CAC4D210}"/>
    <hyperlink ref="AS153" location="A125251546R" display="A125251546R" xr:uid="{839A08A8-A947-464F-8581-16E628E82459}"/>
    <hyperlink ref="AS168" location="A125239666F" display="A125239666F" xr:uid="{EAD71147-67FD-4AB5-B66E-07EA766A60F5}"/>
    <hyperlink ref="AU138" location="A125237290J" display="A125237290J" xr:uid="{02DE02C1-9810-45E3-811B-59A3C51B446B}"/>
    <hyperlink ref="AU153" location="A125261050W" display="A125261050W" xr:uid="{FD4F06BA-E3EC-415C-9FCD-A020A5B6B92B}"/>
    <hyperlink ref="AU168" location="A125249170L" display="A125249170L" xr:uid="{34EE3714-8FAE-430F-81A7-7D497CF5021F}"/>
    <hyperlink ref="AV139" location="A125230142C" display="A125230142C" xr:uid="{3F54EDA4-928C-430D-B725-639F6A88B35E}"/>
    <hyperlink ref="AV154" location="A125253902K" display="A125253902K" xr:uid="{04C9244E-AF7F-4348-9373-C985780B6BB1}"/>
    <hyperlink ref="AV169" location="A125242022J" display="A125242022J" xr:uid="{0ADD18C6-7765-4559-8F6D-25349F5C1671}"/>
    <hyperlink ref="AT139" location="A125234894T" display="A125234894T" xr:uid="{135A19DA-1387-4AAC-B6D5-8550D9735287}"/>
    <hyperlink ref="AT154" location="A125258654A" display="A125258654A" xr:uid="{D104B79D-2762-4FF4-8EEA-CC06A36C1F97}"/>
    <hyperlink ref="AT169" location="A125246774W" display="A125246774W" xr:uid="{2AB313F7-900D-4F1F-A500-77BE547B9C0D}"/>
    <hyperlink ref="AR139" location="A125232518A" display="A125232518A" xr:uid="{A54013E7-B2CD-4121-AEF3-C153D60EF447}"/>
    <hyperlink ref="AR154" location="A125256278W" display="A125256278W" xr:uid="{E8D211BF-BC0A-42FE-98F5-828FE31E2A88}"/>
    <hyperlink ref="AR169" location="A125244398T" display="A125244398T" xr:uid="{913C6561-0AB3-49B7-9A58-59B3DEC01EAE}"/>
    <hyperlink ref="AS139" location="A125227766T" display="A125227766T" xr:uid="{EB222417-129B-4825-8956-EAF7FD4BF0ED}"/>
    <hyperlink ref="AS154" location="A125251526F" display="A125251526F" xr:uid="{E35B0B8F-E2FC-4E97-A387-4FA043D871BE}"/>
    <hyperlink ref="AS169" location="A125239646W" display="A125239646W" xr:uid="{8808A5B6-570E-4B72-9B13-8C19FF2E5610}"/>
    <hyperlink ref="AU139" location="A125237270X" display="A125237270X" xr:uid="{7FBBC7AC-140B-4188-9DA9-02112FBF9DE1}"/>
    <hyperlink ref="AU154" location="A125261030L" display="A125261030L" xr:uid="{97ED1DFF-0714-479E-937B-56EBCC78D500}"/>
    <hyperlink ref="AU169" location="A125249150C" display="A125249150C" xr:uid="{5578217F-1B99-41C9-BEA8-417AD347772D}"/>
    <hyperlink ref="AV141" location="A125230166W" display="A125230166W" xr:uid="{408EF4AB-CE3E-43B8-B454-84FDC4A0E4E8}"/>
    <hyperlink ref="AV156" location="A125253926C" display="A125253926C" xr:uid="{0759B947-8429-4931-B46A-24DDEEE9535B}"/>
    <hyperlink ref="AV171" location="A125242046A" display="A125242046A" xr:uid="{BB4DD52C-17D5-4BD8-A098-E7BD9D8354E0}"/>
    <hyperlink ref="AT141" location="A125234918X" display="A125234918X" xr:uid="{F5F835C0-E0BF-42BB-BBE6-A9C85D7BD5E2}"/>
    <hyperlink ref="AT156" location="A125258678V" display="A125258678V" xr:uid="{593909FB-3561-45A3-BE6A-3B8882D86BB4}"/>
    <hyperlink ref="AT171" location="A125246798R" display="A125246798R" xr:uid="{84C76B41-4FED-47BB-A175-3AD5D7685121}"/>
    <hyperlink ref="AR141" location="A125232542A" display="A125232542A" xr:uid="{21354D1E-93C7-4706-8388-4A0E10366D40}"/>
    <hyperlink ref="AR156" location="A125256302K" display="A125256302K" xr:uid="{2841F0F2-C481-4BA0-88B5-FADC947A7F67}"/>
    <hyperlink ref="AR171" location="A125244422F" display="A125244422F" xr:uid="{00793E06-19D8-4A9B-8152-34E2B7FFFE42}"/>
    <hyperlink ref="AS141" location="A125227790T" display="A125227790T" xr:uid="{03A6C9D5-B83A-45F9-8216-640FEDAF3376}"/>
    <hyperlink ref="AS156" location="A125251550F" display="A125251550F" xr:uid="{82B37712-F8E7-442D-8562-4693624DBDA2}"/>
    <hyperlink ref="AS171" location="A125239670W" display="A125239670W" xr:uid="{E1475F61-8A5D-4D84-9CA6-5E5A3C2C1750}"/>
    <hyperlink ref="AU141" location="A125237294T" display="A125237294T" xr:uid="{FA84BA60-19A2-4A1A-A0FA-7E0BC9A8FE79}"/>
    <hyperlink ref="AU156" location="A125261054F" display="A125261054F" xr:uid="{FFD0DFFE-A5B6-4D2A-8CAC-0CFA6D6D196D}"/>
    <hyperlink ref="AU171" location="A125249174W" display="A125249174W" xr:uid="{74819910-4CF0-4671-B05B-3489CEF491A2}"/>
    <hyperlink ref="AV142" location="A125230170L" display="A125230170L" xr:uid="{E58E417B-EF7D-4825-B917-DF3FF18CF498}"/>
    <hyperlink ref="AV157" location="A125253930V" display="A125253930V" xr:uid="{52E50816-65D7-4768-9F55-D16224FBBF5C}"/>
    <hyperlink ref="AV172" location="A125242050T" display="A125242050T" xr:uid="{A90F7D21-FA8C-4A2F-8B7B-6DB33ACDCF03}"/>
    <hyperlink ref="AT142" location="A125234922R" display="A125234922R" xr:uid="{A4374B10-9B3C-4B9E-89B8-BC0DBA944152}"/>
    <hyperlink ref="AT157" location="A125258682K" display="A125258682K" xr:uid="{1F242703-3FDD-4AFF-87A0-5CE1462BA11C}"/>
    <hyperlink ref="AT172" location="A125246802V" display="A125246802V" xr:uid="{9CD8376F-0FB1-42FC-A649-326A068C2E40}"/>
    <hyperlink ref="AR142" location="A125232546K" display="A125232546K" xr:uid="{7EC30118-AB03-4B30-BF67-CC7CC508D665}"/>
    <hyperlink ref="AR157" location="A125256306V" display="A125256306V" xr:uid="{2CCE2A91-AC3D-438F-BF7A-D987A4939DA7}"/>
    <hyperlink ref="AR172" location="A125244426R" display="A125244426R" xr:uid="{4B1A40EC-52FF-49FE-AFB1-ECC13078AE12}"/>
    <hyperlink ref="AS142" location="A125227794A" display="A125227794A" xr:uid="{B240E961-4F29-4BBF-8139-FCCA42F3E74D}"/>
    <hyperlink ref="AS157" location="A125251554R" display="A125251554R" xr:uid="{EC715F68-D042-46C1-B2BA-DB6FCCF698CD}"/>
    <hyperlink ref="AS172" location="A125239674F" display="A125239674F" xr:uid="{F9B87F16-ECA4-45FB-A37F-5A18A734BC47}"/>
    <hyperlink ref="AU142" location="A125237298A" display="A125237298A" xr:uid="{0D94790B-3E5F-4FDC-BDD9-C7FF1668B882}"/>
    <hyperlink ref="AU157" location="A125261058R" display="A125261058R" xr:uid="{AE04D5B1-3156-40EC-B8D0-4532CB8CB02D}"/>
    <hyperlink ref="AU172" location="A125249178F" display="A125249178F" xr:uid="{C856A620-5B75-4BDA-9E3E-F5B1976DD62D}"/>
    <hyperlink ref="AV143" location="A125230146L" display="A125230146L" xr:uid="{919AF3D7-10F6-42F0-9C87-CFA7C2D31A9C}"/>
    <hyperlink ref="AV158" location="A125253906V" display="A125253906V" xr:uid="{FF13EDAB-BCCF-45B9-A221-F25A31E31B17}"/>
    <hyperlink ref="AV173" location="A125242026T" display="A125242026T" xr:uid="{23D55F58-4CBD-4B28-88B9-DD548AF46E56}"/>
    <hyperlink ref="AT143" location="A125234898A" display="A125234898A" xr:uid="{99E68AC5-CAE7-4652-93EE-6F024DA7F81C}"/>
    <hyperlink ref="AT158" location="A125258658K" display="A125258658K" xr:uid="{77283F63-1056-4659-A875-C7350D48C18C}"/>
    <hyperlink ref="AT173" location="A125246778F" display="A125246778F" xr:uid="{FCC215D1-B631-4596-9D50-69D068B22930}"/>
    <hyperlink ref="AR143" location="A125232522T" display="A125232522T" xr:uid="{B54BC01D-70F5-40FB-9079-5003DFC3300E}"/>
    <hyperlink ref="AR158" location="A125256282L" display="A125256282L" xr:uid="{23713F87-C986-49E4-94D5-EFAD8F3532DE}"/>
    <hyperlink ref="AR173" location="A125244402W" display="A125244402W" xr:uid="{4BC6D936-4102-419D-90F3-7AA695232420}"/>
    <hyperlink ref="AS143" location="A125227770J" display="A125227770J" xr:uid="{31729294-5BB6-43A2-98FD-208E12B43ACD}"/>
    <hyperlink ref="AS158" location="A125251530W" display="A125251530W" xr:uid="{5E889DCB-AB14-4309-92F1-CC824B6FF2B8}"/>
    <hyperlink ref="AS173" location="A125239650L" display="A125239650L" xr:uid="{16652A36-EB6D-4CD2-98C0-188674372000}"/>
    <hyperlink ref="AU143" location="A125237274J" display="A125237274J" xr:uid="{2CDBA9BA-C319-4270-94A9-43F2493E4EA3}"/>
    <hyperlink ref="AU158" location="A125261034W" display="A125261034W" xr:uid="{D02AFE1D-D7F1-4A89-A982-F0BCC1DC8EBF}"/>
    <hyperlink ref="AU173" location="A125249154L" display="A125249154L" xr:uid="{60EC9585-D6A1-48C7-B693-FB5E03CD13AE}"/>
    <hyperlink ref="AV144" location="A125230150C" display="A125230150C" xr:uid="{50A522FA-240D-4B2F-B8CD-B761AF720B75}"/>
    <hyperlink ref="AV159" location="A125253910K" display="A125253910K" xr:uid="{D77AB012-A228-45D7-8AF1-BD5BF7450CED}"/>
    <hyperlink ref="AV174" location="A125242030J" display="A125242030J" xr:uid="{6C25B710-753A-498F-8599-0AE61BB3DD22}"/>
    <hyperlink ref="AT144" location="A125234902F" display="A125234902F" xr:uid="{BC075CB4-D3AD-4B37-B0F0-198C2F8C7BE0}"/>
    <hyperlink ref="AT159" location="A125258662A" display="A125258662A" xr:uid="{1FF3A33B-1079-4024-AB8E-F02639AC3C41}"/>
    <hyperlink ref="AT174" location="A125246782W" display="A125246782W" xr:uid="{1BDD5513-1FD9-41BB-85CD-A7DE3AA4AAE1}"/>
    <hyperlink ref="AR144" location="A125232526A" display="A125232526A" xr:uid="{8FA04BCC-0593-42CD-BA20-ED4997D9EE68}"/>
    <hyperlink ref="AR159" location="A125256286W" display="A125256286W" xr:uid="{8D78B884-FBE6-4F42-A704-85EB700C0A54}"/>
    <hyperlink ref="AR174" location="A125244406F" display="A125244406F" xr:uid="{8C850145-F455-43A0-9E84-6664D87F7999}"/>
    <hyperlink ref="AS144" location="A125227774T" display="A125227774T" xr:uid="{95A59524-DE1D-4461-B2E0-1384D2A2C78A}"/>
    <hyperlink ref="AS159" location="A125251534F" display="A125251534F" xr:uid="{8F0F2297-0FC9-41C7-9C41-FB43298690BC}"/>
    <hyperlink ref="AS174" location="A125239654W" display="A125239654W" xr:uid="{E2B1D09B-CACD-481C-8FB2-D87830D43804}"/>
    <hyperlink ref="AU144" location="A125237278T" display="A125237278T" xr:uid="{D5B5F8DA-9168-4A5A-A35B-84E1698D2AC4}"/>
    <hyperlink ref="AU159" location="A125261038F" display="A125261038F" xr:uid="{1AF612C1-A02B-4511-8995-389B4CBF8CD4}"/>
    <hyperlink ref="AU174" location="A125249158W" display="A125249158W" xr:uid="{64098547-8B4B-4F6E-BD12-BB544DA760D4}"/>
    <hyperlink ref="AV146" location="A125230154L" display="A125230154L" xr:uid="{2892524B-BE92-40B0-B0E2-69E2F02B161E}"/>
    <hyperlink ref="AV161" location="A125253914V" display="A125253914V" xr:uid="{DA6B4F0F-80B6-4634-8CBD-2B1E16E33A9D}"/>
    <hyperlink ref="AV176" location="A125242034T" display="A125242034T" xr:uid="{687852E7-8B05-41D6-A36B-4654B33511FB}"/>
    <hyperlink ref="AT146" location="A125234906R" display="A125234906R" xr:uid="{E63C72F9-DC20-4E99-B63F-D70604E1A642}"/>
    <hyperlink ref="AT161" location="A125258666K" display="A125258666K" xr:uid="{196FA4E0-B405-457F-ADCF-5BB1CEBB18FF}"/>
    <hyperlink ref="AT176" location="A125246786F" display="A125246786F" xr:uid="{A59D102C-19F4-4FD4-8CC2-4E92DA4C9898}"/>
    <hyperlink ref="AR146" location="A125232530T" display="A125232530T" xr:uid="{2D395E31-4BBC-4D80-8EED-3F1DF098C978}"/>
    <hyperlink ref="AR161" location="A125256290L" display="A125256290L" xr:uid="{296D8385-2BB9-4F10-A8FD-C2054F4029F9}"/>
    <hyperlink ref="AR176" location="A125244410W" display="A125244410W" xr:uid="{D2349B18-A39B-47DD-B3EB-93699BB51B50}"/>
    <hyperlink ref="AS146" location="A125227778A" display="A125227778A" xr:uid="{2A579B26-D059-4021-BD6A-292CF2D27993}"/>
    <hyperlink ref="AS161" location="A125251538R" display="A125251538R" xr:uid="{82E03F1B-209C-40DB-891E-9FCCF7480A46}"/>
    <hyperlink ref="AS176" location="A125239658F" display="A125239658F" xr:uid="{41A4D2F2-A3F0-46B7-B47C-889602DE2F6E}"/>
    <hyperlink ref="AU146" location="A125237282J" display="A125237282J" xr:uid="{E0637562-F203-456F-B116-AB0DE111CA19}"/>
    <hyperlink ref="AU161" location="A125261042W" display="A125261042W" xr:uid="{9A1D0CAD-DC73-4BCC-A39F-A165CF702781}"/>
    <hyperlink ref="AU176" location="A125249162L" display="A125249162L" xr:uid="{90566834-241D-422E-A340-3E0C432F9B76}"/>
    <hyperlink ref="AV147" location="A125230138L" display="A125230138L" xr:uid="{6A62B3F0-732F-4044-9875-45816C20F112}"/>
    <hyperlink ref="AV162" location="A125253898F" display="A125253898F" xr:uid="{0A4B1298-9961-4C76-B1C0-1356F4B945F8}"/>
    <hyperlink ref="AV177" location="A125242018T" display="A125242018T" xr:uid="{690F4E79-426E-40BF-954F-1EC0AAA807EA}"/>
    <hyperlink ref="AT147" location="A125234890J" display="A125234890J" xr:uid="{F0EFFAAE-3BA4-455E-8F3C-CD13456D79F7}"/>
    <hyperlink ref="AT162" location="A125258650T" display="A125258650T" xr:uid="{8B2E203E-23E8-41BA-96D0-9D51DAF0B6CC}"/>
    <hyperlink ref="AT177" location="A125246770L" display="A125246770L" xr:uid="{C941FB5C-F7AD-4357-8B0B-2A910D29F013}"/>
    <hyperlink ref="AR147" location="A125232514T" display="A125232514T" xr:uid="{5EFB41D9-459B-4B57-BBD6-C2ABEDB12CC3}"/>
    <hyperlink ref="AR162" location="A125256274L" display="A125256274L" xr:uid="{2E3B3502-4642-4E56-A20B-7ADB179E3FAC}"/>
    <hyperlink ref="AR177" location="A125244394J" display="A125244394J" xr:uid="{0F8C03F6-BF38-4267-A7C0-FE7C15B4C18F}"/>
    <hyperlink ref="AS147" location="A125227762J" display="A125227762J" xr:uid="{876524CE-9E87-4F81-8D11-6747DE3AE3C8}"/>
    <hyperlink ref="AS162" location="A125251522W" display="A125251522W" xr:uid="{F3D8FBAD-D856-4803-B9E5-66987D2A4E9D}"/>
    <hyperlink ref="AS177" location="A125239642L" display="A125239642L" xr:uid="{B9889480-125A-415E-838D-5F924DCC74F0}"/>
    <hyperlink ref="AU147" location="A125237266J" display="A125237266J" xr:uid="{7A965088-BE12-4ED8-B1BD-1BD4535BF76C}"/>
    <hyperlink ref="AU162" location="A125261026W" display="A125261026W" xr:uid="{C0C8FA00-E101-4967-ADD8-A656AE6F1CE9}"/>
    <hyperlink ref="AU177" location="A125249146L" display="A125249146L" xr:uid="{9B74667F-AB6B-44EF-9DE2-BD0390D32E64}"/>
    <hyperlink ref="AV148" location="A125230174W" display="A125230174W" xr:uid="{9898B9B1-CFA1-499F-B7DC-83B436241D8B}"/>
    <hyperlink ref="AV163" location="A125253934C" display="A125253934C" xr:uid="{6DF2F670-6BD6-4C58-95A6-BD4D099A7986}"/>
    <hyperlink ref="AV178" location="A125242054A" display="A125242054A" xr:uid="{8E8CA124-6FBA-45CE-B674-07C2F7C45011}"/>
    <hyperlink ref="AT148" location="A125234926X" display="A125234926X" xr:uid="{021B6F5A-3543-4935-8C72-C8D28541C10B}"/>
    <hyperlink ref="AT163" location="A125258686V" display="A125258686V" xr:uid="{C4709636-E89D-4BE3-9EE9-67C333A10F04}"/>
    <hyperlink ref="AT178" location="A125246806C" display="A125246806C" xr:uid="{AC5BC7C1-8F7F-43AA-B70E-CF9266629A65}"/>
    <hyperlink ref="AR148" location="A125232550A" display="A125232550A" xr:uid="{2D2E1F56-BBF7-4766-B32A-21CC34857526}"/>
    <hyperlink ref="AR163" location="A125256310K" display="A125256310K" xr:uid="{A544670B-CD3C-4EC6-A02C-60354DF89960}"/>
    <hyperlink ref="AR178" location="A125244430F" display="A125244430F" xr:uid="{C1A474FE-D76D-4AE3-8047-25C11A182FB2}"/>
    <hyperlink ref="AS148" location="A125227798K" display="A125227798K" xr:uid="{F69F4655-8F3C-48A5-BA7C-3B4D0F8BC0CB}"/>
    <hyperlink ref="AS163" location="A125251558X" display="A125251558X" xr:uid="{B83B019F-AB9B-422C-B5CE-0ACB3BC7F7FA}"/>
    <hyperlink ref="AS178" location="A125239678R" display="A125239678R" xr:uid="{9CDF3554-CB58-4A86-94F9-8EB91DA53BF4}"/>
    <hyperlink ref="AU148" location="A125237302F" display="A125237302F" xr:uid="{FBF53D3E-E999-437E-9268-918B0661B19A}"/>
    <hyperlink ref="AU163" location="A125261062F" display="A125261062F" xr:uid="{248F0B32-71B5-4648-8DDE-9C5FCD6BB33C}"/>
    <hyperlink ref="AU178" location="A125249182W" display="A125249182W" xr:uid="{CA16C51C-13A6-44BA-8A65-FCC6925D4E5E}"/>
    <hyperlink ref="AV149" location="A125230158W" display="A125230158W" xr:uid="{46022961-7FB6-4290-ADB5-C49D6BF9F816}"/>
    <hyperlink ref="AV164" location="A125253918C" display="A125253918C" xr:uid="{FFA56FC4-D744-4895-A85E-82E974A33234}"/>
    <hyperlink ref="AV179" location="A125242038A" display="A125242038A" xr:uid="{98E8DB7D-6BBC-422A-8DAE-8C975799F0AB}"/>
    <hyperlink ref="AT149" location="A125234910F" display="A125234910F" xr:uid="{3BBA7DDF-EAB5-4713-BE82-E306020BC8B6}"/>
    <hyperlink ref="AT164" location="A125258670A" display="A125258670A" xr:uid="{DCDC7B37-F4E6-4666-9DB2-394A01FDF0EE}"/>
    <hyperlink ref="AT179" location="A125246790W" display="A125246790W" xr:uid="{3F11BB92-48E1-4FBC-BEAE-F70813355F7C}"/>
    <hyperlink ref="AR149" location="A125232534A" display="A125232534A" xr:uid="{2B19684D-2A56-41C0-A81B-F75124CD77E1}"/>
    <hyperlink ref="AR164" location="A125256294W" display="A125256294W" xr:uid="{B2AE177B-41AD-4A6D-AF43-F37C99843B6D}"/>
    <hyperlink ref="AR179" location="A125244414F" display="A125244414F" xr:uid="{703CA4EB-C2DA-4A7C-9704-105B923F721A}"/>
    <hyperlink ref="AS149" location="A125227782T" display="A125227782T" xr:uid="{C0E65885-EDAA-4FFB-A0BF-8639CD667D19}"/>
    <hyperlink ref="AS164" location="A125251542F" display="A125251542F" xr:uid="{B170FA75-3388-433B-A9DB-6804BF3EB2A5}"/>
    <hyperlink ref="AS179" location="A125239662W" display="A125239662W" xr:uid="{92F7FCE9-E294-4B5A-BA90-DD3055BA7E20}"/>
    <hyperlink ref="AU149" location="A125237286T" display="A125237286T" xr:uid="{86E1D6FE-5F29-4467-94BF-F977F038B6BB}"/>
    <hyperlink ref="AU164" location="A125261046F" display="A125261046F" xr:uid="{E91512C9-CE05-4598-A32F-00478062E10F}"/>
    <hyperlink ref="AU179" location="A125249166W" display="A125249166W" xr:uid="{B75B7D34-E9D0-4B3B-876C-BB019846C44B}"/>
    <hyperlink ref="H150" location="A125230134C" display="A125230134C" xr:uid="{1D0D2732-6809-4B26-97C0-47D613C6CC59}"/>
    <hyperlink ref="H165" location="A125253894W" display="A125253894W" xr:uid="{F1F87D1E-16E4-4F8E-B17B-7F5B9211C395}"/>
    <hyperlink ref="H180" location="A125242014J" display="A125242014J" xr:uid="{8E1C2026-2896-4B46-8670-A70D4AA76C56}"/>
    <hyperlink ref="F150" location="A125234886T" display="A125234886T" xr:uid="{74207CC6-54A0-46FA-976D-94103E2F2E12}"/>
    <hyperlink ref="F165" location="A125258646A" display="A125258646A" xr:uid="{18BC4F0E-C699-4617-9C4F-D61D8F6AF095}"/>
    <hyperlink ref="F180" location="A125246766W" display="A125246766W" xr:uid="{ACCDD0E8-671D-4BC4-9612-FEE90FA64B84}"/>
    <hyperlink ref="D150" location="A125232510J" display="A125232510J" xr:uid="{D81B5A58-5789-4C13-910F-C3AAE933C41E}"/>
    <hyperlink ref="D165" location="A125256270C" display="A125256270C" xr:uid="{45EBF537-9A99-4769-AACB-2BDED4B15363}"/>
    <hyperlink ref="D180" location="A125244390X" display="A125244390X" xr:uid="{C4718E39-F812-4822-8B15-C7E7647896F2}"/>
    <hyperlink ref="E150" location="A125227758T" display="A125227758T" xr:uid="{BB9B9542-325B-4A32-9AAE-44D4A590A12C}"/>
    <hyperlink ref="E165" location="A125251518F" display="A125251518F" xr:uid="{3B809BAA-E1EE-4B3C-B68B-1E253EE6F45F}"/>
    <hyperlink ref="E180" location="A125239638W" display="A125239638W" xr:uid="{25739953-5966-45BE-8C7C-51D47E8A1E86}"/>
    <hyperlink ref="G150" location="A125237262X" display="A125237262X" xr:uid="{7CFA9359-7DD6-466A-9340-434A90A2ED73}"/>
    <hyperlink ref="G165" location="A125261022L" display="A125261022L" xr:uid="{38328B4A-9EBC-46C9-885E-BED30C47607B}"/>
    <hyperlink ref="G180" location="A125249142C" display="A125249142C" xr:uid="{E28F792D-27E9-4E2B-8058-B14228EB9FA0}"/>
    <hyperlink ref="H138" location="A125230118C" display="A125230118C" xr:uid="{FAFADD2A-249D-4C1B-95E7-9F8D7BEE612E}"/>
    <hyperlink ref="H153" location="A125253878W" display="A125253878W" xr:uid="{A12C8FC3-78AE-425F-81E3-A7A84F1D6341}"/>
    <hyperlink ref="H168" location="A125241998T" display="A125241998T" xr:uid="{C1002FC2-B4DF-4ED3-9FD3-A629AA028660}"/>
    <hyperlink ref="F138" location="A125234870X" display="A125234870X" xr:uid="{5ED4A8F6-9161-4470-B1BF-4C387987ABFC}"/>
    <hyperlink ref="F153" location="A125258630J" display="A125258630J" xr:uid="{9677A2E0-CF8D-4799-B71D-D354DE1D1C01}"/>
    <hyperlink ref="F168" location="A125246750C" display="A125246750C" xr:uid="{D384DBE8-06B0-4CDE-AE54-E260922916D6}"/>
    <hyperlink ref="D138" location="A125232494V" display="A125232494V" xr:uid="{E05FBDD9-D108-461D-B8E6-C51CA029F314}"/>
    <hyperlink ref="D153" location="A125256254C" display="A125256254C" xr:uid="{B7FABF0A-A1D1-4B25-906B-1EC53441658C}"/>
    <hyperlink ref="D168" location="A125244374X" display="A125244374X" xr:uid="{7C319AB2-DEBD-4DE9-BAD8-20137B30EB7C}"/>
    <hyperlink ref="E138" location="A125227742X" display="A125227742X" xr:uid="{899D2754-1816-4DBA-A41F-0C62A48EE931}"/>
    <hyperlink ref="E153" location="A125251502L" display="A125251502L" xr:uid="{5718FC2B-9C98-4DC7-AC9A-EFD19E298487}"/>
    <hyperlink ref="E168" location="A125239622C" display="A125239622C" xr:uid="{98558C2A-443A-4CAE-A711-4B3E14215131}"/>
    <hyperlink ref="G138" location="A125237246X" display="A125237246X" xr:uid="{C9D9C01C-58C1-40E9-AC6E-7C1C2F605FDA}"/>
    <hyperlink ref="G153" location="A125261006L" display="A125261006L" xr:uid="{09055887-4299-41DE-802F-CBB5065AC0C3}"/>
    <hyperlink ref="G168" location="A125249126C" display="A125249126C" xr:uid="{C126CD90-A90E-4E04-8F47-0AFE4D1895BC}"/>
    <hyperlink ref="H139" location="A125230098F" display="A125230098F" xr:uid="{B6BF686C-E414-4AB0-ABDF-478C3EE43EAE}"/>
    <hyperlink ref="H154" location="A125253858L" display="A125253858L" xr:uid="{CD54D9DC-5DDF-47B8-9CAB-04C15A9AF43C}"/>
    <hyperlink ref="H169" location="A125241978J" display="A125241978J" xr:uid="{90501BA1-7EFF-4364-B805-85917949E248}"/>
    <hyperlink ref="F139" location="A125234850R" display="A125234850R" xr:uid="{0B70E8E7-5D64-4376-8DF7-213AE28B4D10}"/>
    <hyperlink ref="F154" location="A125258610X" display="A125258610X" xr:uid="{A53EE2FF-D78A-4D9D-B90D-16B9D43E679E}"/>
    <hyperlink ref="F169" location="A125246730V" display="A125246730V" xr:uid="{C850AAA9-4783-45C1-A62B-4A3FAA0BE404}"/>
    <hyperlink ref="D139" location="A125232474K" display="A125232474K" xr:uid="{9115894F-87DF-40AE-975D-06B12EA6F4E7}"/>
    <hyperlink ref="D154" location="A125256234V" display="A125256234V" xr:uid="{898C0DEA-6B00-4799-87DF-AA8D4E417ED0}"/>
    <hyperlink ref="D169" location="A125244354R" display="A125244354R" xr:uid="{410B45F3-4AC3-4FA8-B6A2-2F9E73CE4305}"/>
    <hyperlink ref="E139" location="A125227722R" display="A125227722R" xr:uid="{ABD87E59-6E37-4DBF-AEB9-FD239E969B8B}"/>
    <hyperlink ref="E154" location="A125251482R" display="A125251482R" xr:uid="{E3B0F5B7-DD59-49BB-9B46-C8FEF65855A0}"/>
    <hyperlink ref="E169" location="A125239602V" display="A125239602V" xr:uid="{5D86DA5A-47CD-450A-AE14-092D8FB6CDA6}"/>
    <hyperlink ref="G139" location="A125237226R" display="A125237226R" xr:uid="{0D1C65CD-6017-48BE-BA38-74C6D1471BFF}"/>
    <hyperlink ref="G154" location="A125260986L" display="A125260986L" xr:uid="{47F19EA5-5FD4-4635-95D5-E22A1424DA2B}"/>
    <hyperlink ref="G169" location="A125249106V" display="A125249106V" xr:uid="{22498090-E893-474E-8113-8176478DD48F}"/>
    <hyperlink ref="H141" location="A125230122V" display="A125230122V" xr:uid="{FA7BBE48-D872-42FF-9A8E-D4B26B41CF28}"/>
    <hyperlink ref="H156" location="A125253882L" display="A125253882L" xr:uid="{A5DF4591-499D-4F34-8435-6CD983560444}"/>
    <hyperlink ref="H171" location="A125242002X" display="A125242002X" xr:uid="{4F5EAEDB-7774-4B69-A6C2-D50A77F9B273}"/>
    <hyperlink ref="F141" location="A125234874J" display="A125234874J" xr:uid="{2C00D81A-E5EA-48DC-AE36-F9F2FB7BCF23}"/>
    <hyperlink ref="F156" location="A125258634T" display="A125258634T" xr:uid="{84FF9BDE-80EB-45EC-A49B-2F90914F8A3A}"/>
    <hyperlink ref="F171" location="A125246754L" display="A125246754L" xr:uid="{A6D843F6-64BB-494F-8BB9-23A8CA5EC840}"/>
    <hyperlink ref="D141" location="A125232498C" display="A125232498C" xr:uid="{361FB973-2D25-445B-9580-D844C8E78E50}"/>
    <hyperlink ref="D156" location="A125256258L" display="A125256258L" xr:uid="{A0FCF077-6936-4A4A-AC59-AC1AC08C1D89}"/>
    <hyperlink ref="D171" location="A125244378J" display="A125244378J" xr:uid="{F35F20F4-C21E-432C-A512-0932E7C6848C}"/>
    <hyperlink ref="E141" location="A125227746J" display="A125227746J" xr:uid="{0D9422C9-E2F5-45B3-B062-AAE299838D81}"/>
    <hyperlink ref="E156" location="A125251506W" display="A125251506W" xr:uid="{60EA9BFF-E2B9-49AA-9637-0FB5B9EE62A9}"/>
    <hyperlink ref="E171" location="A125239626L" display="A125239626L" xr:uid="{55B86179-B926-4535-BC7A-2F847D8FC816}"/>
    <hyperlink ref="G141" location="A125237250R" display="A125237250R" xr:uid="{6C3202CC-9FED-463C-8E5A-7C9CD6B7A801}"/>
    <hyperlink ref="G156" location="A125261010C" display="A125261010C" xr:uid="{235BDE13-C015-413B-B8C5-9CCFFC22610D}"/>
    <hyperlink ref="G171" location="A125249130V" display="A125249130V" xr:uid="{EA19B996-A75F-4536-B688-FFB8CFAD4FEA}"/>
    <hyperlink ref="H142" location="A125230126C" display="A125230126C" xr:uid="{4616AA71-ECA3-464E-AAC9-A92B2FBB6EB0}"/>
    <hyperlink ref="H157" location="A125253886W" display="A125253886W" xr:uid="{F2B27505-61DE-424C-9E63-C6781968FED8}"/>
    <hyperlink ref="H172" location="A125242006J" display="A125242006J" xr:uid="{73EE57A7-2282-4569-A16F-5AD415B96A2C}"/>
    <hyperlink ref="F142" location="A125234878T" display="A125234878T" xr:uid="{CE00E8E4-242D-4C38-A2B6-DE827B12C413}"/>
    <hyperlink ref="F157" location="A125258638A" display="A125258638A" xr:uid="{0263C4FB-7BB6-4FDD-8D53-093A8B158FD4}"/>
    <hyperlink ref="F172" location="A125246758W" display="A125246758W" xr:uid="{F30D8C07-C514-4D7E-B0BB-0F6D4BA34916}"/>
    <hyperlink ref="D142" location="A125232502J" display="A125232502J" xr:uid="{57B09EF0-6D72-43D9-87B7-7BBC84B5CEAA}"/>
    <hyperlink ref="D157" location="A125256262C" display="A125256262C" xr:uid="{7858447F-E489-4490-A9C1-E047246E2CB7}"/>
    <hyperlink ref="D172" location="A125244382X" display="A125244382X" xr:uid="{555663F9-090D-4161-A4EE-93F0C7FC53E4}"/>
    <hyperlink ref="E142" location="A125227750X" display="A125227750X" xr:uid="{68CD0BBB-9D5D-4C3F-B03E-67BAD02F2913}"/>
    <hyperlink ref="E157" location="A125251510L" display="A125251510L" xr:uid="{EA79F28C-767A-49AA-BF33-DF963F2F2E42}"/>
    <hyperlink ref="E172" location="A125239630C" display="A125239630C" xr:uid="{12EABB89-84AC-4073-B642-698097EE8EAE}"/>
    <hyperlink ref="G142" location="A125237254X" display="A125237254X" xr:uid="{EE7E3060-1828-432B-97D3-9C9F2D967AEA}"/>
    <hyperlink ref="G157" location="A125261014L" display="A125261014L" xr:uid="{4B29898B-6B37-4D61-A54F-D057DC229568}"/>
    <hyperlink ref="G172" location="A125249134C" display="A125249134C" xr:uid="{0AB2DBE6-7DE0-4BD8-92F7-F73D3A6BB61E}"/>
    <hyperlink ref="H143" location="A125230102K" display="A125230102K" xr:uid="{622E2BC4-BB88-4AED-9ACB-73B71D634F11}"/>
    <hyperlink ref="H158" location="A125253862C" display="A125253862C" xr:uid="{1E7E0921-90C2-46F3-A2EA-7B635B76E84F}"/>
    <hyperlink ref="H173" location="A125241982X" display="A125241982X" xr:uid="{02EAE3DB-C75A-4F2A-ABFC-BA9049FCFB87}"/>
    <hyperlink ref="F143" location="A125234854X" display="A125234854X" xr:uid="{6DBE9515-171D-4BE2-8394-39BDE04DF60C}"/>
    <hyperlink ref="F158" location="A125258614J" display="A125258614J" xr:uid="{7920DC6D-84A0-4575-A09D-679BE8F3ACD7}"/>
    <hyperlink ref="F173" location="A125246734C" display="A125246734C" xr:uid="{57CC2123-A51F-4DFF-A980-4FC7B7733928}"/>
    <hyperlink ref="D143" location="A125232478V" display="A125232478V" xr:uid="{89A2F436-C6C1-4C3C-AF79-756BEF8652B2}"/>
    <hyperlink ref="D158" location="A125256238C" display="A125256238C" xr:uid="{AFB77C06-BBE8-41E9-9CD2-36B4D531E978}"/>
    <hyperlink ref="D173" location="A125244358X" display="A125244358X" xr:uid="{AF240138-B1C8-4441-81B1-A2B49026B585}"/>
    <hyperlink ref="E143" location="A125227726X" display="A125227726X" xr:uid="{5A775E1C-1990-4BAD-A0B6-3AC17A7E4902}"/>
    <hyperlink ref="E158" location="A125251486X" display="A125251486X" xr:uid="{05CDEEAF-7FB1-4007-82FD-27824FB4C6B0}"/>
    <hyperlink ref="E173" location="A125239606C" display="A125239606C" xr:uid="{267447F5-D2EB-45F8-ADF4-F74C36232F5C}"/>
    <hyperlink ref="G143" location="A125237230F" display="A125237230F" xr:uid="{DC93C831-E56B-422E-A7D8-D57A6CC116EC}"/>
    <hyperlink ref="G158" location="A125260990C" display="A125260990C" xr:uid="{E61D3BC9-BD00-494C-B2B1-3374380D5128}"/>
    <hyperlink ref="G173" location="A125249110K" display="A125249110K" xr:uid="{B76EF25E-BBF1-4467-8108-9407E19B0F02}"/>
    <hyperlink ref="H144" location="A125230106V" display="A125230106V" xr:uid="{FD9DD2D7-2F47-4A90-A65A-CD6EB72D3EA9}"/>
    <hyperlink ref="H159" location="A125253866L" display="A125253866L" xr:uid="{9589628B-258A-4D75-B9C6-9007BCBBCB52}"/>
    <hyperlink ref="H174" location="A125241986J" display="A125241986J" xr:uid="{0DA3FCD9-9749-42AE-B73A-2AB10D799A9C}"/>
    <hyperlink ref="F144" location="A125234858J" display="A125234858J" xr:uid="{922FA0BB-554B-48F9-876F-747BCF76660E}"/>
    <hyperlink ref="F159" location="A125258618T" display="A125258618T" xr:uid="{D0C113AA-141C-4F1D-BF52-7E4654E21DC7}"/>
    <hyperlink ref="F174" location="A125246738L" display="A125246738L" xr:uid="{312E92A6-98E7-4C5D-A6C6-DCF6BCA2545D}"/>
    <hyperlink ref="D144" location="A125232482K" display="A125232482K" xr:uid="{9A4D48FB-4678-4522-A4BC-FB2E39F95BBC}"/>
    <hyperlink ref="D159" location="A125256242V" display="A125256242V" xr:uid="{65F68E65-0614-4180-84B4-FA56D1187BED}"/>
    <hyperlink ref="D174" location="A125244362R" display="A125244362R" xr:uid="{6364115D-29A8-4E35-AD44-13A261A0EF80}"/>
    <hyperlink ref="E144" location="A125227730R" display="A125227730R" xr:uid="{74C82D31-2DEF-49D9-BD8B-B33D47A81E0F}"/>
    <hyperlink ref="E159" location="A125251490R" display="A125251490R" xr:uid="{FB8F998F-8521-4B63-9502-D07998BA6F98}"/>
    <hyperlink ref="E174" location="A125239610V" display="A125239610V" xr:uid="{A08CB1D6-4025-4E9E-8A60-46035C406424}"/>
    <hyperlink ref="G144" location="A125237234R" display="A125237234R" xr:uid="{2296C511-402A-4422-8145-5C27975ADB3D}"/>
    <hyperlink ref="G159" location="A125260994L" display="A125260994L" xr:uid="{3C069D7E-3418-4CC8-9372-6AD83ED6596B}"/>
    <hyperlink ref="G174" location="A125249114V" display="A125249114V" xr:uid="{62E66AF8-CD52-40C4-BDF3-0E646DF193C8}"/>
    <hyperlink ref="H146" location="A125230110K" display="A125230110K" xr:uid="{9EF4F681-6522-4902-892D-B5F20166363A}"/>
    <hyperlink ref="H161" location="A125253870C" display="A125253870C" xr:uid="{6B0BF69C-9950-4778-BEA1-B7B18F145B3E}"/>
    <hyperlink ref="H176" location="A125241990X" display="A125241990X" xr:uid="{D5A2FBA8-CA75-47D9-940F-09C6E69B2A37}"/>
    <hyperlink ref="F146" location="A125234862X" display="A125234862X" xr:uid="{038B88E7-1BFA-40F5-86E2-2EBA4D206ED2}"/>
    <hyperlink ref="F161" location="A125258622J" display="A125258622J" xr:uid="{02358C56-6624-4B52-962F-A46426DEC305}"/>
    <hyperlink ref="F176" location="A125246742C" display="A125246742C" xr:uid="{DFA83B4B-A653-4572-9F3C-F868634F92E6}"/>
    <hyperlink ref="D146" location="A125232486V" display="A125232486V" xr:uid="{417B98EE-AA22-4297-9C76-6EA3DAC5E1DB}"/>
    <hyperlink ref="D161" location="A125256246C" display="A125256246C" xr:uid="{2A0B4A7E-EF96-4DC9-B3CA-585C0222C24E}"/>
    <hyperlink ref="D176" location="A125244366X" display="A125244366X" xr:uid="{FB5B7322-7E7A-430D-9598-A19567B87668}"/>
    <hyperlink ref="E146" location="A125227734X" display="A125227734X" xr:uid="{EE5EA2A9-A790-4917-96A6-6D06CEA5745D}"/>
    <hyperlink ref="E161" location="A125251494X" display="A125251494X" xr:uid="{A6969740-5633-44F7-A149-02D493D62BD9}"/>
    <hyperlink ref="E176" location="A125239614C" display="A125239614C" xr:uid="{557C2415-0957-4CD4-8E20-0B9168C58142}"/>
    <hyperlink ref="G146" location="A125237238X" display="A125237238X" xr:uid="{0C74E43A-C2B1-40E6-823E-E5D73E7C1FFF}"/>
    <hyperlink ref="G161" location="A125260998W" display="A125260998W" xr:uid="{68B9759C-9AD6-4C90-9818-0E0C07C760A6}"/>
    <hyperlink ref="G176" location="A125249118C" display="A125249118C" xr:uid="{7DC2AC61-4EE2-4276-8164-3D9F1A2F7902}"/>
    <hyperlink ref="H147" location="A125230094W" display="A125230094W" xr:uid="{502776BA-A1E9-44C1-A09A-5EBB46EDB288}"/>
    <hyperlink ref="H162" location="A125253854C" display="A125253854C" xr:uid="{9E333093-EA46-4E9E-8310-B45706B1C633}"/>
    <hyperlink ref="H177" location="A125241974X" display="A125241974X" xr:uid="{50678312-82FB-423C-AA49-9A2C7539BEEF}"/>
    <hyperlink ref="F147" location="A125234846X" display="A125234846X" xr:uid="{422E2908-F9BC-42BD-81B8-E2CE751D2FBA}"/>
    <hyperlink ref="F162" location="A125258606J" display="A125258606J" xr:uid="{A9601659-D9C3-4452-A84A-C4C5E99E97B3}"/>
    <hyperlink ref="F177" location="A125246726C" display="A125246726C" xr:uid="{DFF42090-8E6E-4A4B-8A5C-624FD01DF701}"/>
    <hyperlink ref="D147" location="A125232470A" display="A125232470A" xr:uid="{63F619F9-1EC1-429C-8910-BBFF67AF66FD}"/>
    <hyperlink ref="D162" location="A125256230K" display="A125256230K" xr:uid="{E0244477-583E-4485-A875-B9E667E5ADF8}"/>
    <hyperlink ref="D177" location="A125244350F" display="A125244350F" xr:uid="{EE08F328-8E3D-4AD1-BDD1-7C3DC00F347D}"/>
    <hyperlink ref="E147" location="A125227718X" display="A125227718X" xr:uid="{D0E1059C-997A-4DB9-AA11-A47D570F67F6}"/>
    <hyperlink ref="E162" location="A125251478X" display="A125251478X" xr:uid="{4380E5C3-1BDB-49EA-9460-C814A18BD2C7}"/>
    <hyperlink ref="E177" location="A125239598R" display="A125239598R" xr:uid="{6A55507A-197F-4E3B-9D91-009A992FE254}"/>
    <hyperlink ref="G147" location="A125237222F" display="A125237222F" xr:uid="{F965097D-F822-434F-91C1-01630249975B}"/>
    <hyperlink ref="G162" location="A125260982C" display="A125260982C" xr:uid="{A1F19E7C-F260-4D6C-9CB9-31E5B2521AEC}"/>
    <hyperlink ref="G177" location="A125249102K" display="A125249102K" xr:uid="{63555B1C-885A-484A-8480-6C9C97D31991}"/>
    <hyperlink ref="H148" location="A125230130V" display="A125230130V" xr:uid="{B7F5C121-70B9-4376-9A62-7CA4F6722C18}"/>
    <hyperlink ref="H163" location="A125253890L" display="A125253890L" xr:uid="{48669608-9BBC-4B30-B52B-FCAE0F796F75}"/>
    <hyperlink ref="H178" location="A125242010X" display="A125242010X" xr:uid="{A4F800F6-F6F9-4DF9-8DE3-873DB14370D1}"/>
    <hyperlink ref="F148" location="A125234882J" display="A125234882J" xr:uid="{474FE600-F8A7-4490-8379-970B7CE0BB08}"/>
    <hyperlink ref="F163" location="A125258642T" display="A125258642T" xr:uid="{1E66DD5E-0807-4020-A3BF-4E1298A2E4C7}"/>
    <hyperlink ref="F178" location="A125246762L" display="A125246762L" xr:uid="{7528447E-8CD5-457C-815F-D05FE61BA8D0}"/>
    <hyperlink ref="D148" location="A125232506T" display="A125232506T" xr:uid="{5AC4DAB7-D995-49C6-9A0A-BF9CC2BEF80A}"/>
    <hyperlink ref="D163" location="A125256266L" display="A125256266L" xr:uid="{0D9C29AF-4CC3-4962-977D-7B74F75559CD}"/>
    <hyperlink ref="D178" location="A125244386J" display="A125244386J" xr:uid="{2F0B0D1A-3DCB-43B2-A1E5-AB51C0FE646E}"/>
    <hyperlink ref="E148" location="A125227754J" display="A125227754J" xr:uid="{25A1F98D-46D7-4EF3-A1F8-0F6A150A5E2E}"/>
    <hyperlink ref="E163" location="A125251514W" display="A125251514W" xr:uid="{648D86F6-D6D8-47E1-9D6D-A1641D1F1CDB}"/>
    <hyperlink ref="E178" location="A125239634L" display="A125239634L" xr:uid="{48423623-912E-4ABA-B895-ECDF4824270F}"/>
    <hyperlink ref="G148" location="A125237258J" display="A125237258J" xr:uid="{F36CB2B6-E889-4E93-BB2E-8185DA22636F}"/>
    <hyperlink ref="G163" location="A125261018W" display="A125261018W" xr:uid="{7D389CB0-E952-406F-8AD0-7BAE91476D95}"/>
    <hyperlink ref="G178" location="A125249138L" display="A125249138L" xr:uid="{C557D9F9-2D5D-4145-8F03-DCD3592D4B10}"/>
    <hyperlink ref="H149" location="A125230114V" display="A125230114V" xr:uid="{5AB181A6-0C5B-4A2F-BE30-B2BCA8868709}"/>
    <hyperlink ref="H164" location="A125253874L" display="A125253874L" xr:uid="{1A3F416B-507C-4C2A-A967-662716CB0D94}"/>
    <hyperlink ref="H179" location="A125241994J" display="A125241994J" xr:uid="{BE9452AD-E06D-4FA2-947F-047FBDB9FA02}"/>
    <hyperlink ref="F149" location="A125234866J" display="A125234866J" xr:uid="{DCE00C70-444F-44F8-8FF5-DDB09164A4EC}"/>
    <hyperlink ref="F164" location="A125258626T" display="A125258626T" xr:uid="{F78DB2EE-259E-4728-8295-271CC63E8826}"/>
    <hyperlink ref="F179" location="A125246746L" display="A125246746L" xr:uid="{62C8B83B-3F1A-4206-8EA8-C77118D3BCBB}"/>
    <hyperlink ref="D149" location="A125232490K" display="A125232490K" xr:uid="{E9E77984-508D-48AE-B9EB-A6D9B9E70049}"/>
    <hyperlink ref="D164" location="A125256250V" display="A125256250V" xr:uid="{8A3BA485-F69F-4776-8D2D-1BBB03A0A9EA}"/>
    <hyperlink ref="D179" location="A125244370R" display="A125244370R" xr:uid="{78C057B1-C99A-4ED5-A695-E57014D31EFC}"/>
    <hyperlink ref="E149" location="A125227738J" display="A125227738J" xr:uid="{58CC0C4E-BF5B-4313-9E5B-FBC22937117D}"/>
    <hyperlink ref="E164" location="A125251498J" display="A125251498J" xr:uid="{4DCD7B83-1D81-45D7-BDA7-C8A03AC4EDF0}"/>
    <hyperlink ref="E179" location="A125239618L" display="A125239618L" xr:uid="{FC223A03-F4B2-44EF-AF4B-94845AC894FE}"/>
    <hyperlink ref="G149" location="A125237242R" display="A125237242R" xr:uid="{D3938CCC-7FE5-4936-87F6-A8475989D851}"/>
    <hyperlink ref="G164" location="A125261002C" display="A125261002C" xr:uid="{C0585E87-FCF7-4E0E-8557-206A74BAA861}"/>
    <hyperlink ref="G179" location="A125249122V" display="A125249122V" xr:uid="{49ACF5A6-EA80-45B7-828D-CC60D2D8FD4D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32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4632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4633</v>
      </c>
    </row>
    <row r="6" spans="1:13" ht="15.75" customHeight="1">
      <c r="B6" s="72" t="s">
        <v>4634</v>
      </c>
      <c r="C6" s="72"/>
      <c r="D6" s="72"/>
      <c r="E6" s="72"/>
      <c r="F6" s="72"/>
      <c r="G6" s="72"/>
      <c r="H6" s="72"/>
      <c r="I6" s="72"/>
      <c r="J6" s="72"/>
      <c r="K6" s="72"/>
      <c r="L6" s="72"/>
    </row>
    <row r="8" spans="1:13" ht="15">
      <c r="D8" s="16" t="s">
        <v>4636</v>
      </c>
    </row>
    <row r="9" spans="1:13" s="17" customFormat="1"/>
    <row r="10" spans="1:13" ht="22.5" customHeight="1">
      <c r="A10" s="18" t="s">
        <v>4637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4638</v>
      </c>
      <c r="I10" s="18" t="s">
        <v>250</v>
      </c>
      <c r="J10" s="18" t="s">
        <v>252</v>
      </c>
      <c r="K10" s="18" t="s">
        <v>4639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45689</v>
      </c>
      <c r="H12" s="11">
        <v>11</v>
      </c>
      <c r="I12" s="20" t="s">
        <v>259</v>
      </c>
      <c r="J12" s="11" t="s">
        <v>261</v>
      </c>
      <c r="K12" s="11" t="s">
        <v>4641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45689</v>
      </c>
      <c r="H13" s="11">
        <v>11</v>
      </c>
      <c r="I13" s="20" t="s">
        <v>259</v>
      </c>
      <c r="J13" s="11" t="s">
        <v>261</v>
      </c>
      <c r="K13" s="11" t="s">
        <v>4641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45689</v>
      </c>
      <c r="H14" s="11">
        <v>11</v>
      </c>
      <c r="I14" s="20" t="s">
        <v>259</v>
      </c>
      <c r="J14" s="11" t="s">
        <v>261</v>
      </c>
      <c r="K14" s="11" t="s">
        <v>4641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45689</v>
      </c>
      <c r="H15" s="11">
        <v>11</v>
      </c>
      <c r="I15" s="20" t="s">
        <v>259</v>
      </c>
      <c r="J15" s="11" t="s">
        <v>261</v>
      </c>
      <c r="K15" s="11" t="s">
        <v>4641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45689</v>
      </c>
      <c r="H16" s="11">
        <v>11</v>
      </c>
      <c r="I16" s="20" t="s">
        <v>259</v>
      </c>
      <c r="J16" s="11" t="s">
        <v>261</v>
      </c>
      <c r="K16" s="11" t="s">
        <v>4641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45689</v>
      </c>
      <c r="H17" s="11">
        <v>11</v>
      </c>
      <c r="I17" s="20" t="s">
        <v>259</v>
      </c>
      <c r="J17" s="11" t="s">
        <v>261</v>
      </c>
      <c r="K17" s="11" t="s">
        <v>4641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45689</v>
      </c>
      <c r="H18" s="11">
        <v>11</v>
      </c>
      <c r="I18" s="20" t="s">
        <v>259</v>
      </c>
      <c r="J18" s="11" t="s">
        <v>261</v>
      </c>
      <c r="K18" s="11" t="s">
        <v>4641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45689</v>
      </c>
      <c r="H19" s="11">
        <v>11</v>
      </c>
      <c r="I19" s="20" t="s">
        <v>259</v>
      </c>
      <c r="J19" s="11" t="s">
        <v>261</v>
      </c>
      <c r="K19" s="11" t="s">
        <v>4641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45689</v>
      </c>
      <c r="H20" s="11">
        <v>11</v>
      </c>
      <c r="I20" s="20" t="s">
        <v>259</v>
      </c>
      <c r="J20" s="11" t="s">
        <v>261</v>
      </c>
      <c r="K20" s="11" t="s">
        <v>4641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45689</v>
      </c>
      <c r="H21" s="11">
        <v>11</v>
      </c>
      <c r="I21" s="20" t="s">
        <v>259</v>
      </c>
      <c r="J21" s="11" t="s">
        <v>261</v>
      </c>
      <c r="K21" s="11" t="s">
        <v>4641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45689</v>
      </c>
      <c r="H22" s="11">
        <v>11</v>
      </c>
      <c r="I22" s="20" t="s">
        <v>259</v>
      </c>
      <c r="J22" s="11" t="s">
        <v>261</v>
      </c>
      <c r="K22" s="11" t="s">
        <v>4641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45689</v>
      </c>
      <c r="H23" s="11">
        <v>11</v>
      </c>
      <c r="I23" s="20" t="s">
        <v>259</v>
      </c>
      <c r="J23" s="11" t="s">
        <v>261</v>
      </c>
      <c r="K23" s="11" t="s">
        <v>4641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45689</v>
      </c>
      <c r="H24" s="11">
        <v>11</v>
      </c>
      <c r="I24" s="20" t="s">
        <v>259</v>
      </c>
      <c r="J24" s="11" t="s">
        <v>261</v>
      </c>
      <c r="K24" s="11" t="s">
        <v>4641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45689</v>
      </c>
      <c r="H25" s="11">
        <v>11</v>
      </c>
      <c r="I25" s="20" t="s">
        <v>259</v>
      </c>
      <c r="J25" s="11" t="s">
        <v>261</v>
      </c>
      <c r="K25" s="11" t="s">
        <v>4641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45689</v>
      </c>
      <c r="H26" s="11">
        <v>11</v>
      </c>
      <c r="I26" s="20" t="s">
        <v>259</v>
      </c>
      <c r="J26" s="11" t="s">
        <v>261</v>
      </c>
      <c r="K26" s="11" t="s">
        <v>4641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45689</v>
      </c>
      <c r="H27" s="11">
        <v>11</v>
      </c>
      <c r="I27" s="20" t="s">
        <v>259</v>
      </c>
      <c r="J27" s="11" t="s">
        <v>261</v>
      </c>
      <c r="K27" s="11" t="s">
        <v>4641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45689</v>
      </c>
      <c r="H28" s="11">
        <v>11</v>
      </c>
      <c r="I28" s="20" t="s">
        <v>259</v>
      </c>
      <c r="J28" s="11" t="s">
        <v>261</v>
      </c>
      <c r="K28" s="11" t="s">
        <v>4641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45689</v>
      </c>
      <c r="H29" s="11">
        <v>11</v>
      </c>
      <c r="I29" s="20" t="s">
        <v>259</v>
      </c>
      <c r="J29" s="11" t="s">
        <v>261</v>
      </c>
      <c r="K29" s="11" t="s">
        <v>4641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45689</v>
      </c>
      <c r="H30" s="11">
        <v>11</v>
      </c>
      <c r="I30" s="20" t="s">
        <v>259</v>
      </c>
      <c r="J30" s="11" t="s">
        <v>261</v>
      </c>
      <c r="K30" s="11" t="s">
        <v>4641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45689</v>
      </c>
      <c r="H31" s="11">
        <v>11</v>
      </c>
      <c r="I31" s="20" t="s">
        <v>259</v>
      </c>
      <c r="J31" s="11" t="s">
        <v>261</v>
      </c>
      <c r="K31" s="11" t="s">
        <v>4641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45689</v>
      </c>
      <c r="H32" s="11">
        <v>11</v>
      </c>
      <c r="I32" s="20" t="s">
        <v>259</v>
      </c>
      <c r="J32" s="11" t="s">
        <v>261</v>
      </c>
      <c r="K32" s="11" t="s">
        <v>4641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45689</v>
      </c>
      <c r="H33" s="11">
        <v>11</v>
      </c>
      <c r="I33" s="20" t="s">
        <v>259</v>
      </c>
      <c r="J33" s="11" t="s">
        <v>261</v>
      </c>
      <c r="K33" s="11" t="s">
        <v>4641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45689</v>
      </c>
      <c r="H34" s="11">
        <v>11</v>
      </c>
      <c r="I34" s="20" t="s">
        <v>259</v>
      </c>
      <c r="J34" s="11" t="s">
        <v>261</v>
      </c>
      <c r="K34" s="11" t="s">
        <v>4641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45689</v>
      </c>
      <c r="H35" s="11">
        <v>11</v>
      </c>
      <c r="I35" s="20" t="s">
        <v>259</v>
      </c>
      <c r="J35" s="11" t="s">
        <v>261</v>
      </c>
      <c r="K35" s="11" t="s">
        <v>4641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45689</v>
      </c>
      <c r="H36" s="11">
        <v>11</v>
      </c>
      <c r="I36" s="20" t="s">
        <v>259</v>
      </c>
      <c r="J36" s="11" t="s">
        <v>261</v>
      </c>
      <c r="K36" s="11" t="s">
        <v>4641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45689</v>
      </c>
      <c r="H37" s="11">
        <v>11</v>
      </c>
      <c r="I37" s="20" t="s">
        <v>259</v>
      </c>
      <c r="J37" s="11" t="s">
        <v>261</v>
      </c>
      <c r="K37" s="11" t="s">
        <v>4641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45689</v>
      </c>
      <c r="H38" s="11">
        <v>11</v>
      </c>
      <c r="I38" s="20" t="s">
        <v>259</v>
      </c>
      <c r="J38" s="11" t="s">
        <v>261</v>
      </c>
      <c r="K38" s="11" t="s">
        <v>4641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45689</v>
      </c>
      <c r="H39" s="11">
        <v>11</v>
      </c>
      <c r="I39" s="20" t="s">
        <v>259</v>
      </c>
      <c r="J39" s="11" t="s">
        <v>261</v>
      </c>
      <c r="K39" s="11" t="s">
        <v>4641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45689</v>
      </c>
      <c r="H40" s="11">
        <v>11</v>
      </c>
      <c r="I40" s="20" t="s">
        <v>259</v>
      </c>
      <c r="J40" s="11" t="s">
        <v>261</v>
      </c>
      <c r="K40" s="11" t="s">
        <v>4641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45689</v>
      </c>
      <c r="H41" s="11">
        <v>11</v>
      </c>
      <c r="I41" s="20" t="s">
        <v>259</v>
      </c>
      <c r="J41" s="11" t="s">
        <v>261</v>
      </c>
      <c r="K41" s="11" t="s">
        <v>4641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45689</v>
      </c>
      <c r="H42" s="11">
        <v>11</v>
      </c>
      <c r="I42" s="20" t="s">
        <v>259</v>
      </c>
      <c r="J42" s="11" t="s">
        <v>261</v>
      </c>
      <c r="K42" s="11" t="s">
        <v>4641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45689</v>
      </c>
      <c r="H43" s="11">
        <v>11</v>
      </c>
      <c r="I43" s="20" t="s">
        <v>259</v>
      </c>
      <c r="J43" s="11" t="s">
        <v>261</v>
      </c>
      <c r="K43" s="11" t="s">
        <v>4641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45689</v>
      </c>
      <c r="H44" s="11">
        <v>11</v>
      </c>
      <c r="I44" s="20" t="s">
        <v>259</v>
      </c>
      <c r="J44" s="11" t="s">
        <v>261</v>
      </c>
      <c r="K44" s="11" t="s">
        <v>4641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45689</v>
      </c>
      <c r="H45" s="11">
        <v>11</v>
      </c>
      <c r="I45" s="20" t="s">
        <v>259</v>
      </c>
      <c r="J45" s="11" t="s">
        <v>261</v>
      </c>
      <c r="K45" s="11" t="s">
        <v>4641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45689</v>
      </c>
      <c r="H46" s="11">
        <v>11</v>
      </c>
      <c r="I46" s="20" t="s">
        <v>259</v>
      </c>
      <c r="J46" s="11" t="s">
        <v>261</v>
      </c>
      <c r="K46" s="11" t="s">
        <v>4641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45689</v>
      </c>
      <c r="H47" s="11">
        <v>11</v>
      </c>
      <c r="I47" s="20" t="s">
        <v>259</v>
      </c>
      <c r="J47" s="11" t="s">
        <v>261</v>
      </c>
      <c r="K47" s="11" t="s">
        <v>4641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45689</v>
      </c>
      <c r="H48" s="11">
        <v>11</v>
      </c>
      <c r="I48" s="20" t="s">
        <v>259</v>
      </c>
      <c r="J48" s="11" t="s">
        <v>261</v>
      </c>
      <c r="K48" s="11" t="s">
        <v>4641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45689</v>
      </c>
      <c r="H49" s="11">
        <v>11</v>
      </c>
      <c r="I49" s="20" t="s">
        <v>259</v>
      </c>
      <c r="J49" s="11" t="s">
        <v>261</v>
      </c>
      <c r="K49" s="11" t="s">
        <v>4641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45689</v>
      </c>
      <c r="H50" s="11">
        <v>11</v>
      </c>
      <c r="I50" s="20" t="s">
        <v>259</v>
      </c>
      <c r="J50" s="11" t="s">
        <v>261</v>
      </c>
      <c r="K50" s="11" t="s">
        <v>4641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45689</v>
      </c>
      <c r="H51" s="11">
        <v>11</v>
      </c>
      <c r="I51" s="20" t="s">
        <v>259</v>
      </c>
      <c r="J51" s="11" t="s">
        <v>261</v>
      </c>
      <c r="K51" s="11" t="s">
        <v>4641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45689</v>
      </c>
      <c r="H52" s="11">
        <v>11</v>
      </c>
      <c r="I52" s="20" t="s">
        <v>259</v>
      </c>
      <c r="J52" s="11" t="s">
        <v>261</v>
      </c>
      <c r="K52" s="11" t="s">
        <v>4641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45689</v>
      </c>
      <c r="H53" s="11">
        <v>11</v>
      </c>
      <c r="I53" s="20" t="s">
        <v>259</v>
      </c>
      <c r="J53" s="11" t="s">
        <v>261</v>
      </c>
      <c r="K53" s="11" t="s">
        <v>4641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45689</v>
      </c>
      <c r="H54" s="11">
        <v>11</v>
      </c>
      <c r="I54" s="20" t="s">
        <v>259</v>
      </c>
      <c r="J54" s="11" t="s">
        <v>261</v>
      </c>
      <c r="K54" s="11" t="s">
        <v>4641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45689</v>
      </c>
      <c r="H55" s="11">
        <v>11</v>
      </c>
      <c r="I55" s="20" t="s">
        <v>259</v>
      </c>
      <c r="J55" s="11" t="s">
        <v>261</v>
      </c>
      <c r="K55" s="11" t="s">
        <v>4641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45689</v>
      </c>
      <c r="H56" s="11">
        <v>11</v>
      </c>
      <c r="I56" s="20" t="s">
        <v>259</v>
      </c>
      <c r="J56" s="11" t="s">
        <v>261</v>
      </c>
      <c r="K56" s="11" t="s">
        <v>4641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45689</v>
      </c>
      <c r="H57" s="11">
        <v>11</v>
      </c>
      <c r="I57" s="20" t="s">
        <v>259</v>
      </c>
      <c r="J57" s="11" t="s">
        <v>261</v>
      </c>
      <c r="K57" s="11" t="s">
        <v>4641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45689</v>
      </c>
      <c r="H58" s="11">
        <v>11</v>
      </c>
      <c r="I58" s="20" t="s">
        <v>259</v>
      </c>
      <c r="J58" s="11" t="s">
        <v>261</v>
      </c>
      <c r="K58" s="11" t="s">
        <v>4641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45689</v>
      </c>
      <c r="H59" s="11">
        <v>11</v>
      </c>
      <c r="I59" s="20" t="s">
        <v>259</v>
      </c>
      <c r="J59" s="11" t="s">
        <v>261</v>
      </c>
      <c r="K59" s="11" t="s">
        <v>4641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45689</v>
      </c>
      <c r="H60" s="11">
        <v>11</v>
      </c>
      <c r="I60" s="20" t="s">
        <v>259</v>
      </c>
      <c r="J60" s="11" t="s">
        <v>261</v>
      </c>
      <c r="K60" s="11" t="s">
        <v>4641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45689</v>
      </c>
      <c r="H61" s="11">
        <v>11</v>
      </c>
      <c r="I61" s="20" t="s">
        <v>259</v>
      </c>
      <c r="J61" s="11" t="s">
        <v>261</v>
      </c>
      <c r="K61" s="11" t="s">
        <v>4641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45689</v>
      </c>
      <c r="H62" s="11">
        <v>11</v>
      </c>
      <c r="I62" s="20" t="s">
        <v>259</v>
      </c>
      <c r="J62" s="11" t="s">
        <v>261</v>
      </c>
      <c r="K62" s="11" t="s">
        <v>4641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45689</v>
      </c>
      <c r="H63" s="11">
        <v>11</v>
      </c>
      <c r="I63" s="20" t="s">
        <v>259</v>
      </c>
      <c r="J63" s="11" t="s">
        <v>261</v>
      </c>
      <c r="K63" s="11" t="s">
        <v>4641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45689</v>
      </c>
      <c r="H64" s="11">
        <v>11</v>
      </c>
      <c r="I64" s="20" t="s">
        <v>259</v>
      </c>
      <c r="J64" s="11" t="s">
        <v>261</v>
      </c>
      <c r="K64" s="11" t="s">
        <v>4641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45689</v>
      </c>
      <c r="H65" s="11">
        <v>11</v>
      </c>
      <c r="I65" s="20" t="s">
        <v>259</v>
      </c>
      <c r="J65" s="11" t="s">
        <v>261</v>
      </c>
      <c r="K65" s="11" t="s">
        <v>4641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45689</v>
      </c>
      <c r="H66" s="11">
        <v>11</v>
      </c>
      <c r="I66" s="20" t="s">
        <v>259</v>
      </c>
      <c r="J66" s="11" t="s">
        <v>261</v>
      </c>
      <c r="K66" s="11" t="s">
        <v>4641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45689</v>
      </c>
      <c r="H67" s="11">
        <v>11</v>
      </c>
      <c r="I67" s="20" t="s">
        <v>259</v>
      </c>
      <c r="J67" s="11" t="s">
        <v>261</v>
      </c>
      <c r="K67" s="11" t="s">
        <v>4641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45689</v>
      </c>
      <c r="H68" s="11">
        <v>11</v>
      </c>
      <c r="I68" s="20" t="s">
        <v>259</v>
      </c>
      <c r="J68" s="11" t="s">
        <v>261</v>
      </c>
      <c r="K68" s="11" t="s">
        <v>4641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45689</v>
      </c>
      <c r="H69" s="11">
        <v>11</v>
      </c>
      <c r="I69" s="20" t="s">
        <v>259</v>
      </c>
      <c r="J69" s="11" t="s">
        <v>261</v>
      </c>
      <c r="K69" s="11" t="s">
        <v>4641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45689</v>
      </c>
      <c r="H70" s="11">
        <v>11</v>
      </c>
      <c r="I70" s="20" t="s">
        <v>259</v>
      </c>
      <c r="J70" s="11" t="s">
        <v>261</v>
      </c>
      <c r="K70" s="11" t="s">
        <v>4641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45689</v>
      </c>
      <c r="H71" s="11">
        <v>11</v>
      </c>
      <c r="I71" s="20" t="s">
        <v>259</v>
      </c>
      <c r="J71" s="11" t="s">
        <v>261</v>
      </c>
      <c r="K71" s="11" t="s">
        <v>4641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45689</v>
      </c>
      <c r="H72" s="11">
        <v>11</v>
      </c>
      <c r="I72" s="20" t="s">
        <v>259</v>
      </c>
      <c r="J72" s="11" t="s">
        <v>261</v>
      </c>
      <c r="K72" s="11" t="s">
        <v>4641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45689</v>
      </c>
      <c r="H73" s="11">
        <v>11</v>
      </c>
      <c r="I73" s="20" t="s">
        <v>259</v>
      </c>
      <c r="J73" s="11" t="s">
        <v>261</v>
      </c>
      <c r="K73" s="11" t="s">
        <v>4641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45689</v>
      </c>
      <c r="H74" s="11">
        <v>11</v>
      </c>
      <c r="I74" s="20" t="s">
        <v>259</v>
      </c>
      <c r="J74" s="11" t="s">
        <v>261</v>
      </c>
      <c r="K74" s="11" t="s">
        <v>4641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45689</v>
      </c>
      <c r="H75" s="11">
        <v>11</v>
      </c>
      <c r="I75" s="20" t="s">
        <v>259</v>
      </c>
      <c r="J75" s="11" t="s">
        <v>261</v>
      </c>
      <c r="K75" s="11" t="s">
        <v>4641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45689</v>
      </c>
      <c r="H76" s="11">
        <v>11</v>
      </c>
      <c r="I76" s="20" t="s">
        <v>259</v>
      </c>
      <c r="J76" s="11" t="s">
        <v>261</v>
      </c>
      <c r="K76" s="11" t="s">
        <v>4641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45689</v>
      </c>
      <c r="H77" s="11">
        <v>11</v>
      </c>
      <c r="I77" s="20" t="s">
        <v>259</v>
      </c>
      <c r="J77" s="11" t="s">
        <v>261</v>
      </c>
      <c r="K77" s="11" t="s">
        <v>4641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45689</v>
      </c>
      <c r="H78" s="11">
        <v>11</v>
      </c>
      <c r="I78" s="20" t="s">
        <v>259</v>
      </c>
      <c r="J78" s="11" t="s">
        <v>261</v>
      </c>
      <c r="K78" s="11" t="s">
        <v>4641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45689</v>
      </c>
      <c r="H79" s="11">
        <v>11</v>
      </c>
      <c r="I79" s="20" t="s">
        <v>259</v>
      </c>
      <c r="J79" s="11" t="s">
        <v>261</v>
      </c>
      <c r="K79" s="11" t="s">
        <v>4641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45689</v>
      </c>
      <c r="H80" s="11">
        <v>11</v>
      </c>
      <c r="I80" s="20" t="s">
        <v>259</v>
      </c>
      <c r="J80" s="11" t="s">
        <v>261</v>
      </c>
      <c r="K80" s="11" t="s">
        <v>4641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45689</v>
      </c>
      <c r="H81" s="11">
        <v>11</v>
      </c>
      <c r="I81" s="20" t="s">
        <v>259</v>
      </c>
      <c r="J81" s="11" t="s">
        <v>261</v>
      </c>
      <c r="K81" s="11" t="s">
        <v>4641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45689</v>
      </c>
      <c r="H82" s="11">
        <v>11</v>
      </c>
      <c r="I82" s="20" t="s">
        <v>259</v>
      </c>
      <c r="J82" s="11" t="s">
        <v>261</v>
      </c>
      <c r="K82" s="11" t="s">
        <v>4641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45689</v>
      </c>
      <c r="H83" s="11">
        <v>11</v>
      </c>
      <c r="I83" s="20" t="s">
        <v>259</v>
      </c>
      <c r="J83" s="11" t="s">
        <v>261</v>
      </c>
      <c r="K83" s="11" t="s">
        <v>4641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45689</v>
      </c>
      <c r="H84" s="11">
        <v>11</v>
      </c>
      <c r="I84" s="20" t="s">
        <v>259</v>
      </c>
      <c r="J84" s="11" t="s">
        <v>261</v>
      </c>
      <c r="K84" s="11" t="s">
        <v>4641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45689</v>
      </c>
      <c r="H85" s="11">
        <v>11</v>
      </c>
      <c r="I85" s="20" t="s">
        <v>259</v>
      </c>
      <c r="J85" s="11" t="s">
        <v>261</v>
      </c>
      <c r="K85" s="11" t="s">
        <v>4641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45689</v>
      </c>
      <c r="H86" s="11">
        <v>11</v>
      </c>
      <c r="I86" s="20" t="s">
        <v>259</v>
      </c>
      <c r="J86" s="11" t="s">
        <v>261</v>
      </c>
      <c r="K86" s="11" t="s">
        <v>4641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45689</v>
      </c>
      <c r="H87" s="11">
        <v>11</v>
      </c>
      <c r="I87" s="20" t="s">
        <v>259</v>
      </c>
      <c r="J87" s="11" t="s">
        <v>261</v>
      </c>
      <c r="K87" s="11" t="s">
        <v>4641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45689</v>
      </c>
      <c r="H88" s="11">
        <v>11</v>
      </c>
      <c r="I88" s="20" t="s">
        <v>259</v>
      </c>
      <c r="J88" s="11" t="s">
        <v>261</v>
      </c>
      <c r="K88" s="11" t="s">
        <v>4641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45689</v>
      </c>
      <c r="H89" s="11">
        <v>11</v>
      </c>
      <c r="I89" s="20" t="s">
        <v>259</v>
      </c>
      <c r="J89" s="11" t="s">
        <v>261</v>
      </c>
      <c r="K89" s="11" t="s">
        <v>4641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45689</v>
      </c>
      <c r="H90" s="11">
        <v>11</v>
      </c>
      <c r="I90" s="20" t="s">
        <v>259</v>
      </c>
      <c r="J90" s="11" t="s">
        <v>261</v>
      </c>
      <c r="K90" s="11" t="s">
        <v>4641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45689</v>
      </c>
      <c r="H91" s="11">
        <v>11</v>
      </c>
      <c r="I91" s="20" t="s">
        <v>259</v>
      </c>
      <c r="J91" s="11" t="s">
        <v>261</v>
      </c>
      <c r="K91" s="11" t="s">
        <v>4641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45689</v>
      </c>
      <c r="H92" s="11">
        <v>11</v>
      </c>
      <c r="I92" s="20" t="s">
        <v>259</v>
      </c>
      <c r="J92" s="11" t="s">
        <v>261</v>
      </c>
      <c r="K92" s="11" t="s">
        <v>4641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45689</v>
      </c>
      <c r="H93" s="11">
        <v>11</v>
      </c>
      <c r="I93" s="20" t="s">
        <v>259</v>
      </c>
      <c r="J93" s="11" t="s">
        <v>261</v>
      </c>
      <c r="K93" s="11" t="s">
        <v>4641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45689</v>
      </c>
      <c r="H94" s="11">
        <v>11</v>
      </c>
      <c r="I94" s="20" t="s">
        <v>259</v>
      </c>
      <c r="J94" s="11" t="s">
        <v>261</v>
      </c>
      <c r="K94" s="11" t="s">
        <v>4641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45689</v>
      </c>
      <c r="H95" s="11">
        <v>11</v>
      </c>
      <c r="I95" s="20" t="s">
        <v>259</v>
      </c>
      <c r="J95" s="11" t="s">
        <v>261</v>
      </c>
      <c r="K95" s="11" t="s">
        <v>4641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45689</v>
      </c>
      <c r="H96" s="11">
        <v>11</v>
      </c>
      <c r="I96" s="20" t="s">
        <v>259</v>
      </c>
      <c r="J96" s="11" t="s">
        <v>261</v>
      </c>
      <c r="K96" s="11" t="s">
        <v>4641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45689</v>
      </c>
      <c r="H97" s="11">
        <v>11</v>
      </c>
      <c r="I97" s="20" t="s">
        <v>259</v>
      </c>
      <c r="J97" s="11" t="s">
        <v>261</v>
      </c>
      <c r="K97" s="11" t="s">
        <v>4641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45689</v>
      </c>
      <c r="H98" s="11">
        <v>11</v>
      </c>
      <c r="I98" s="20" t="s">
        <v>259</v>
      </c>
      <c r="J98" s="11" t="s">
        <v>261</v>
      </c>
      <c r="K98" s="11" t="s">
        <v>4641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45689</v>
      </c>
      <c r="H99" s="11">
        <v>11</v>
      </c>
      <c r="I99" s="20" t="s">
        <v>259</v>
      </c>
      <c r="J99" s="11" t="s">
        <v>261</v>
      </c>
      <c r="K99" s="11" t="s">
        <v>4641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45689</v>
      </c>
      <c r="H100" s="11">
        <v>11</v>
      </c>
      <c r="I100" s="20" t="s">
        <v>259</v>
      </c>
      <c r="J100" s="11" t="s">
        <v>261</v>
      </c>
      <c r="K100" s="11" t="s">
        <v>4641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45689</v>
      </c>
      <c r="H101" s="11">
        <v>11</v>
      </c>
      <c r="I101" s="20" t="s">
        <v>259</v>
      </c>
      <c r="J101" s="11" t="s">
        <v>261</v>
      </c>
      <c r="K101" s="11" t="s">
        <v>4641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45689</v>
      </c>
      <c r="H102" s="11">
        <v>11</v>
      </c>
      <c r="I102" s="20" t="s">
        <v>259</v>
      </c>
      <c r="J102" s="11" t="s">
        <v>261</v>
      </c>
      <c r="K102" s="11" t="s">
        <v>4641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45689</v>
      </c>
      <c r="H103" s="11">
        <v>11</v>
      </c>
      <c r="I103" s="20" t="s">
        <v>259</v>
      </c>
      <c r="J103" s="11" t="s">
        <v>261</v>
      </c>
      <c r="K103" s="11" t="s">
        <v>4641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45689</v>
      </c>
      <c r="H104" s="11">
        <v>11</v>
      </c>
      <c r="I104" s="20" t="s">
        <v>259</v>
      </c>
      <c r="J104" s="11" t="s">
        <v>261</v>
      </c>
      <c r="K104" s="11" t="s">
        <v>4641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45689</v>
      </c>
      <c r="H105" s="11">
        <v>11</v>
      </c>
      <c r="I105" s="20" t="s">
        <v>259</v>
      </c>
      <c r="J105" s="11" t="s">
        <v>261</v>
      </c>
      <c r="K105" s="11" t="s">
        <v>4641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45689</v>
      </c>
      <c r="H106" s="11">
        <v>11</v>
      </c>
      <c r="I106" s="20" t="s">
        <v>259</v>
      </c>
      <c r="J106" s="11" t="s">
        <v>261</v>
      </c>
      <c r="K106" s="11" t="s">
        <v>4641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45689</v>
      </c>
      <c r="H107" s="11">
        <v>11</v>
      </c>
      <c r="I107" s="20" t="s">
        <v>259</v>
      </c>
      <c r="J107" s="11" t="s">
        <v>261</v>
      </c>
      <c r="K107" s="11" t="s">
        <v>4641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45689</v>
      </c>
      <c r="H108" s="11">
        <v>11</v>
      </c>
      <c r="I108" s="20" t="s">
        <v>259</v>
      </c>
      <c r="J108" s="11" t="s">
        <v>261</v>
      </c>
      <c r="K108" s="11" t="s">
        <v>4641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45689</v>
      </c>
      <c r="H109" s="11">
        <v>11</v>
      </c>
      <c r="I109" s="20" t="s">
        <v>259</v>
      </c>
      <c r="J109" s="11" t="s">
        <v>261</v>
      </c>
      <c r="K109" s="11" t="s">
        <v>4641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45689</v>
      </c>
      <c r="H110" s="11">
        <v>11</v>
      </c>
      <c r="I110" s="20" t="s">
        <v>259</v>
      </c>
      <c r="J110" s="11" t="s">
        <v>261</v>
      </c>
      <c r="K110" s="11" t="s">
        <v>4641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45689</v>
      </c>
      <c r="H111" s="11">
        <v>11</v>
      </c>
      <c r="I111" s="20" t="s">
        <v>259</v>
      </c>
      <c r="J111" s="11" t="s">
        <v>261</v>
      </c>
      <c r="K111" s="11" t="s">
        <v>4641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45689</v>
      </c>
      <c r="H112" s="11">
        <v>11</v>
      </c>
      <c r="I112" s="20" t="s">
        <v>259</v>
      </c>
      <c r="J112" s="11" t="s">
        <v>261</v>
      </c>
      <c r="K112" s="11" t="s">
        <v>4641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45689</v>
      </c>
      <c r="H113" s="11">
        <v>11</v>
      </c>
      <c r="I113" s="20" t="s">
        <v>259</v>
      </c>
      <c r="J113" s="11" t="s">
        <v>261</v>
      </c>
      <c r="K113" s="11" t="s">
        <v>4641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45689</v>
      </c>
      <c r="H114" s="11">
        <v>11</v>
      </c>
      <c r="I114" s="20" t="s">
        <v>259</v>
      </c>
      <c r="J114" s="11" t="s">
        <v>261</v>
      </c>
      <c r="K114" s="11" t="s">
        <v>4641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45689</v>
      </c>
      <c r="H115" s="11">
        <v>11</v>
      </c>
      <c r="I115" s="20" t="s">
        <v>259</v>
      </c>
      <c r="J115" s="11" t="s">
        <v>261</v>
      </c>
      <c r="K115" s="11" t="s">
        <v>4641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45689</v>
      </c>
      <c r="H116" s="11">
        <v>11</v>
      </c>
      <c r="I116" s="20" t="s">
        <v>259</v>
      </c>
      <c r="J116" s="11" t="s">
        <v>261</v>
      </c>
      <c r="K116" s="11" t="s">
        <v>4641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45689</v>
      </c>
      <c r="H117" s="11">
        <v>11</v>
      </c>
      <c r="I117" s="20" t="s">
        <v>259</v>
      </c>
      <c r="J117" s="11" t="s">
        <v>261</v>
      </c>
      <c r="K117" s="11" t="s">
        <v>4641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45689</v>
      </c>
      <c r="H118" s="11">
        <v>11</v>
      </c>
      <c r="I118" s="20" t="s">
        <v>259</v>
      </c>
      <c r="J118" s="11" t="s">
        <v>261</v>
      </c>
      <c r="K118" s="11" t="s">
        <v>4641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45689</v>
      </c>
      <c r="H119" s="11">
        <v>11</v>
      </c>
      <c r="I119" s="20" t="s">
        <v>259</v>
      </c>
      <c r="J119" s="11" t="s">
        <v>261</v>
      </c>
      <c r="K119" s="11" t="s">
        <v>4641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45689</v>
      </c>
      <c r="H120" s="11">
        <v>11</v>
      </c>
      <c r="I120" s="20" t="s">
        <v>259</v>
      </c>
      <c r="J120" s="11" t="s">
        <v>261</v>
      </c>
      <c r="K120" s="11" t="s">
        <v>4641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45689</v>
      </c>
      <c r="H121" s="11">
        <v>11</v>
      </c>
      <c r="I121" s="20" t="s">
        <v>259</v>
      </c>
      <c r="J121" s="11" t="s">
        <v>261</v>
      </c>
      <c r="K121" s="11" t="s">
        <v>4641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45689</v>
      </c>
      <c r="H122" s="11">
        <v>11</v>
      </c>
      <c r="I122" s="20" t="s">
        <v>259</v>
      </c>
      <c r="J122" s="11" t="s">
        <v>261</v>
      </c>
      <c r="K122" s="11" t="s">
        <v>4641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45689</v>
      </c>
      <c r="H123" s="11">
        <v>11</v>
      </c>
      <c r="I123" s="20" t="s">
        <v>259</v>
      </c>
      <c r="J123" s="11" t="s">
        <v>261</v>
      </c>
      <c r="K123" s="11" t="s">
        <v>4641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45689</v>
      </c>
      <c r="H124" s="11">
        <v>11</v>
      </c>
      <c r="I124" s="20" t="s">
        <v>259</v>
      </c>
      <c r="J124" s="11" t="s">
        <v>261</v>
      </c>
      <c r="K124" s="11" t="s">
        <v>4641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45689</v>
      </c>
      <c r="H125" s="11">
        <v>11</v>
      </c>
      <c r="I125" s="20" t="s">
        <v>259</v>
      </c>
      <c r="J125" s="11" t="s">
        <v>261</v>
      </c>
      <c r="K125" s="11" t="s">
        <v>4641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45689</v>
      </c>
      <c r="H126" s="11">
        <v>11</v>
      </c>
      <c r="I126" s="20" t="s">
        <v>259</v>
      </c>
      <c r="J126" s="11" t="s">
        <v>261</v>
      </c>
      <c r="K126" s="11" t="s">
        <v>4641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45689</v>
      </c>
      <c r="H127" s="11">
        <v>11</v>
      </c>
      <c r="I127" s="20" t="s">
        <v>259</v>
      </c>
      <c r="J127" s="11" t="s">
        <v>261</v>
      </c>
      <c r="K127" s="11" t="s">
        <v>4641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45689</v>
      </c>
      <c r="H128" s="11">
        <v>11</v>
      </c>
      <c r="I128" s="20" t="s">
        <v>259</v>
      </c>
      <c r="J128" s="11" t="s">
        <v>261</v>
      </c>
      <c r="K128" s="11" t="s">
        <v>4641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45689</v>
      </c>
      <c r="H129" s="11">
        <v>11</v>
      </c>
      <c r="I129" s="20" t="s">
        <v>259</v>
      </c>
      <c r="J129" s="11" t="s">
        <v>261</v>
      </c>
      <c r="K129" s="11" t="s">
        <v>4641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45689</v>
      </c>
      <c r="H130" s="11">
        <v>11</v>
      </c>
      <c r="I130" s="20" t="s">
        <v>259</v>
      </c>
      <c r="J130" s="11" t="s">
        <v>261</v>
      </c>
      <c r="K130" s="11" t="s">
        <v>4641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45689</v>
      </c>
      <c r="H131" s="11">
        <v>11</v>
      </c>
      <c r="I131" s="20" t="s">
        <v>259</v>
      </c>
      <c r="J131" s="11" t="s">
        <v>261</v>
      </c>
      <c r="K131" s="11" t="s">
        <v>4641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45689</v>
      </c>
      <c r="H132" s="11">
        <v>11</v>
      </c>
      <c r="I132" s="20" t="s">
        <v>259</v>
      </c>
      <c r="J132" s="11" t="s">
        <v>261</v>
      </c>
      <c r="K132" s="11" t="s">
        <v>4641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45689</v>
      </c>
      <c r="H133" s="11">
        <v>11</v>
      </c>
      <c r="I133" s="20" t="s">
        <v>259</v>
      </c>
      <c r="J133" s="11" t="s">
        <v>261</v>
      </c>
      <c r="K133" s="11" t="s">
        <v>4641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45689</v>
      </c>
      <c r="H134" s="11">
        <v>11</v>
      </c>
      <c r="I134" s="20" t="s">
        <v>259</v>
      </c>
      <c r="J134" s="11" t="s">
        <v>261</v>
      </c>
      <c r="K134" s="11" t="s">
        <v>4641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45689</v>
      </c>
      <c r="H135" s="11">
        <v>11</v>
      </c>
      <c r="I135" s="20" t="s">
        <v>259</v>
      </c>
      <c r="J135" s="11" t="s">
        <v>261</v>
      </c>
      <c r="K135" s="11" t="s">
        <v>4641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45689</v>
      </c>
      <c r="H136" s="11">
        <v>11</v>
      </c>
      <c r="I136" s="20" t="s">
        <v>259</v>
      </c>
      <c r="J136" s="11" t="s">
        <v>261</v>
      </c>
      <c r="K136" s="11" t="s">
        <v>4641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45689</v>
      </c>
      <c r="H137" s="11">
        <v>11</v>
      </c>
      <c r="I137" s="20" t="s">
        <v>259</v>
      </c>
      <c r="J137" s="11" t="s">
        <v>261</v>
      </c>
      <c r="K137" s="11" t="s">
        <v>4641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45689</v>
      </c>
      <c r="H138" s="11">
        <v>11</v>
      </c>
      <c r="I138" s="20" t="s">
        <v>259</v>
      </c>
      <c r="J138" s="11" t="s">
        <v>261</v>
      </c>
      <c r="K138" s="11" t="s">
        <v>4641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45689</v>
      </c>
      <c r="H139" s="11">
        <v>11</v>
      </c>
      <c r="I139" s="20" t="s">
        <v>259</v>
      </c>
      <c r="J139" s="11" t="s">
        <v>261</v>
      </c>
      <c r="K139" s="11" t="s">
        <v>4641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45689</v>
      </c>
      <c r="H140" s="11">
        <v>11</v>
      </c>
      <c r="I140" s="20" t="s">
        <v>259</v>
      </c>
      <c r="J140" s="11" t="s">
        <v>261</v>
      </c>
      <c r="K140" s="11" t="s">
        <v>4641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45689</v>
      </c>
      <c r="H141" s="11">
        <v>11</v>
      </c>
      <c r="I141" s="20" t="s">
        <v>259</v>
      </c>
      <c r="J141" s="11" t="s">
        <v>261</v>
      </c>
      <c r="K141" s="11" t="s">
        <v>4641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45689</v>
      </c>
      <c r="H142" s="11">
        <v>11</v>
      </c>
      <c r="I142" s="20" t="s">
        <v>259</v>
      </c>
      <c r="J142" s="11" t="s">
        <v>261</v>
      </c>
      <c r="K142" s="11" t="s">
        <v>4641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45689</v>
      </c>
      <c r="H143" s="11">
        <v>11</v>
      </c>
      <c r="I143" s="20" t="s">
        <v>259</v>
      </c>
      <c r="J143" s="11" t="s">
        <v>261</v>
      </c>
      <c r="K143" s="11" t="s">
        <v>4641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45689</v>
      </c>
      <c r="H144" s="11">
        <v>11</v>
      </c>
      <c r="I144" s="20" t="s">
        <v>259</v>
      </c>
      <c r="J144" s="11" t="s">
        <v>261</v>
      </c>
      <c r="K144" s="11" t="s">
        <v>4641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45689</v>
      </c>
      <c r="H145" s="11">
        <v>11</v>
      </c>
      <c r="I145" s="20" t="s">
        <v>259</v>
      </c>
      <c r="J145" s="11" t="s">
        <v>261</v>
      </c>
      <c r="K145" s="11" t="s">
        <v>4641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45689</v>
      </c>
      <c r="H146" s="11">
        <v>11</v>
      </c>
      <c r="I146" s="20" t="s">
        <v>259</v>
      </c>
      <c r="J146" s="11" t="s">
        <v>261</v>
      </c>
      <c r="K146" s="11" t="s">
        <v>4641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45689</v>
      </c>
      <c r="H147" s="11">
        <v>11</v>
      </c>
      <c r="I147" s="20" t="s">
        <v>259</v>
      </c>
      <c r="J147" s="11" t="s">
        <v>261</v>
      </c>
      <c r="K147" s="11" t="s">
        <v>4641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45689</v>
      </c>
      <c r="H148" s="11">
        <v>11</v>
      </c>
      <c r="I148" s="20" t="s">
        <v>259</v>
      </c>
      <c r="J148" s="11" t="s">
        <v>261</v>
      </c>
      <c r="K148" s="11" t="s">
        <v>4641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45689</v>
      </c>
      <c r="H149" s="11">
        <v>11</v>
      </c>
      <c r="I149" s="20" t="s">
        <v>259</v>
      </c>
      <c r="J149" s="11" t="s">
        <v>261</v>
      </c>
      <c r="K149" s="11" t="s">
        <v>4641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45689</v>
      </c>
      <c r="H150" s="11">
        <v>11</v>
      </c>
      <c r="I150" s="20" t="s">
        <v>259</v>
      </c>
      <c r="J150" s="11" t="s">
        <v>261</v>
      </c>
      <c r="K150" s="11" t="s">
        <v>4641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45689</v>
      </c>
      <c r="H151" s="11">
        <v>11</v>
      </c>
      <c r="I151" s="20" t="s">
        <v>259</v>
      </c>
      <c r="J151" s="11" t="s">
        <v>261</v>
      </c>
      <c r="K151" s="11" t="s">
        <v>4641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45689</v>
      </c>
      <c r="H152" s="11">
        <v>11</v>
      </c>
      <c r="I152" s="20" t="s">
        <v>259</v>
      </c>
      <c r="J152" s="11" t="s">
        <v>261</v>
      </c>
      <c r="K152" s="11" t="s">
        <v>4641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45689</v>
      </c>
      <c r="H153" s="11">
        <v>11</v>
      </c>
      <c r="I153" s="20" t="s">
        <v>259</v>
      </c>
      <c r="J153" s="11" t="s">
        <v>261</v>
      </c>
      <c r="K153" s="11" t="s">
        <v>4641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45689</v>
      </c>
      <c r="H154" s="11">
        <v>11</v>
      </c>
      <c r="I154" s="20" t="s">
        <v>259</v>
      </c>
      <c r="J154" s="11" t="s">
        <v>261</v>
      </c>
      <c r="K154" s="11" t="s">
        <v>4641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45689</v>
      </c>
      <c r="H155" s="11">
        <v>11</v>
      </c>
      <c r="I155" s="20" t="s">
        <v>259</v>
      </c>
      <c r="J155" s="11" t="s">
        <v>261</v>
      </c>
      <c r="K155" s="11" t="s">
        <v>4641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45689</v>
      </c>
      <c r="H156" s="11">
        <v>11</v>
      </c>
      <c r="I156" s="20" t="s">
        <v>259</v>
      </c>
      <c r="J156" s="11" t="s">
        <v>261</v>
      </c>
      <c r="K156" s="11" t="s">
        <v>4641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45689</v>
      </c>
      <c r="H157" s="11">
        <v>11</v>
      </c>
      <c r="I157" s="20" t="s">
        <v>259</v>
      </c>
      <c r="J157" s="11" t="s">
        <v>261</v>
      </c>
      <c r="K157" s="11" t="s">
        <v>4641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45689</v>
      </c>
      <c r="H158" s="11">
        <v>11</v>
      </c>
      <c r="I158" s="20" t="s">
        <v>259</v>
      </c>
      <c r="J158" s="11" t="s">
        <v>261</v>
      </c>
      <c r="K158" s="11" t="s">
        <v>4641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45689</v>
      </c>
      <c r="H159" s="11">
        <v>11</v>
      </c>
      <c r="I159" s="20" t="s">
        <v>259</v>
      </c>
      <c r="J159" s="11" t="s">
        <v>261</v>
      </c>
      <c r="K159" s="11" t="s">
        <v>4641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45689</v>
      </c>
      <c r="H160" s="11">
        <v>11</v>
      </c>
      <c r="I160" s="20" t="s">
        <v>259</v>
      </c>
      <c r="J160" s="11" t="s">
        <v>261</v>
      </c>
      <c r="K160" s="11" t="s">
        <v>4641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45689</v>
      </c>
      <c r="H161" s="11">
        <v>11</v>
      </c>
      <c r="I161" s="20" t="s">
        <v>259</v>
      </c>
      <c r="J161" s="11" t="s">
        <v>261</v>
      </c>
      <c r="K161" s="11" t="s">
        <v>4641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45689</v>
      </c>
      <c r="H162" s="11">
        <v>11</v>
      </c>
      <c r="I162" s="20" t="s">
        <v>259</v>
      </c>
      <c r="J162" s="11" t="s">
        <v>261</v>
      </c>
      <c r="K162" s="11" t="s">
        <v>4641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45689</v>
      </c>
      <c r="H163" s="11">
        <v>11</v>
      </c>
      <c r="I163" s="20" t="s">
        <v>259</v>
      </c>
      <c r="J163" s="11" t="s">
        <v>261</v>
      </c>
      <c r="K163" s="11" t="s">
        <v>4641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45689</v>
      </c>
      <c r="H164" s="11">
        <v>11</v>
      </c>
      <c r="I164" s="20" t="s">
        <v>259</v>
      </c>
      <c r="J164" s="11" t="s">
        <v>261</v>
      </c>
      <c r="K164" s="11" t="s">
        <v>4641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45689</v>
      </c>
      <c r="H165" s="11">
        <v>11</v>
      </c>
      <c r="I165" s="20" t="s">
        <v>259</v>
      </c>
      <c r="J165" s="11" t="s">
        <v>261</v>
      </c>
      <c r="K165" s="11" t="s">
        <v>4641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45689</v>
      </c>
      <c r="H166" s="11">
        <v>11</v>
      </c>
      <c r="I166" s="20" t="s">
        <v>259</v>
      </c>
      <c r="J166" s="11" t="s">
        <v>261</v>
      </c>
      <c r="K166" s="11" t="s">
        <v>4641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45689</v>
      </c>
      <c r="H167" s="11">
        <v>11</v>
      </c>
      <c r="I167" s="20" t="s">
        <v>259</v>
      </c>
      <c r="J167" s="11" t="s">
        <v>261</v>
      </c>
      <c r="K167" s="11" t="s">
        <v>4641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45689</v>
      </c>
      <c r="H168" s="11">
        <v>11</v>
      </c>
      <c r="I168" s="20" t="s">
        <v>259</v>
      </c>
      <c r="J168" s="11" t="s">
        <v>261</v>
      </c>
      <c r="K168" s="11" t="s">
        <v>4641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45689</v>
      </c>
      <c r="H169" s="11">
        <v>11</v>
      </c>
      <c r="I169" s="20" t="s">
        <v>259</v>
      </c>
      <c r="J169" s="11" t="s">
        <v>261</v>
      </c>
      <c r="K169" s="11" t="s">
        <v>4641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45689</v>
      </c>
      <c r="H170" s="11">
        <v>11</v>
      </c>
      <c r="I170" s="20" t="s">
        <v>259</v>
      </c>
      <c r="J170" s="11" t="s">
        <v>261</v>
      </c>
      <c r="K170" s="11" t="s">
        <v>4641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45689</v>
      </c>
      <c r="H171" s="11">
        <v>11</v>
      </c>
      <c r="I171" s="20" t="s">
        <v>259</v>
      </c>
      <c r="J171" s="11" t="s">
        <v>261</v>
      </c>
      <c r="K171" s="11" t="s">
        <v>4641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45689</v>
      </c>
      <c r="H172" s="11">
        <v>11</v>
      </c>
      <c r="I172" s="20" t="s">
        <v>259</v>
      </c>
      <c r="J172" s="11" t="s">
        <v>261</v>
      </c>
      <c r="K172" s="11" t="s">
        <v>4641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45689</v>
      </c>
      <c r="H173" s="11">
        <v>11</v>
      </c>
      <c r="I173" s="20" t="s">
        <v>259</v>
      </c>
      <c r="J173" s="11" t="s">
        <v>261</v>
      </c>
      <c r="K173" s="11" t="s">
        <v>4641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45689</v>
      </c>
      <c r="H174" s="11">
        <v>11</v>
      </c>
      <c r="I174" s="20" t="s">
        <v>259</v>
      </c>
      <c r="J174" s="11" t="s">
        <v>261</v>
      </c>
      <c r="K174" s="11" t="s">
        <v>4641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45689</v>
      </c>
      <c r="H175" s="11">
        <v>11</v>
      </c>
      <c r="I175" s="20" t="s">
        <v>259</v>
      </c>
      <c r="J175" s="11" t="s">
        <v>261</v>
      </c>
      <c r="K175" s="11" t="s">
        <v>4641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45689</v>
      </c>
      <c r="H176" s="11">
        <v>11</v>
      </c>
      <c r="I176" s="20" t="s">
        <v>259</v>
      </c>
      <c r="J176" s="11" t="s">
        <v>261</v>
      </c>
      <c r="K176" s="11" t="s">
        <v>4641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45689</v>
      </c>
      <c r="H177" s="11">
        <v>11</v>
      </c>
      <c r="I177" s="20" t="s">
        <v>259</v>
      </c>
      <c r="J177" s="11" t="s">
        <v>261</v>
      </c>
      <c r="K177" s="11" t="s">
        <v>4641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45689</v>
      </c>
      <c r="H178" s="11">
        <v>11</v>
      </c>
      <c r="I178" s="20" t="s">
        <v>259</v>
      </c>
      <c r="J178" s="11" t="s">
        <v>261</v>
      </c>
      <c r="K178" s="11" t="s">
        <v>4641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45689</v>
      </c>
      <c r="H179" s="11">
        <v>11</v>
      </c>
      <c r="I179" s="20" t="s">
        <v>259</v>
      </c>
      <c r="J179" s="11" t="s">
        <v>261</v>
      </c>
      <c r="K179" s="11" t="s">
        <v>4641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45689</v>
      </c>
      <c r="H180" s="11">
        <v>11</v>
      </c>
      <c r="I180" s="20" t="s">
        <v>259</v>
      </c>
      <c r="J180" s="11" t="s">
        <v>261</v>
      </c>
      <c r="K180" s="11" t="s">
        <v>4641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45689</v>
      </c>
      <c r="H181" s="11">
        <v>11</v>
      </c>
      <c r="I181" s="20" t="s">
        <v>259</v>
      </c>
      <c r="J181" s="11" t="s">
        <v>261</v>
      </c>
      <c r="K181" s="11" t="s">
        <v>4641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45689</v>
      </c>
      <c r="H182" s="11">
        <v>11</v>
      </c>
      <c r="I182" s="20" t="s">
        <v>259</v>
      </c>
      <c r="J182" s="11" t="s">
        <v>261</v>
      </c>
      <c r="K182" s="11" t="s">
        <v>4641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45689</v>
      </c>
      <c r="H183" s="11">
        <v>11</v>
      </c>
      <c r="I183" s="20" t="s">
        <v>259</v>
      </c>
      <c r="J183" s="11" t="s">
        <v>261</v>
      </c>
      <c r="K183" s="11" t="s">
        <v>4641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45689</v>
      </c>
      <c r="H184" s="11">
        <v>11</v>
      </c>
      <c r="I184" s="20" t="s">
        <v>259</v>
      </c>
      <c r="J184" s="11" t="s">
        <v>261</v>
      </c>
      <c r="K184" s="11" t="s">
        <v>4641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45689</v>
      </c>
      <c r="H185" s="11">
        <v>11</v>
      </c>
      <c r="I185" s="20" t="s">
        <v>259</v>
      </c>
      <c r="J185" s="11" t="s">
        <v>261</v>
      </c>
      <c r="K185" s="11" t="s">
        <v>4641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45689</v>
      </c>
      <c r="H186" s="11">
        <v>11</v>
      </c>
      <c r="I186" s="20" t="s">
        <v>259</v>
      </c>
      <c r="J186" s="11" t="s">
        <v>261</v>
      </c>
      <c r="K186" s="11" t="s">
        <v>4641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45689</v>
      </c>
      <c r="H187" s="11">
        <v>11</v>
      </c>
      <c r="I187" s="20" t="s">
        <v>259</v>
      </c>
      <c r="J187" s="11" t="s">
        <v>261</v>
      </c>
      <c r="K187" s="11" t="s">
        <v>4641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45689</v>
      </c>
      <c r="H188" s="11">
        <v>11</v>
      </c>
      <c r="I188" s="20" t="s">
        <v>259</v>
      </c>
      <c r="J188" s="11" t="s">
        <v>261</v>
      </c>
      <c r="K188" s="11" t="s">
        <v>4641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45689</v>
      </c>
      <c r="H189" s="11">
        <v>11</v>
      </c>
      <c r="I189" s="20" t="s">
        <v>259</v>
      </c>
      <c r="J189" s="11" t="s">
        <v>261</v>
      </c>
      <c r="K189" s="11" t="s">
        <v>4641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45689</v>
      </c>
      <c r="H190" s="11">
        <v>11</v>
      </c>
      <c r="I190" s="20" t="s">
        <v>259</v>
      </c>
      <c r="J190" s="11" t="s">
        <v>261</v>
      </c>
      <c r="K190" s="11" t="s">
        <v>4641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45689</v>
      </c>
      <c r="H191" s="11">
        <v>11</v>
      </c>
      <c r="I191" s="20" t="s">
        <v>259</v>
      </c>
      <c r="J191" s="11" t="s">
        <v>261</v>
      </c>
      <c r="K191" s="11" t="s">
        <v>4641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45689</v>
      </c>
      <c r="H192" s="11">
        <v>11</v>
      </c>
      <c r="I192" s="20" t="s">
        <v>259</v>
      </c>
      <c r="J192" s="11" t="s">
        <v>261</v>
      </c>
      <c r="K192" s="11" t="s">
        <v>4641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45689</v>
      </c>
      <c r="H193" s="11">
        <v>11</v>
      </c>
      <c r="I193" s="20" t="s">
        <v>259</v>
      </c>
      <c r="J193" s="11" t="s">
        <v>261</v>
      </c>
      <c r="K193" s="11" t="s">
        <v>4641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45689</v>
      </c>
      <c r="H194" s="11">
        <v>11</v>
      </c>
      <c r="I194" s="20" t="s">
        <v>259</v>
      </c>
      <c r="J194" s="11" t="s">
        <v>261</v>
      </c>
      <c r="K194" s="11" t="s">
        <v>4641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45689</v>
      </c>
      <c r="H195" s="11">
        <v>11</v>
      </c>
      <c r="I195" s="20" t="s">
        <v>259</v>
      </c>
      <c r="J195" s="11" t="s">
        <v>261</v>
      </c>
      <c r="K195" s="11" t="s">
        <v>4641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45689</v>
      </c>
      <c r="H196" s="11">
        <v>11</v>
      </c>
      <c r="I196" s="20" t="s">
        <v>259</v>
      </c>
      <c r="J196" s="11" t="s">
        <v>261</v>
      </c>
      <c r="K196" s="11" t="s">
        <v>4641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45689</v>
      </c>
      <c r="H197" s="11">
        <v>11</v>
      </c>
      <c r="I197" s="20" t="s">
        <v>259</v>
      </c>
      <c r="J197" s="11" t="s">
        <v>261</v>
      </c>
      <c r="K197" s="11" t="s">
        <v>4641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45689</v>
      </c>
      <c r="H198" s="11">
        <v>11</v>
      </c>
      <c r="I198" s="20" t="s">
        <v>259</v>
      </c>
      <c r="J198" s="11" t="s">
        <v>261</v>
      </c>
      <c r="K198" s="11" t="s">
        <v>4641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45689</v>
      </c>
      <c r="H199" s="11">
        <v>11</v>
      </c>
      <c r="I199" s="20" t="s">
        <v>259</v>
      </c>
      <c r="J199" s="11" t="s">
        <v>261</v>
      </c>
      <c r="K199" s="11" t="s">
        <v>4641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45689</v>
      </c>
      <c r="H200" s="11">
        <v>11</v>
      </c>
      <c r="I200" s="20" t="s">
        <v>259</v>
      </c>
      <c r="J200" s="11" t="s">
        <v>261</v>
      </c>
      <c r="K200" s="11" t="s">
        <v>4641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45689</v>
      </c>
      <c r="H201" s="11">
        <v>11</v>
      </c>
      <c r="I201" s="20" t="s">
        <v>259</v>
      </c>
      <c r="J201" s="11" t="s">
        <v>261</v>
      </c>
      <c r="K201" s="11" t="s">
        <v>4641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45689</v>
      </c>
      <c r="H202" s="11">
        <v>11</v>
      </c>
      <c r="I202" s="20" t="s">
        <v>259</v>
      </c>
      <c r="J202" s="11" t="s">
        <v>261</v>
      </c>
      <c r="K202" s="11" t="s">
        <v>4641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45689</v>
      </c>
      <c r="H203" s="11">
        <v>11</v>
      </c>
      <c r="I203" s="20" t="s">
        <v>259</v>
      </c>
      <c r="J203" s="11" t="s">
        <v>261</v>
      </c>
      <c r="K203" s="11" t="s">
        <v>4641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45689</v>
      </c>
      <c r="H204" s="11">
        <v>11</v>
      </c>
      <c r="I204" s="20" t="s">
        <v>259</v>
      </c>
      <c r="J204" s="11" t="s">
        <v>261</v>
      </c>
      <c r="K204" s="11" t="s">
        <v>4641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45689</v>
      </c>
      <c r="H205" s="11">
        <v>11</v>
      </c>
      <c r="I205" s="20" t="s">
        <v>259</v>
      </c>
      <c r="J205" s="11" t="s">
        <v>261</v>
      </c>
      <c r="K205" s="11" t="s">
        <v>4641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45689</v>
      </c>
      <c r="H206" s="11">
        <v>11</v>
      </c>
      <c r="I206" s="20" t="s">
        <v>259</v>
      </c>
      <c r="J206" s="11" t="s">
        <v>261</v>
      </c>
      <c r="K206" s="11" t="s">
        <v>4641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45689</v>
      </c>
      <c r="H207" s="11">
        <v>11</v>
      </c>
      <c r="I207" s="20" t="s">
        <v>259</v>
      </c>
      <c r="J207" s="11" t="s">
        <v>261</v>
      </c>
      <c r="K207" s="11" t="s">
        <v>4641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45689</v>
      </c>
      <c r="H208" s="11">
        <v>11</v>
      </c>
      <c r="I208" s="20" t="s">
        <v>259</v>
      </c>
      <c r="J208" s="11" t="s">
        <v>261</v>
      </c>
      <c r="K208" s="11" t="s">
        <v>4641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45689</v>
      </c>
      <c r="H209" s="11">
        <v>11</v>
      </c>
      <c r="I209" s="20" t="s">
        <v>259</v>
      </c>
      <c r="J209" s="11" t="s">
        <v>261</v>
      </c>
      <c r="K209" s="11" t="s">
        <v>4641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45689</v>
      </c>
      <c r="H210" s="11">
        <v>11</v>
      </c>
      <c r="I210" s="20" t="s">
        <v>259</v>
      </c>
      <c r="J210" s="11" t="s">
        <v>261</v>
      </c>
      <c r="K210" s="11" t="s">
        <v>4641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45689</v>
      </c>
      <c r="H211" s="11">
        <v>11</v>
      </c>
      <c r="I211" s="20" t="s">
        <v>259</v>
      </c>
      <c r="J211" s="11" t="s">
        <v>261</v>
      </c>
      <c r="K211" s="11" t="s">
        <v>4641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45689</v>
      </c>
      <c r="H212" s="11">
        <v>11</v>
      </c>
      <c r="I212" s="20" t="s">
        <v>259</v>
      </c>
      <c r="J212" s="11" t="s">
        <v>261</v>
      </c>
      <c r="K212" s="11" t="s">
        <v>4641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45689</v>
      </c>
      <c r="H213" s="11">
        <v>11</v>
      </c>
      <c r="I213" s="20" t="s">
        <v>259</v>
      </c>
      <c r="J213" s="11" t="s">
        <v>261</v>
      </c>
      <c r="K213" s="11" t="s">
        <v>4641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45689</v>
      </c>
      <c r="H214" s="11">
        <v>11</v>
      </c>
      <c r="I214" s="20" t="s">
        <v>259</v>
      </c>
      <c r="J214" s="11" t="s">
        <v>261</v>
      </c>
      <c r="K214" s="11" t="s">
        <v>4641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45689</v>
      </c>
      <c r="H215" s="11">
        <v>11</v>
      </c>
      <c r="I215" s="20" t="s">
        <v>259</v>
      </c>
      <c r="J215" s="11" t="s">
        <v>261</v>
      </c>
      <c r="K215" s="11" t="s">
        <v>4641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45689</v>
      </c>
      <c r="H216" s="11">
        <v>11</v>
      </c>
      <c r="I216" s="20" t="s">
        <v>259</v>
      </c>
      <c r="J216" s="11" t="s">
        <v>261</v>
      </c>
      <c r="K216" s="11" t="s">
        <v>4641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45689</v>
      </c>
      <c r="H217" s="11">
        <v>11</v>
      </c>
      <c r="I217" s="20" t="s">
        <v>259</v>
      </c>
      <c r="J217" s="11" t="s">
        <v>261</v>
      </c>
      <c r="K217" s="11" t="s">
        <v>4641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45689</v>
      </c>
      <c r="H218" s="11">
        <v>11</v>
      </c>
      <c r="I218" s="20" t="s">
        <v>259</v>
      </c>
      <c r="J218" s="11" t="s">
        <v>261</v>
      </c>
      <c r="K218" s="11" t="s">
        <v>4641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45689</v>
      </c>
      <c r="H219" s="11">
        <v>11</v>
      </c>
      <c r="I219" s="20" t="s">
        <v>259</v>
      </c>
      <c r="J219" s="11" t="s">
        <v>261</v>
      </c>
      <c r="K219" s="11" t="s">
        <v>4641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45689</v>
      </c>
      <c r="H220" s="11">
        <v>11</v>
      </c>
      <c r="I220" s="20" t="s">
        <v>259</v>
      </c>
      <c r="J220" s="11" t="s">
        <v>261</v>
      </c>
      <c r="K220" s="11" t="s">
        <v>4641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45689</v>
      </c>
      <c r="H221" s="11">
        <v>11</v>
      </c>
      <c r="I221" s="20" t="s">
        <v>259</v>
      </c>
      <c r="J221" s="11" t="s">
        <v>261</v>
      </c>
      <c r="K221" s="11" t="s">
        <v>4641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45689</v>
      </c>
      <c r="H222" s="11">
        <v>11</v>
      </c>
      <c r="I222" s="20" t="s">
        <v>259</v>
      </c>
      <c r="J222" s="11" t="s">
        <v>261</v>
      </c>
      <c r="K222" s="11" t="s">
        <v>4641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45689</v>
      </c>
      <c r="H223" s="11">
        <v>11</v>
      </c>
      <c r="I223" s="20" t="s">
        <v>259</v>
      </c>
      <c r="J223" s="11" t="s">
        <v>261</v>
      </c>
      <c r="K223" s="11" t="s">
        <v>4641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45689</v>
      </c>
      <c r="H224" s="11">
        <v>11</v>
      </c>
      <c r="I224" s="20" t="s">
        <v>259</v>
      </c>
      <c r="J224" s="11" t="s">
        <v>261</v>
      </c>
      <c r="K224" s="11" t="s">
        <v>4641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45689</v>
      </c>
      <c r="H225" s="11">
        <v>11</v>
      </c>
      <c r="I225" s="20" t="s">
        <v>259</v>
      </c>
      <c r="J225" s="11" t="s">
        <v>261</v>
      </c>
      <c r="K225" s="11" t="s">
        <v>4641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45689</v>
      </c>
      <c r="H226" s="11">
        <v>11</v>
      </c>
      <c r="I226" s="20" t="s">
        <v>259</v>
      </c>
      <c r="J226" s="11" t="s">
        <v>261</v>
      </c>
      <c r="K226" s="11" t="s">
        <v>4641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45689</v>
      </c>
      <c r="H227" s="11">
        <v>11</v>
      </c>
      <c r="I227" s="20" t="s">
        <v>259</v>
      </c>
      <c r="J227" s="11" t="s">
        <v>261</v>
      </c>
      <c r="K227" s="11" t="s">
        <v>4641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45689</v>
      </c>
      <c r="H228" s="11">
        <v>11</v>
      </c>
      <c r="I228" s="20" t="s">
        <v>259</v>
      </c>
      <c r="J228" s="11" t="s">
        <v>261</v>
      </c>
      <c r="K228" s="11" t="s">
        <v>4641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45689</v>
      </c>
      <c r="H229" s="11">
        <v>11</v>
      </c>
      <c r="I229" s="20" t="s">
        <v>259</v>
      </c>
      <c r="J229" s="11" t="s">
        <v>261</v>
      </c>
      <c r="K229" s="11" t="s">
        <v>4641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45689</v>
      </c>
      <c r="H230" s="11">
        <v>11</v>
      </c>
      <c r="I230" s="20" t="s">
        <v>259</v>
      </c>
      <c r="J230" s="11" t="s">
        <v>261</v>
      </c>
      <c r="K230" s="11" t="s">
        <v>4641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45689</v>
      </c>
      <c r="H231" s="11">
        <v>11</v>
      </c>
      <c r="I231" s="20" t="s">
        <v>259</v>
      </c>
      <c r="J231" s="11" t="s">
        <v>261</v>
      </c>
      <c r="K231" s="11" t="s">
        <v>4641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45689</v>
      </c>
      <c r="H232" s="11">
        <v>11</v>
      </c>
      <c r="I232" s="20" t="s">
        <v>259</v>
      </c>
      <c r="J232" s="11" t="s">
        <v>261</v>
      </c>
      <c r="K232" s="11" t="s">
        <v>4641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45689</v>
      </c>
      <c r="H233" s="11">
        <v>11</v>
      </c>
      <c r="I233" s="20" t="s">
        <v>259</v>
      </c>
      <c r="J233" s="11" t="s">
        <v>261</v>
      </c>
      <c r="K233" s="11" t="s">
        <v>4641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45689</v>
      </c>
      <c r="H234" s="11">
        <v>11</v>
      </c>
      <c r="I234" s="20" t="s">
        <v>259</v>
      </c>
      <c r="J234" s="11" t="s">
        <v>261</v>
      </c>
      <c r="K234" s="11" t="s">
        <v>4641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45689</v>
      </c>
      <c r="H235" s="11">
        <v>11</v>
      </c>
      <c r="I235" s="20" t="s">
        <v>259</v>
      </c>
      <c r="J235" s="11" t="s">
        <v>261</v>
      </c>
      <c r="K235" s="11" t="s">
        <v>4641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45689</v>
      </c>
      <c r="H236" s="11">
        <v>11</v>
      </c>
      <c r="I236" s="20" t="s">
        <v>259</v>
      </c>
      <c r="J236" s="11" t="s">
        <v>261</v>
      </c>
      <c r="K236" s="11" t="s">
        <v>4641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45689</v>
      </c>
      <c r="H237" s="11">
        <v>11</v>
      </c>
      <c r="I237" s="20" t="s">
        <v>259</v>
      </c>
      <c r="J237" s="11" t="s">
        <v>261</v>
      </c>
      <c r="K237" s="11" t="s">
        <v>4641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45689</v>
      </c>
      <c r="H238" s="11">
        <v>11</v>
      </c>
      <c r="I238" s="20" t="s">
        <v>259</v>
      </c>
      <c r="J238" s="11" t="s">
        <v>261</v>
      </c>
      <c r="K238" s="11" t="s">
        <v>4641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45689</v>
      </c>
      <c r="H239" s="11">
        <v>11</v>
      </c>
      <c r="I239" s="20" t="s">
        <v>259</v>
      </c>
      <c r="J239" s="11" t="s">
        <v>261</v>
      </c>
      <c r="K239" s="11" t="s">
        <v>4641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45689</v>
      </c>
      <c r="H240" s="11">
        <v>11</v>
      </c>
      <c r="I240" s="20" t="s">
        <v>259</v>
      </c>
      <c r="J240" s="11" t="s">
        <v>261</v>
      </c>
      <c r="K240" s="11" t="s">
        <v>4641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45689</v>
      </c>
      <c r="H241" s="11">
        <v>11</v>
      </c>
      <c r="I241" s="20" t="s">
        <v>259</v>
      </c>
      <c r="J241" s="11" t="s">
        <v>261</v>
      </c>
      <c r="K241" s="11" t="s">
        <v>4641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45689</v>
      </c>
      <c r="H242" s="11">
        <v>11</v>
      </c>
      <c r="I242" s="20" t="s">
        <v>259</v>
      </c>
      <c r="J242" s="11" t="s">
        <v>261</v>
      </c>
      <c r="K242" s="11" t="s">
        <v>4641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45689</v>
      </c>
      <c r="H243" s="11">
        <v>11</v>
      </c>
      <c r="I243" s="20" t="s">
        <v>259</v>
      </c>
      <c r="J243" s="11" t="s">
        <v>261</v>
      </c>
      <c r="K243" s="11" t="s">
        <v>4641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45689</v>
      </c>
      <c r="H244" s="11">
        <v>11</v>
      </c>
      <c r="I244" s="20" t="s">
        <v>259</v>
      </c>
      <c r="J244" s="11" t="s">
        <v>261</v>
      </c>
      <c r="K244" s="11" t="s">
        <v>4641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45689</v>
      </c>
      <c r="H245" s="11">
        <v>11</v>
      </c>
      <c r="I245" s="20" t="s">
        <v>259</v>
      </c>
      <c r="J245" s="11" t="s">
        <v>261</v>
      </c>
      <c r="K245" s="11" t="s">
        <v>4641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45689</v>
      </c>
      <c r="H246" s="11">
        <v>11</v>
      </c>
      <c r="I246" s="20" t="s">
        <v>259</v>
      </c>
      <c r="J246" s="11" t="s">
        <v>261</v>
      </c>
      <c r="K246" s="11" t="s">
        <v>4641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45689</v>
      </c>
      <c r="H247" s="11">
        <v>11</v>
      </c>
      <c r="I247" s="20" t="s">
        <v>259</v>
      </c>
      <c r="J247" s="11" t="s">
        <v>261</v>
      </c>
      <c r="K247" s="11" t="s">
        <v>4641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45689</v>
      </c>
      <c r="H248" s="11">
        <v>11</v>
      </c>
      <c r="I248" s="20" t="s">
        <v>259</v>
      </c>
      <c r="J248" s="11" t="s">
        <v>261</v>
      </c>
      <c r="K248" s="11" t="s">
        <v>4641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45689</v>
      </c>
      <c r="H249" s="11">
        <v>11</v>
      </c>
      <c r="I249" s="20" t="s">
        <v>259</v>
      </c>
      <c r="J249" s="11" t="s">
        <v>261</v>
      </c>
      <c r="K249" s="11" t="s">
        <v>4641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45689</v>
      </c>
      <c r="H250" s="11">
        <v>11</v>
      </c>
      <c r="I250" s="20" t="s">
        <v>259</v>
      </c>
      <c r="J250" s="11" t="s">
        <v>261</v>
      </c>
      <c r="K250" s="11" t="s">
        <v>4641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45689</v>
      </c>
      <c r="H251" s="11">
        <v>11</v>
      </c>
      <c r="I251" s="20" t="s">
        <v>259</v>
      </c>
      <c r="J251" s="11" t="s">
        <v>261</v>
      </c>
      <c r="K251" s="11" t="s">
        <v>4641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45689</v>
      </c>
      <c r="H252" s="11">
        <v>11</v>
      </c>
      <c r="I252" s="20" t="s">
        <v>259</v>
      </c>
      <c r="J252" s="11" t="s">
        <v>261</v>
      </c>
      <c r="K252" s="11" t="s">
        <v>4641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45689</v>
      </c>
      <c r="H253" s="11">
        <v>11</v>
      </c>
      <c r="I253" s="20" t="s">
        <v>259</v>
      </c>
      <c r="J253" s="11" t="s">
        <v>261</v>
      </c>
      <c r="K253" s="11" t="s">
        <v>4641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45689</v>
      </c>
      <c r="H254" s="11">
        <v>11</v>
      </c>
      <c r="I254" s="20" t="s">
        <v>259</v>
      </c>
      <c r="J254" s="11" t="s">
        <v>261</v>
      </c>
      <c r="K254" s="11" t="s">
        <v>4641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45689</v>
      </c>
      <c r="H255" s="11">
        <v>11</v>
      </c>
      <c r="I255" s="20" t="s">
        <v>259</v>
      </c>
      <c r="J255" s="11" t="s">
        <v>261</v>
      </c>
      <c r="K255" s="11" t="s">
        <v>4641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45689</v>
      </c>
      <c r="H256" s="11">
        <v>11</v>
      </c>
      <c r="I256" s="20" t="s">
        <v>259</v>
      </c>
      <c r="J256" s="11" t="s">
        <v>261</v>
      </c>
      <c r="K256" s="11" t="s">
        <v>4641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45689</v>
      </c>
      <c r="H257" s="11">
        <v>11</v>
      </c>
      <c r="I257" s="20" t="s">
        <v>259</v>
      </c>
      <c r="J257" s="11" t="s">
        <v>261</v>
      </c>
      <c r="K257" s="11" t="s">
        <v>4641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45689</v>
      </c>
      <c r="H258" s="11">
        <v>11</v>
      </c>
      <c r="I258" s="20" t="s">
        <v>259</v>
      </c>
      <c r="J258" s="11" t="s">
        <v>261</v>
      </c>
      <c r="K258" s="11" t="s">
        <v>4641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45689</v>
      </c>
      <c r="H259" s="11">
        <v>11</v>
      </c>
      <c r="I259" s="20" t="s">
        <v>259</v>
      </c>
      <c r="J259" s="11" t="s">
        <v>261</v>
      </c>
      <c r="K259" s="11" t="s">
        <v>4641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45689</v>
      </c>
      <c r="H260" s="11">
        <v>11</v>
      </c>
      <c r="I260" s="20" t="s">
        <v>259</v>
      </c>
      <c r="J260" s="11" t="s">
        <v>261</v>
      </c>
      <c r="K260" s="11" t="s">
        <v>4641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45689</v>
      </c>
      <c r="H261" s="11">
        <v>11</v>
      </c>
      <c r="I261" s="20" t="s">
        <v>259</v>
      </c>
      <c r="J261" s="11" t="s">
        <v>261</v>
      </c>
      <c r="K261" s="11" t="s">
        <v>4641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45689</v>
      </c>
      <c r="H262" s="11">
        <v>11</v>
      </c>
      <c r="I262" s="20" t="s">
        <v>259</v>
      </c>
      <c r="J262" s="11" t="s">
        <v>261</v>
      </c>
      <c r="K262" s="11" t="s">
        <v>4641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45689</v>
      </c>
      <c r="H263" s="11">
        <v>11</v>
      </c>
      <c r="I263" s="20" t="s">
        <v>259</v>
      </c>
      <c r="J263" s="11" t="s">
        <v>261</v>
      </c>
      <c r="K263" s="11" t="s">
        <v>4641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45689</v>
      </c>
      <c r="H264" s="11">
        <v>11</v>
      </c>
      <c r="I264" s="20" t="s">
        <v>259</v>
      </c>
      <c r="J264" s="11" t="s">
        <v>261</v>
      </c>
      <c r="K264" s="11" t="s">
        <v>4641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45689</v>
      </c>
      <c r="H265" s="11">
        <v>11</v>
      </c>
      <c r="I265" s="20" t="s">
        <v>259</v>
      </c>
      <c r="J265" s="11" t="s">
        <v>261</v>
      </c>
      <c r="K265" s="11" t="s">
        <v>4641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45689</v>
      </c>
      <c r="H266" s="11">
        <v>11</v>
      </c>
      <c r="I266" s="20" t="s">
        <v>259</v>
      </c>
      <c r="J266" s="11" t="s">
        <v>261</v>
      </c>
      <c r="K266" s="11" t="s">
        <v>4641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45689</v>
      </c>
      <c r="H267" s="11">
        <v>11</v>
      </c>
      <c r="I267" s="20" t="s">
        <v>259</v>
      </c>
      <c r="J267" s="11" t="s">
        <v>261</v>
      </c>
      <c r="K267" s="11" t="s">
        <v>4641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45689</v>
      </c>
      <c r="H268" s="11">
        <v>11</v>
      </c>
      <c r="I268" s="20" t="s">
        <v>259</v>
      </c>
      <c r="J268" s="11" t="s">
        <v>261</v>
      </c>
      <c r="K268" s="11" t="s">
        <v>4641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45689</v>
      </c>
      <c r="H269" s="11">
        <v>11</v>
      </c>
      <c r="I269" s="20" t="s">
        <v>259</v>
      </c>
      <c r="J269" s="11" t="s">
        <v>261</v>
      </c>
      <c r="K269" s="11" t="s">
        <v>4641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45689</v>
      </c>
      <c r="H270" s="11">
        <v>11</v>
      </c>
      <c r="I270" s="20" t="s">
        <v>259</v>
      </c>
      <c r="J270" s="11" t="s">
        <v>261</v>
      </c>
      <c r="K270" s="11" t="s">
        <v>4641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45689</v>
      </c>
      <c r="H271" s="11">
        <v>11</v>
      </c>
      <c r="I271" s="20" t="s">
        <v>259</v>
      </c>
      <c r="J271" s="11" t="s">
        <v>261</v>
      </c>
      <c r="K271" s="11" t="s">
        <v>4641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45689</v>
      </c>
      <c r="H272" s="11">
        <v>11</v>
      </c>
      <c r="I272" s="20" t="s">
        <v>259</v>
      </c>
      <c r="J272" s="11" t="s">
        <v>261</v>
      </c>
      <c r="K272" s="11" t="s">
        <v>4641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45689</v>
      </c>
      <c r="H273" s="11">
        <v>11</v>
      </c>
      <c r="I273" s="20" t="s">
        <v>259</v>
      </c>
      <c r="J273" s="11" t="s">
        <v>261</v>
      </c>
      <c r="K273" s="11" t="s">
        <v>4641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45689</v>
      </c>
      <c r="H274" s="11">
        <v>11</v>
      </c>
      <c r="I274" s="20" t="s">
        <v>259</v>
      </c>
      <c r="J274" s="11" t="s">
        <v>261</v>
      </c>
      <c r="K274" s="11" t="s">
        <v>4641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45689</v>
      </c>
      <c r="H275" s="11">
        <v>11</v>
      </c>
      <c r="I275" s="20" t="s">
        <v>259</v>
      </c>
      <c r="J275" s="11" t="s">
        <v>261</v>
      </c>
      <c r="K275" s="11" t="s">
        <v>4641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45689</v>
      </c>
      <c r="H276" s="11">
        <v>11</v>
      </c>
      <c r="I276" s="20" t="s">
        <v>259</v>
      </c>
      <c r="J276" s="11" t="s">
        <v>261</v>
      </c>
      <c r="K276" s="11" t="s">
        <v>4641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45689</v>
      </c>
      <c r="H277" s="11">
        <v>11</v>
      </c>
      <c r="I277" s="20" t="s">
        <v>259</v>
      </c>
      <c r="J277" s="11" t="s">
        <v>261</v>
      </c>
      <c r="K277" s="11" t="s">
        <v>4641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45689</v>
      </c>
      <c r="H278" s="11">
        <v>11</v>
      </c>
      <c r="I278" s="20" t="s">
        <v>259</v>
      </c>
      <c r="J278" s="11" t="s">
        <v>261</v>
      </c>
      <c r="K278" s="11" t="s">
        <v>4641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45689</v>
      </c>
      <c r="H279" s="11">
        <v>11</v>
      </c>
      <c r="I279" s="20" t="s">
        <v>259</v>
      </c>
      <c r="J279" s="11" t="s">
        <v>261</v>
      </c>
      <c r="K279" s="11" t="s">
        <v>4641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45689</v>
      </c>
      <c r="H280" s="11">
        <v>11</v>
      </c>
      <c r="I280" s="20" t="s">
        <v>259</v>
      </c>
      <c r="J280" s="11" t="s">
        <v>261</v>
      </c>
      <c r="K280" s="11" t="s">
        <v>4641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45689</v>
      </c>
      <c r="H281" s="11">
        <v>11</v>
      </c>
      <c r="I281" s="20" t="s">
        <v>259</v>
      </c>
      <c r="J281" s="11" t="s">
        <v>261</v>
      </c>
      <c r="K281" s="11" t="s">
        <v>4641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45689</v>
      </c>
      <c r="H282" s="11">
        <v>11</v>
      </c>
      <c r="I282" s="20" t="s">
        <v>259</v>
      </c>
      <c r="J282" s="11" t="s">
        <v>261</v>
      </c>
      <c r="K282" s="11" t="s">
        <v>4641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45689</v>
      </c>
      <c r="H283" s="11">
        <v>11</v>
      </c>
      <c r="I283" s="20" t="s">
        <v>259</v>
      </c>
      <c r="J283" s="11" t="s">
        <v>261</v>
      </c>
      <c r="K283" s="11" t="s">
        <v>4641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45689</v>
      </c>
      <c r="H284" s="11">
        <v>11</v>
      </c>
      <c r="I284" s="20" t="s">
        <v>259</v>
      </c>
      <c r="J284" s="11" t="s">
        <v>261</v>
      </c>
      <c r="K284" s="11" t="s">
        <v>4641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45689</v>
      </c>
      <c r="H285" s="11">
        <v>11</v>
      </c>
      <c r="I285" s="20" t="s">
        <v>259</v>
      </c>
      <c r="J285" s="11" t="s">
        <v>261</v>
      </c>
      <c r="K285" s="11" t="s">
        <v>4641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45689</v>
      </c>
      <c r="H286" s="11">
        <v>11</v>
      </c>
      <c r="I286" s="20" t="s">
        <v>259</v>
      </c>
      <c r="J286" s="11" t="s">
        <v>261</v>
      </c>
      <c r="K286" s="11" t="s">
        <v>4641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45689</v>
      </c>
      <c r="H287" s="11">
        <v>11</v>
      </c>
      <c r="I287" s="20" t="s">
        <v>259</v>
      </c>
      <c r="J287" s="11" t="s">
        <v>261</v>
      </c>
      <c r="K287" s="11" t="s">
        <v>4641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45689</v>
      </c>
      <c r="H288" s="11">
        <v>11</v>
      </c>
      <c r="I288" s="20" t="s">
        <v>259</v>
      </c>
      <c r="J288" s="11" t="s">
        <v>261</v>
      </c>
      <c r="K288" s="11" t="s">
        <v>4641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45689</v>
      </c>
      <c r="H289" s="11">
        <v>11</v>
      </c>
      <c r="I289" s="20" t="s">
        <v>259</v>
      </c>
      <c r="J289" s="11" t="s">
        <v>261</v>
      </c>
      <c r="K289" s="11" t="s">
        <v>4641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45689</v>
      </c>
      <c r="H290" s="11">
        <v>11</v>
      </c>
      <c r="I290" s="20" t="s">
        <v>259</v>
      </c>
      <c r="J290" s="11" t="s">
        <v>261</v>
      </c>
      <c r="K290" s="11" t="s">
        <v>4641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45689</v>
      </c>
      <c r="H291" s="11">
        <v>11</v>
      </c>
      <c r="I291" s="20" t="s">
        <v>259</v>
      </c>
      <c r="J291" s="11" t="s">
        <v>261</v>
      </c>
      <c r="K291" s="11" t="s">
        <v>4641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45689</v>
      </c>
      <c r="H292" s="11">
        <v>11</v>
      </c>
      <c r="I292" s="20" t="s">
        <v>259</v>
      </c>
      <c r="J292" s="11" t="s">
        <v>261</v>
      </c>
      <c r="K292" s="11" t="s">
        <v>4641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45689</v>
      </c>
      <c r="H293" s="11">
        <v>11</v>
      </c>
      <c r="I293" s="20" t="s">
        <v>259</v>
      </c>
      <c r="J293" s="11" t="s">
        <v>261</v>
      </c>
      <c r="K293" s="11" t="s">
        <v>4641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45689</v>
      </c>
      <c r="H294" s="11">
        <v>11</v>
      </c>
      <c r="I294" s="20" t="s">
        <v>259</v>
      </c>
      <c r="J294" s="11" t="s">
        <v>261</v>
      </c>
      <c r="K294" s="11" t="s">
        <v>4641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45689</v>
      </c>
      <c r="H295" s="11">
        <v>11</v>
      </c>
      <c r="I295" s="20" t="s">
        <v>259</v>
      </c>
      <c r="J295" s="11" t="s">
        <v>261</v>
      </c>
      <c r="K295" s="11" t="s">
        <v>4641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45689</v>
      </c>
      <c r="H296" s="11">
        <v>11</v>
      </c>
      <c r="I296" s="20" t="s">
        <v>259</v>
      </c>
      <c r="J296" s="11" t="s">
        <v>261</v>
      </c>
      <c r="K296" s="11" t="s">
        <v>4641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45689</v>
      </c>
      <c r="H297" s="11">
        <v>11</v>
      </c>
      <c r="I297" s="20" t="s">
        <v>259</v>
      </c>
      <c r="J297" s="11" t="s">
        <v>261</v>
      </c>
      <c r="K297" s="11" t="s">
        <v>4641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45689</v>
      </c>
      <c r="H298" s="11">
        <v>11</v>
      </c>
      <c r="I298" s="20" t="s">
        <v>259</v>
      </c>
      <c r="J298" s="11" t="s">
        <v>261</v>
      </c>
      <c r="K298" s="11" t="s">
        <v>4641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45689</v>
      </c>
      <c r="H299" s="11">
        <v>11</v>
      </c>
      <c r="I299" s="20" t="s">
        <v>259</v>
      </c>
      <c r="J299" s="11" t="s">
        <v>261</v>
      </c>
      <c r="K299" s="11" t="s">
        <v>4641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45689</v>
      </c>
      <c r="H300" s="11">
        <v>11</v>
      </c>
      <c r="I300" s="20" t="s">
        <v>259</v>
      </c>
      <c r="J300" s="11" t="s">
        <v>261</v>
      </c>
      <c r="K300" s="11" t="s">
        <v>4641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45689</v>
      </c>
      <c r="H301" s="11">
        <v>11</v>
      </c>
      <c r="I301" s="20" t="s">
        <v>259</v>
      </c>
      <c r="J301" s="11" t="s">
        <v>261</v>
      </c>
      <c r="K301" s="11" t="s">
        <v>4641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45689</v>
      </c>
      <c r="H302" s="11">
        <v>11</v>
      </c>
      <c r="I302" s="20" t="s">
        <v>259</v>
      </c>
      <c r="J302" s="11" t="s">
        <v>261</v>
      </c>
      <c r="K302" s="11" t="s">
        <v>4641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45689</v>
      </c>
      <c r="H303" s="11">
        <v>11</v>
      </c>
      <c r="I303" s="20" t="s">
        <v>259</v>
      </c>
      <c r="J303" s="11" t="s">
        <v>261</v>
      </c>
      <c r="K303" s="11" t="s">
        <v>4641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45689</v>
      </c>
      <c r="H304" s="11">
        <v>11</v>
      </c>
      <c r="I304" s="20" t="s">
        <v>259</v>
      </c>
      <c r="J304" s="11" t="s">
        <v>261</v>
      </c>
      <c r="K304" s="11" t="s">
        <v>4641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45689</v>
      </c>
      <c r="H305" s="11">
        <v>11</v>
      </c>
      <c r="I305" s="20" t="s">
        <v>259</v>
      </c>
      <c r="J305" s="11" t="s">
        <v>261</v>
      </c>
      <c r="K305" s="11" t="s">
        <v>4641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45689</v>
      </c>
      <c r="H306" s="11">
        <v>11</v>
      </c>
      <c r="I306" s="20" t="s">
        <v>259</v>
      </c>
      <c r="J306" s="11" t="s">
        <v>261</v>
      </c>
      <c r="K306" s="11" t="s">
        <v>4641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45689</v>
      </c>
      <c r="H307" s="11">
        <v>11</v>
      </c>
      <c r="I307" s="20" t="s">
        <v>259</v>
      </c>
      <c r="J307" s="11" t="s">
        <v>261</v>
      </c>
      <c r="K307" s="11" t="s">
        <v>4641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45689</v>
      </c>
      <c r="H308" s="11">
        <v>11</v>
      </c>
      <c r="I308" s="20" t="s">
        <v>259</v>
      </c>
      <c r="J308" s="11" t="s">
        <v>261</v>
      </c>
      <c r="K308" s="11" t="s">
        <v>4641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45689</v>
      </c>
      <c r="H309" s="11">
        <v>11</v>
      </c>
      <c r="I309" s="20" t="s">
        <v>259</v>
      </c>
      <c r="J309" s="11" t="s">
        <v>261</v>
      </c>
      <c r="K309" s="11" t="s">
        <v>4641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45689</v>
      </c>
      <c r="H310" s="11">
        <v>11</v>
      </c>
      <c r="I310" s="20" t="s">
        <v>259</v>
      </c>
      <c r="J310" s="11" t="s">
        <v>261</v>
      </c>
      <c r="K310" s="11" t="s">
        <v>4641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45689</v>
      </c>
      <c r="H311" s="11">
        <v>11</v>
      </c>
      <c r="I311" s="20" t="s">
        <v>259</v>
      </c>
      <c r="J311" s="11" t="s">
        <v>261</v>
      </c>
      <c r="K311" s="11" t="s">
        <v>4641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45689</v>
      </c>
      <c r="H312" s="11">
        <v>11</v>
      </c>
      <c r="I312" s="20" t="s">
        <v>259</v>
      </c>
      <c r="J312" s="11" t="s">
        <v>261</v>
      </c>
      <c r="K312" s="11" t="s">
        <v>4641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45689</v>
      </c>
      <c r="H313" s="11">
        <v>11</v>
      </c>
      <c r="I313" s="20" t="s">
        <v>259</v>
      </c>
      <c r="J313" s="11" t="s">
        <v>261</v>
      </c>
      <c r="K313" s="11" t="s">
        <v>4641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45689</v>
      </c>
      <c r="H314" s="11">
        <v>11</v>
      </c>
      <c r="I314" s="20" t="s">
        <v>259</v>
      </c>
      <c r="J314" s="11" t="s">
        <v>261</v>
      </c>
      <c r="K314" s="11" t="s">
        <v>4641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45689</v>
      </c>
      <c r="H315" s="11">
        <v>11</v>
      </c>
      <c r="I315" s="20" t="s">
        <v>259</v>
      </c>
      <c r="J315" s="11" t="s">
        <v>261</v>
      </c>
      <c r="K315" s="11" t="s">
        <v>4641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45689</v>
      </c>
      <c r="H316" s="11">
        <v>11</v>
      </c>
      <c r="I316" s="20" t="s">
        <v>259</v>
      </c>
      <c r="J316" s="11" t="s">
        <v>261</v>
      </c>
      <c r="K316" s="11" t="s">
        <v>4641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45689</v>
      </c>
      <c r="H317" s="11">
        <v>11</v>
      </c>
      <c r="I317" s="20" t="s">
        <v>259</v>
      </c>
      <c r="J317" s="11" t="s">
        <v>261</v>
      </c>
      <c r="K317" s="11" t="s">
        <v>4641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45689</v>
      </c>
      <c r="H318" s="11">
        <v>11</v>
      </c>
      <c r="I318" s="20" t="s">
        <v>259</v>
      </c>
      <c r="J318" s="11" t="s">
        <v>261</v>
      </c>
      <c r="K318" s="11" t="s">
        <v>4641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45689</v>
      </c>
      <c r="H319" s="11">
        <v>11</v>
      </c>
      <c r="I319" s="20" t="s">
        <v>259</v>
      </c>
      <c r="J319" s="11" t="s">
        <v>261</v>
      </c>
      <c r="K319" s="11" t="s">
        <v>4641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45689</v>
      </c>
      <c r="H320" s="11">
        <v>11</v>
      </c>
      <c r="I320" s="20" t="s">
        <v>259</v>
      </c>
      <c r="J320" s="11" t="s">
        <v>261</v>
      </c>
      <c r="K320" s="11" t="s">
        <v>4641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45689</v>
      </c>
      <c r="H321" s="11">
        <v>11</v>
      </c>
      <c r="I321" s="20" t="s">
        <v>259</v>
      </c>
      <c r="J321" s="11" t="s">
        <v>261</v>
      </c>
      <c r="K321" s="11" t="s">
        <v>4641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45689</v>
      </c>
      <c r="H322" s="11">
        <v>11</v>
      </c>
      <c r="I322" s="20" t="s">
        <v>259</v>
      </c>
      <c r="J322" s="11" t="s">
        <v>261</v>
      </c>
      <c r="K322" s="11" t="s">
        <v>4641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45689</v>
      </c>
      <c r="H323" s="11">
        <v>11</v>
      </c>
      <c r="I323" s="20" t="s">
        <v>259</v>
      </c>
      <c r="J323" s="11" t="s">
        <v>261</v>
      </c>
      <c r="K323" s="11" t="s">
        <v>4641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45689</v>
      </c>
      <c r="H324" s="11">
        <v>11</v>
      </c>
      <c r="I324" s="20" t="s">
        <v>259</v>
      </c>
      <c r="J324" s="11" t="s">
        <v>261</v>
      </c>
      <c r="K324" s="11" t="s">
        <v>4641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45689</v>
      </c>
      <c r="H325" s="11">
        <v>11</v>
      </c>
      <c r="I325" s="20" t="s">
        <v>259</v>
      </c>
      <c r="J325" s="11" t="s">
        <v>261</v>
      </c>
      <c r="K325" s="11" t="s">
        <v>4641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45689</v>
      </c>
      <c r="H326" s="11">
        <v>11</v>
      </c>
      <c r="I326" s="20" t="s">
        <v>259</v>
      </c>
      <c r="J326" s="11" t="s">
        <v>261</v>
      </c>
      <c r="K326" s="11" t="s">
        <v>4641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45689</v>
      </c>
      <c r="H327" s="11">
        <v>11</v>
      </c>
      <c r="I327" s="20" t="s">
        <v>259</v>
      </c>
      <c r="J327" s="11" t="s">
        <v>261</v>
      </c>
      <c r="K327" s="11" t="s">
        <v>4641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45689</v>
      </c>
      <c r="H328" s="11">
        <v>11</v>
      </c>
      <c r="I328" s="20" t="s">
        <v>259</v>
      </c>
      <c r="J328" s="11" t="s">
        <v>261</v>
      </c>
      <c r="K328" s="11" t="s">
        <v>4641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45689</v>
      </c>
      <c r="H329" s="11">
        <v>11</v>
      </c>
      <c r="I329" s="20" t="s">
        <v>259</v>
      </c>
      <c r="J329" s="11" t="s">
        <v>261</v>
      </c>
      <c r="K329" s="11" t="s">
        <v>4641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45689</v>
      </c>
      <c r="H330" s="11">
        <v>11</v>
      </c>
      <c r="I330" s="20" t="s">
        <v>259</v>
      </c>
      <c r="J330" s="11" t="s">
        <v>261</v>
      </c>
      <c r="K330" s="11" t="s">
        <v>4641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45689</v>
      </c>
      <c r="H331" s="11">
        <v>11</v>
      </c>
      <c r="I331" s="20" t="s">
        <v>259</v>
      </c>
      <c r="J331" s="11" t="s">
        <v>261</v>
      </c>
      <c r="K331" s="11" t="s">
        <v>4641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45689</v>
      </c>
      <c r="H332" s="11">
        <v>11</v>
      </c>
      <c r="I332" s="20" t="s">
        <v>259</v>
      </c>
      <c r="J332" s="11" t="s">
        <v>261</v>
      </c>
      <c r="K332" s="11" t="s">
        <v>4641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45689</v>
      </c>
      <c r="H333" s="11">
        <v>11</v>
      </c>
      <c r="I333" s="20" t="s">
        <v>259</v>
      </c>
      <c r="J333" s="11" t="s">
        <v>261</v>
      </c>
      <c r="K333" s="11" t="s">
        <v>4641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45689</v>
      </c>
      <c r="H334" s="11">
        <v>11</v>
      </c>
      <c r="I334" s="20" t="s">
        <v>259</v>
      </c>
      <c r="J334" s="11" t="s">
        <v>261</v>
      </c>
      <c r="K334" s="11" t="s">
        <v>4641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45689</v>
      </c>
      <c r="H335" s="11">
        <v>11</v>
      </c>
      <c r="I335" s="20" t="s">
        <v>259</v>
      </c>
      <c r="J335" s="11" t="s">
        <v>261</v>
      </c>
      <c r="K335" s="11" t="s">
        <v>4641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45689</v>
      </c>
      <c r="H336" s="11">
        <v>11</v>
      </c>
      <c r="I336" s="20" t="s">
        <v>259</v>
      </c>
      <c r="J336" s="11" t="s">
        <v>261</v>
      </c>
      <c r="K336" s="11" t="s">
        <v>4641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45689</v>
      </c>
      <c r="H337" s="11">
        <v>11</v>
      </c>
      <c r="I337" s="20" t="s">
        <v>259</v>
      </c>
      <c r="J337" s="11" t="s">
        <v>261</v>
      </c>
      <c r="K337" s="11" t="s">
        <v>4641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45689</v>
      </c>
      <c r="H338" s="11">
        <v>11</v>
      </c>
      <c r="I338" s="20" t="s">
        <v>259</v>
      </c>
      <c r="J338" s="11" t="s">
        <v>261</v>
      </c>
      <c r="K338" s="11" t="s">
        <v>4641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45689</v>
      </c>
      <c r="H339" s="11">
        <v>11</v>
      </c>
      <c r="I339" s="20" t="s">
        <v>259</v>
      </c>
      <c r="J339" s="11" t="s">
        <v>261</v>
      </c>
      <c r="K339" s="11" t="s">
        <v>4641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45689</v>
      </c>
      <c r="H340" s="11">
        <v>11</v>
      </c>
      <c r="I340" s="20" t="s">
        <v>259</v>
      </c>
      <c r="J340" s="11" t="s">
        <v>261</v>
      </c>
      <c r="K340" s="11" t="s">
        <v>4641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45689</v>
      </c>
      <c r="H341" s="11">
        <v>11</v>
      </c>
      <c r="I341" s="20" t="s">
        <v>259</v>
      </c>
      <c r="J341" s="11" t="s">
        <v>261</v>
      </c>
      <c r="K341" s="11" t="s">
        <v>4641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45689</v>
      </c>
      <c r="H342" s="11">
        <v>11</v>
      </c>
      <c r="I342" s="20" t="s">
        <v>259</v>
      </c>
      <c r="J342" s="11" t="s">
        <v>261</v>
      </c>
      <c r="K342" s="11" t="s">
        <v>4641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45689</v>
      </c>
      <c r="H343" s="11">
        <v>11</v>
      </c>
      <c r="I343" s="20" t="s">
        <v>259</v>
      </c>
      <c r="J343" s="11" t="s">
        <v>261</v>
      </c>
      <c r="K343" s="11" t="s">
        <v>4641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45689</v>
      </c>
      <c r="H344" s="11">
        <v>11</v>
      </c>
      <c r="I344" s="20" t="s">
        <v>259</v>
      </c>
      <c r="J344" s="11" t="s">
        <v>261</v>
      </c>
      <c r="K344" s="11" t="s">
        <v>4641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45689</v>
      </c>
      <c r="H345" s="11">
        <v>11</v>
      </c>
      <c r="I345" s="20" t="s">
        <v>259</v>
      </c>
      <c r="J345" s="11" t="s">
        <v>261</v>
      </c>
      <c r="K345" s="11" t="s">
        <v>4641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45689</v>
      </c>
      <c r="H346" s="11">
        <v>11</v>
      </c>
      <c r="I346" s="20" t="s">
        <v>259</v>
      </c>
      <c r="J346" s="11" t="s">
        <v>261</v>
      </c>
      <c r="K346" s="11" t="s">
        <v>4641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45689</v>
      </c>
      <c r="H347" s="11">
        <v>11</v>
      </c>
      <c r="I347" s="20" t="s">
        <v>259</v>
      </c>
      <c r="J347" s="11" t="s">
        <v>261</v>
      </c>
      <c r="K347" s="11" t="s">
        <v>4641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45689</v>
      </c>
      <c r="H348" s="11">
        <v>11</v>
      </c>
      <c r="I348" s="20" t="s">
        <v>259</v>
      </c>
      <c r="J348" s="11" t="s">
        <v>261</v>
      </c>
      <c r="K348" s="11" t="s">
        <v>4641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45689</v>
      </c>
      <c r="H349" s="11">
        <v>11</v>
      </c>
      <c r="I349" s="20" t="s">
        <v>259</v>
      </c>
      <c r="J349" s="11" t="s">
        <v>261</v>
      </c>
      <c r="K349" s="11" t="s">
        <v>4641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45689</v>
      </c>
      <c r="H350" s="11">
        <v>11</v>
      </c>
      <c r="I350" s="20" t="s">
        <v>259</v>
      </c>
      <c r="J350" s="11" t="s">
        <v>261</v>
      </c>
      <c r="K350" s="11" t="s">
        <v>4641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45689</v>
      </c>
      <c r="H351" s="11">
        <v>11</v>
      </c>
      <c r="I351" s="20" t="s">
        <v>259</v>
      </c>
      <c r="J351" s="11" t="s">
        <v>261</v>
      </c>
      <c r="K351" s="11" t="s">
        <v>4641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45689</v>
      </c>
      <c r="H352" s="11">
        <v>11</v>
      </c>
      <c r="I352" s="20" t="s">
        <v>259</v>
      </c>
      <c r="J352" s="11" t="s">
        <v>261</v>
      </c>
      <c r="K352" s="11" t="s">
        <v>4641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45689</v>
      </c>
      <c r="H353" s="11">
        <v>11</v>
      </c>
      <c r="I353" s="20" t="s">
        <v>259</v>
      </c>
      <c r="J353" s="11" t="s">
        <v>261</v>
      </c>
      <c r="K353" s="11" t="s">
        <v>4641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45689</v>
      </c>
      <c r="H354" s="11">
        <v>11</v>
      </c>
      <c r="I354" s="20" t="s">
        <v>259</v>
      </c>
      <c r="J354" s="11" t="s">
        <v>261</v>
      </c>
      <c r="K354" s="11" t="s">
        <v>4641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45689</v>
      </c>
      <c r="H355" s="11">
        <v>11</v>
      </c>
      <c r="I355" s="20" t="s">
        <v>259</v>
      </c>
      <c r="J355" s="11" t="s">
        <v>261</v>
      </c>
      <c r="K355" s="11" t="s">
        <v>4641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45689</v>
      </c>
      <c r="H356" s="11">
        <v>11</v>
      </c>
      <c r="I356" s="20" t="s">
        <v>259</v>
      </c>
      <c r="J356" s="11" t="s">
        <v>261</v>
      </c>
      <c r="K356" s="11" t="s">
        <v>4641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45689</v>
      </c>
      <c r="H357" s="11">
        <v>11</v>
      </c>
      <c r="I357" s="20" t="s">
        <v>259</v>
      </c>
      <c r="J357" s="11" t="s">
        <v>261</v>
      </c>
      <c r="K357" s="11" t="s">
        <v>4641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45689</v>
      </c>
      <c r="H358" s="11">
        <v>11</v>
      </c>
      <c r="I358" s="20" t="s">
        <v>259</v>
      </c>
      <c r="J358" s="11" t="s">
        <v>261</v>
      </c>
      <c r="K358" s="11" t="s">
        <v>4641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45689</v>
      </c>
      <c r="H359" s="11">
        <v>11</v>
      </c>
      <c r="I359" s="20" t="s">
        <v>259</v>
      </c>
      <c r="J359" s="11" t="s">
        <v>261</v>
      </c>
      <c r="K359" s="11" t="s">
        <v>4641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45689</v>
      </c>
      <c r="H360" s="11">
        <v>11</v>
      </c>
      <c r="I360" s="20" t="s">
        <v>259</v>
      </c>
      <c r="J360" s="11" t="s">
        <v>261</v>
      </c>
      <c r="K360" s="11" t="s">
        <v>4641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45689</v>
      </c>
      <c r="H361" s="11">
        <v>11</v>
      </c>
      <c r="I361" s="20" t="s">
        <v>259</v>
      </c>
      <c r="J361" s="11" t="s">
        <v>261</v>
      </c>
      <c r="K361" s="11" t="s">
        <v>4641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45689</v>
      </c>
      <c r="H362" s="11">
        <v>11</v>
      </c>
      <c r="I362" s="20" t="s">
        <v>259</v>
      </c>
      <c r="J362" s="11" t="s">
        <v>261</v>
      </c>
      <c r="K362" s="11" t="s">
        <v>4641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45689</v>
      </c>
      <c r="H363" s="11">
        <v>11</v>
      </c>
      <c r="I363" s="20" t="s">
        <v>259</v>
      </c>
      <c r="J363" s="11" t="s">
        <v>261</v>
      </c>
      <c r="K363" s="11" t="s">
        <v>4641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45689</v>
      </c>
      <c r="H364" s="11">
        <v>11</v>
      </c>
      <c r="I364" s="20" t="s">
        <v>259</v>
      </c>
      <c r="J364" s="11" t="s">
        <v>261</v>
      </c>
      <c r="K364" s="11" t="s">
        <v>4641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45689</v>
      </c>
      <c r="H365" s="11">
        <v>11</v>
      </c>
      <c r="I365" s="20" t="s">
        <v>259</v>
      </c>
      <c r="J365" s="11" t="s">
        <v>261</v>
      </c>
      <c r="K365" s="11" t="s">
        <v>4641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45689</v>
      </c>
      <c r="H366" s="11">
        <v>11</v>
      </c>
      <c r="I366" s="20" t="s">
        <v>259</v>
      </c>
      <c r="J366" s="11" t="s">
        <v>261</v>
      </c>
      <c r="K366" s="11" t="s">
        <v>4641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45689</v>
      </c>
      <c r="H367" s="11">
        <v>11</v>
      </c>
      <c r="I367" s="20" t="s">
        <v>259</v>
      </c>
      <c r="J367" s="11" t="s">
        <v>261</v>
      </c>
      <c r="K367" s="11" t="s">
        <v>4641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45689</v>
      </c>
      <c r="H368" s="11">
        <v>11</v>
      </c>
      <c r="I368" s="20" t="s">
        <v>259</v>
      </c>
      <c r="J368" s="11" t="s">
        <v>261</v>
      </c>
      <c r="K368" s="11" t="s">
        <v>4641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45689</v>
      </c>
      <c r="H369" s="11">
        <v>11</v>
      </c>
      <c r="I369" s="20" t="s">
        <v>259</v>
      </c>
      <c r="J369" s="11" t="s">
        <v>261</v>
      </c>
      <c r="K369" s="11" t="s">
        <v>4641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45689</v>
      </c>
      <c r="H370" s="11">
        <v>11</v>
      </c>
      <c r="I370" s="20" t="s">
        <v>259</v>
      </c>
      <c r="J370" s="11" t="s">
        <v>261</v>
      </c>
      <c r="K370" s="11" t="s">
        <v>4641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45689</v>
      </c>
      <c r="H371" s="11">
        <v>11</v>
      </c>
      <c r="I371" s="20" t="s">
        <v>259</v>
      </c>
      <c r="J371" s="11" t="s">
        <v>261</v>
      </c>
      <c r="K371" s="11" t="s">
        <v>4641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45689</v>
      </c>
      <c r="H372" s="11">
        <v>11</v>
      </c>
      <c r="I372" s="20" t="s">
        <v>259</v>
      </c>
      <c r="J372" s="11" t="s">
        <v>261</v>
      </c>
      <c r="K372" s="11" t="s">
        <v>4641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45689</v>
      </c>
      <c r="H373" s="11">
        <v>11</v>
      </c>
      <c r="I373" s="20" t="s">
        <v>259</v>
      </c>
      <c r="J373" s="11" t="s">
        <v>261</v>
      </c>
      <c r="K373" s="11" t="s">
        <v>4641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45689</v>
      </c>
      <c r="H374" s="11">
        <v>11</v>
      </c>
      <c r="I374" s="20" t="s">
        <v>259</v>
      </c>
      <c r="J374" s="11" t="s">
        <v>261</v>
      </c>
      <c r="K374" s="11" t="s">
        <v>4641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45689</v>
      </c>
      <c r="H375" s="11">
        <v>11</v>
      </c>
      <c r="I375" s="20" t="s">
        <v>259</v>
      </c>
      <c r="J375" s="11" t="s">
        <v>261</v>
      </c>
      <c r="K375" s="11" t="s">
        <v>4641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45689</v>
      </c>
      <c r="H376" s="11">
        <v>11</v>
      </c>
      <c r="I376" s="20" t="s">
        <v>259</v>
      </c>
      <c r="J376" s="11" t="s">
        <v>261</v>
      </c>
      <c r="K376" s="11" t="s">
        <v>4641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45689</v>
      </c>
      <c r="H377" s="11">
        <v>11</v>
      </c>
      <c r="I377" s="20" t="s">
        <v>259</v>
      </c>
      <c r="J377" s="11" t="s">
        <v>261</v>
      </c>
      <c r="K377" s="11" t="s">
        <v>4641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45689</v>
      </c>
      <c r="H378" s="11">
        <v>11</v>
      </c>
      <c r="I378" s="20" t="s">
        <v>259</v>
      </c>
      <c r="J378" s="11" t="s">
        <v>261</v>
      </c>
      <c r="K378" s="11" t="s">
        <v>4641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45689</v>
      </c>
      <c r="H379" s="11">
        <v>11</v>
      </c>
      <c r="I379" s="20" t="s">
        <v>259</v>
      </c>
      <c r="J379" s="11" t="s">
        <v>261</v>
      </c>
      <c r="K379" s="11" t="s">
        <v>4641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45689</v>
      </c>
      <c r="H380" s="11">
        <v>11</v>
      </c>
      <c r="I380" s="20" t="s">
        <v>259</v>
      </c>
      <c r="J380" s="11" t="s">
        <v>261</v>
      </c>
      <c r="K380" s="11" t="s">
        <v>4641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45689</v>
      </c>
      <c r="H381" s="11">
        <v>11</v>
      </c>
      <c r="I381" s="20" t="s">
        <v>259</v>
      </c>
      <c r="J381" s="11" t="s">
        <v>261</v>
      </c>
      <c r="K381" s="11" t="s">
        <v>4641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45689</v>
      </c>
      <c r="H382" s="11">
        <v>11</v>
      </c>
      <c r="I382" s="20" t="s">
        <v>259</v>
      </c>
      <c r="J382" s="11" t="s">
        <v>261</v>
      </c>
      <c r="K382" s="11" t="s">
        <v>4641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45689</v>
      </c>
      <c r="H383" s="11">
        <v>11</v>
      </c>
      <c r="I383" s="20" t="s">
        <v>259</v>
      </c>
      <c r="J383" s="11" t="s">
        <v>261</v>
      </c>
      <c r="K383" s="11" t="s">
        <v>4641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45689</v>
      </c>
      <c r="H384" s="11">
        <v>11</v>
      </c>
      <c r="I384" s="20" t="s">
        <v>259</v>
      </c>
      <c r="J384" s="11" t="s">
        <v>261</v>
      </c>
      <c r="K384" s="11" t="s">
        <v>4641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45689</v>
      </c>
      <c r="H385" s="11">
        <v>11</v>
      </c>
      <c r="I385" s="20" t="s">
        <v>259</v>
      </c>
      <c r="J385" s="11" t="s">
        <v>261</v>
      </c>
      <c r="K385" s="11" t="s">
        <v>4641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45689</v>
      </c>
      <c r="H386" s="11">
        <v>11</v>
      </c>
      <c r="I386" s="20" t="s">
        <v>259</v>
      </c>
      <c r="J386" s="11" t="s">
        <v>261</v>
      </c>
      <c r="K386" s="11" t="s">
        <v>4641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45689</v>
      </c>
      <c r="H387" s="11">
        <v>11</v>
      </c>
      <c r="I387" s="20" t="s">
        <v>259</v>
      </c>
      <c r="J387" s="11" t="s">
        <v>261</v>
      </c>
      <c r="K387" s="11" t="s">
        <v>4641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45689</v>
      </c>
      <c r="H388" s="11">
        <v>11</v>
      </c>
      <c r="I388" s="20" t="s">
        <v>259</v>
      </c>
      <c r="J388" s="11" t="s">
        <v>261</v>
      </c>
      <c r="K388" s="11" t="s">
        <v>4641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45689</v>
      </c>
      <c r="H389" s="11">
        <v>11</v>
      </c>
      <c r="I389" s="20" t="s">
        <v>259</v>
      </c>
      <c r="J389" s="11" t="s">
        <v>261</v>
      </c>
      <c r="K389" s="11" t="s">
        <v>4641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45689</v>
      </c>
      <c r="H390" s="11">
        <v>11</v>
      </c>
      <c r="I390" s="20" t="s">
        <v>259</v>
      </c>
      <c r="J390" s="11" t="s">
        <v>261</v>
      </c>
      <c r="K390" s="11" t="s">
        <v>4641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45689</v>
      </c>
      <c r="H391" s="11">
        <v>11</v>
      </c>
      <c r="I391" s="20" t="s">
        <v>259</v>
      </c>
      <c r="J391" s="11" t="s">
        <v>261</v>
      </c>
      <c r="K391" s="11" t="s">
        <v>4641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45689</v>
      </c>
      <c r="H392" s="11">
        <v>11</v>
      </c>
      <c r="I392" s="20" t="s">
        <v>259</v>
      </c>
      <c r="J392" s="11" t="s">
        <v>261</v>
      </c>
      <c r="K392" s="11" t="s">
        <v>4641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45689</v>
      </c>
      <c r="H393" s="11">
        <v>11</v>
      </c>
      <c r="I393" s="20" t="s">
        <v>259</v>
      </c>
      <c r="J393" s="11" t="s">
        <v>261</v>
      </c>
      <c r="K393" s="11" t="s">
        <v>4641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45689</v>
      </c>
      <c r="H394" s="11">
        <v>11</v>
      </c>
      <c r="I394" s="20" t="s">
        <v>259</v>
      </c>
      <c r="J394" s="11" t="s">
        <v>261</v>
      </c>
      <c r="K394" s="11" t="s">
        <v>4641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45689</v>
      </c>
      <c r="H395" s="11">
        <v>11</v>
      </c>
      <c r="I395" s="20" t="s">
        <v>259</v>
      </c>
      <c r="J395" s="11" t="s">
        <v>261</v>
      </c>
      <c r="K395" s="11" t="s">
        <v>4641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45689</v>
      </c>
      <c r="H396" s="11">
        <v>11</v>
      </c>
      <c r="I396" s="20" t="s">
        <v>259</v>
      </c>
      <c r="J396" s="11" t="s">
        <v>261</v>
      </c>
      <c r="K396" s="11" t="s">
        <v>4641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45689</v>
      </c>
      <c r="H397" s="11">
        <v>11</v>
      </c>
      <c r="I397" s="20" t="s">
        <v>259</v>
      </c>
      <c r="J397" s="11" t="s">
        <v>261</v>
      </c>
      <c r="K397" s="11" t="s">
        <v>4641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45689</v>
      </c>
      <c r="H398" s="11">
        <v>11</v>
      </c>
      <c r="I398" s="20" t="s">
        <v>259</v>
      </c>
      <c r="J398" s="11" t="s">
        <v>261</v>
      </c>
      <c r="K398" s="11" t="s">
        <v>4641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45689</v>
      </c>
      <c r="H399" s="11">
        <v>11</v>
      </c>
      <c r="I399" s="20" t="s">
        <v>259</v>
      </c>
      <c r="J399" s="11" t="s">
        <v>261</v>
      </c>
      <c r="K399" s="11" t="s">
        <v>4641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45689</v>
      </c>
      <c r="H400" s="11">
        <v>11</v>
      </c>
      <c r="I400" s="20" t="s">
        <v>259</v>
      </c>
      <c r="J400" s="11" t="s">
        <v>261</v>
      </c>
      <c r="K400" s="11" t="s">
        <v>4641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45689</v>
      </c>
      <c r="H401" s="11">
        <v>11</v>
      </c>
      <c r="I401" s="20" t="s">
        <v>259</v>
      </c>
      <c r="J401" s="11" t="s">
        <v>261</v>
      </c>
      <c r="K401" s="11" t="s">
        <v>4641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45689</v>
      </c>
      <c r="H402" s="11">
        <v>11</v>
      </c>
      <c r="I402" s="20" t="s">
        <v>259</v>
      </c>
      <c r="J402" s="11" t="s">
        <v>261</v>
      </c>
      <c r="K402" s="11" t="s">
        <v>4641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45689</v>
      </c>
      <c r="H403" s="11">
        <v>11</v>
      </c>
      <c r="I403" s="20" t="s">
        <v>259</v>
      </c>
      <c r="J403" s="11" t="s">
        <v>261</v>
      </c>
      <c r="K403" s="11" t="s">
        <v>4641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45689</v>
      </c>
      <c r="H404" s="11">
        <v>11</v>
      </c>
      <c r="I404" s="20" t="s">
        <v>259</v>
      </c>
      <c r="J404" s="11" t="s">
        <v>261</v>
      </c>
      <c r="K404" s="11" t="s">
        <v>4641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45689</v>
      </c>
      <c r="H405" s="11">
        <v>11</v>
      </c>
      <c r="I405" s="20" t="s">
        <v>259</v>
      </c>
      <c r="J405" s="11" t="s">
        <v>261</v>
      </c>
      <c r="K405" s="11" t="s">
        <v>4641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45689</v>
      </c>
      <c r="H406" s="11">
        <v>11</v>
      </c>
      <c r="I406" s="20" t="s">
        <v>259</v>
      </c>
      <c r="J406" s="11" t="s">
        <v>261</v>
      </c>
      <c r="K406" s="11" t="s">
        <v>4641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45689</v>
      </c>
      <c r="H407" s="11">
        <v>11</v>
      </c>
      <c r="I407" s="20" t="s">
        <v>259</v>
      </c>
      <c r="J407" s="11" t="s">
        <v>261</v>
      </c>
      <c r="K407" s="11" t="s">
        <v>4641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45689</v>
      </c>
      <c r="H408" s="11">
        <v>11</v>
      </c>
      <c r="I408" s="20" t="s">
        <v>259</v>
      </c>
      <c r="J408" s="11" t="s">
        <v>261</v>
      </c>
      <c r="K408" s="11" t="s">
        <v>4641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45689</v>
      </c>
      <c r="H409" s="11">
        <v>11</v>
      </c>
      <c r="I409" s="20" t="s">
        <v>259</v>
      </c>
      <c r="J409" s="11" t="s">
        <v>261</v>
      </c>
      <c r="K409" s="11" t="s">
        <v>4641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45689</v>
      </c>
      <c r="H410" s="11">
        <v>11</v>
      </c>
      <c r="I410" s="20" t="s">
        <v>259</v>
      </c>
      <c r="J410" s="11" t="s">
        <v>261</v>
      </c>
      <c r="K410" s="11" t="s">
        <v>4641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45689</v>
      </c>
      <c r="H411" s="11">
        <v>11</v>
      </c>
      <c r="I411" s="20" t="s">
        <v>259</v>
      </c>
      <c r="J411" s="11" t="s">
        <v>261</v>
      </c>
      <c r="K411" s="11" t="s">
        <v>4641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45689</v>
      </c>
      <c r="H412" s="11">
        <v>11</v>
      </c>
      <c r="I412" s="20" t="s">
        <v>259</v>
      </c>
      <c r="J412" s="11" t="s">
        <v>261</v>
      </c>
      <c r="K412" s="11" t="s">
        <v>4641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45689</v>
      </c>
      <c r="H413" s="11">
        <v>11</v>
      </c>
      <c r="I413" s="20" t="s">
        <v>259</v>
      </c>
      <c r="J413" s="11" t="s">
        <v>261</v>
      </c>
      <c r="K413" s="11" t="s">
        <v>4641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45689</v>
      </c>
      <c r="H414" s="11">
        <v>11</v>
      </c>
      <c r="I414" s="20" t="s">
        <v>259</v>
      </c>
      <c r="J414" s="11" t="s">
        <v>261</v>
      </c>
      <c r="K414" s="11" t="s">
        <v>4641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45689</v>
      </c>
      <c r="H415" s="11">
        <v>11</v>
      </c>
      <c r="I415" s="20" t="s">
        <v>259</v>
      </c>
      <c r="J415" s="11" t="s">
        <v>261</v>
      </c>
      <c r="K415" s="11" t="s">
        <v>4641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45689</v>
      </c>
      <c r="H416" s="11">
        <v>11</v>
      </c>
      <c r="I416" s="20" t="s">
        <v>259</v>
      </c>
      <c r="J416" s="11" t="s">
        <v>261</v>
      </c>
      <c r="K416" s="11" t="s">
        <v>4641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45689</v>
      </c>
      <c r="H417" s="11">
        <v>11</v>
      </c>
      <c r="I417" s="20" t="s">
        <v>259</v>
      </c>
      <c r="J417" s="11" t="s">
        <v>261</v>
      </c>
      <c r="K417" s="11" t="s">
        <v>4641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45689</v>
      </c>
      <c r="H418" s="11">
        <v>11</v>
      </c>
      <c r="I418" s="20" t="s">
        <v>259</v>
      </c>
      <c r="J418" s="11" t="s">
        <v>261</v>
      </c>
      <c r="K418" s="11" t="s">
        <v>4641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45689</v>
      </c>
      <c r="H419" s="11">
        <v>11</v>
      </c>
      <c r="I419" s="20" t="s">
        <v>259</v>
      </c>
      <c r="J419" s="11" t="s">
        <v>261</v>
      </c>
      <c r="K419" s="11" t="s">
        <v>4641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45689</v>
      </c>
      <c r="H420" s="11">
        <v>11</v>
      </c>
      <c r="I420" s="20" t="s">
        <v>259</v>
      </c>
      <c r="J420" s="11" t="s">
        <v>261</v>
      </c>
      <c r="K420" s="11" t="s">
        <v>4641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45689</v>
      </c>
      <c r="H421" s="11">
        <v>11</v>
      </c>
      <c r="I421" s="20" t="s">
        <v>259</v>
      </c>
      <c r="J421" s="11" t="s">
        <v>261</v>
      </c>
      <c r="K421" s="11" t="s">
        <v>4641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45689</v>
      </c>
      <c r="H422" s="11">
        <v>11</v>
      </c>
      <c r="I422" s="20" t="s">
        <v>259</v>
      </c>
      <c r="J422" s="11" t="s">
        <v>261</v>
      </c>
      <c r="K422" s="11" t="s">
        <v>4641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45689</v>
      </c>
      <c r="H423" s="11">
        <v>11</v>
      </c>
      <c r="I423" s="20" t="s">
        <v>259</v>
      </c>
      <c r="J423" s="11" t="s">
        <v>261</v>
      </c>
      <c r="K423" s="11" t="s">
        <v>4641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45689</v>
      </c>
      <c r="H424" s="11">
        <v>11</v>
      </c>
      <c r="I424" s="20" t="s">
        <v>259</v>
      </c>
      <c r="J424" s="11" t="s">
        <v>261</v>
      </c>
      <c r="K424" s="11" t="s">
        <v>4641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45689</v>
      </c>
      <c r="H425" s="11">
        <v>11</v>
      </c>
      <c r="I425" s="20" t="s">
        <v>259</v>
      </c>
      <c r="J425" s="11" t="s">
        <v>261</v>
      </c>
      <c r="K425" s="11" t="s">
        <v>4641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45689</v>
      </c>
      <c r="H426" s="11">
        <v>11</v>
      </c>
      <c r="I426" s="20" t="s">
        <v>259</v>
      </c>
      <c r="J426" s="11" t="s">
        <v>261</v>
      </c>
      <c r="K426" s="11" t="s">
        <v>4641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45689</v>
      </c>
      <c r="H427" s="11">
        <v>11</v>
      </c>
      <c r="I427" s="20" t="s">
        <v>259</v>
      </c>
      <c r="J427" s="11" t="s">
        <v>261</v>
      </c>
      <c r="K427" s="11" t="s">
        <v>4641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45689</v>
      </c>
      <c r="H428" s="11">
        <v>11</v>
      </c>
      <c r="I428" s="20" t="s">
        <v>259</v>
      </c>
      <c r="J428" s="11" t="s">
        <v>261</v>
      </c>
      <c r="K428" s="11" t="s">
        <v>4641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45689</v>
      </c>
      <c r="H429" s="11">
        <v>11</v>
      </c>
      <c r="I429" s="20" t="s">
        <v>259</v>
      </c>
      <c r="J429" s="11" t="s">
        <v>261</v>
      </c>
      <c r="K429" s="11" t="s">
        <v>4641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45689</v>
      </c>
      <c r="H430" s="11">
        <v>11</v>
      </c>
      <c r="I430" s="20" t="s">
        <v>259</v>
      </c>
      <c r="J430" s="11" t="s">
        <v>261</v>
      </c>
      <c r="K430" s="11" t="s">
        <v>4641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45689</v>
      </c>
      <c r="H431" s="11">
        <v>11</v>
      </c>
      <c r="I431" s="20" t="s">
        <v>259</v>
      </c>
      <c r="J431" s="11" t="s">
        <v>261</v>
      </c>
      <c r="K431" s="11" t="s">
        <v>4641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45689</v>
      </c>
      <c r="H432" s="11">
        <v>11</v>
      </c>
      <c r="I432" s="20" t="s">
        <v>259</v>
      </c>
      <c r="J432" s="11" t="s">
        <v>261</v>
      </c>
      <c r="K432" s="11" t="s">
        <v>4641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45689</v>
      </c>
      <c r="H433" s="11">
        <v>11</v>
      </c>
      <c r="I433" s="20" t="s">
        <v>259</v>
      </c>
      <c r="J433" s="11" t="s">
        <v>261</v>
      </c>
      <c r="K433" s="11" t="s">
        <v>4641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45689</v>
      </c>
      <c r="H434" s="11">
        <v>11</v>
      </c>
      <c r="I434" s="20" t="s">
        <v>259</v>
      </c>
      <c r="J434" s="11" t="s">
        <v>261</v>
      </c>
      <c r="K434" s="11" t="s">
        <v>4641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45689</v>
      </c>
      <c r="H435" s="11">
        <v>11</v>
      </c>
      <c r="I435" s="20" t="s">
        <v>259</v>
      </c>
      <c r="J435" s="11" t="s">
        <v>261</v>
      </c>
      <c r="K435" s="11" t="s">
        <v>4641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45689</v>
      </c>
      <c r="H436" s="11">
        <v>11</v>
      </c>
      <c r="I436" s="20" t="s">
        <v>259</v>
      </c>
      <c r="J436" s="11" t="s">
        <v>261</v>
      </c>
      <c r="K436" s="11" t="s">
        <v>4641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45689</v>
      </c>
      <c r="H437" s="11">
        <v>11</v>
      </c>
      <c r="I437" s="20" t="s">
        <v>259</v>
      </c>
      <c r="J437" s="11" t="s">
        <v>261</v>
      </c>
      <c r="K437" s="11" t="s">
        <v>4641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45689</v>
      </c>
      <c r="H438" s="11">
        <v>11</v>
      </c>
      <c r="I438" s="20" t="s">
        <v>259</v>
      </c>
      <c r="J438" s="11" t="s">
        <v>261</v>
      </c>
      <c r="K438" s="11" t="s">
        <v>4641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45689</v>
      </c>
      <c r="H439" s="11">
        <v>11</v>
      </c>
      <c r="I439" s="20" t="s">
        <v>259</v>
      </c>
      <c r="J439" s="11" t="s">
        <v>261</v>
      </c>
      <c r="K439" s="11" t="s">
        <v>4641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45689</v>
      </c>
      <c r="H440" s="11">
        <v>11</v>
      </c>
      <c r="I440" s="20" t="s">
        <v>259</v>
      </c>
      <c r="J440" s="11" t="s">
        <v>261</v>
      </c>
      <c r="K440" s="11" t="s">
        <v>4641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45689</v>
      </c>
      <c r="H441" s="11">
        <v>11</v>
      </c>
      <c r="I441" s="20" t="s">
        <v>259</v>
      </c>
      <c r="J441" s="11" t="s">
        <v>261</v>
      </c>
      <c r="K441" s="11" t="s">
        <v>4641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45689</v>
      </c>
      <c r="H442" s="11">
        <v>11</v>
      </c>
      <c r="I442" s="20" t="s">
        <v>259</v>
      </c>
      <c r="J442" s="11" t="s">
        <v>261</v>
      </c>
      <c r="K442" s="11" t="s">
        <v>4641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45689</v>
      </c>
      <c r="H443" s="11">
        <v>11</v>
      </c>
      <c r="I443" s="20" t="s">
        <v>259</v>
      </c>
      <c r="J443" s="11" t="s">
        <v>261</v>
      </c>
      <c r="K443" s="11" t="s">
        <v>4641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45689</v>
      </c>
      <c r="H444" s="11">
        <v>11</v>
      </c>
      <c r="I444" s="20" t="s">
        <v>259</v>
      </c>
      <c r="J444" s="11" t="s">
        <v>261</v>
      </c>
      <c r="K444" s="11" t="s">
        <v>4641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45689</v>
      </c>
      <c r="H445" s="11">
        <v>11</v>
      </c>
      <c r="I445" s="20" t="s">
        <v>259</v>
      </c>
      <c r="J445" s="11" t="s">
        <v>261</v>
      </c>
      <c r="K445" s="11" t="s">
        <v>4641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45689</v>
      </c>
      <c r="H446" s="11">
        <v>11</v>
      </c>
      <c r="I446" s="20" t="s">
        <v>259</v>
      </c>
      <c r="J446" s="11" t="s">
        <v>261</v>
      </c>
      <c r="K446" s="11" t="s">
        <v>4641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45689</v>
      </c>
      <c r="H447" s="11">
        <v>11</v>
      </c>
      <c r="I447" s="20" t="s">
        <v>259</v>
      </c>
      <c r="J447" s="11" t="s">
        <v>261</v>
      </c>
      <c r="K447" s="11" t="s">
        <v>4641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45689</v>
      </c>
      <c r="H448" s="11">
        <v>11</v>
      </c>
      <c r="I448" s="20" t="s">
        <v>259</v>
      </c>
      <c r="J448" s="11" t="s">
        <v>261</v>
      </c>
      <c r="K448" s="11" t="s">
        <v>4641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45689</v>
      </c>
      <c r="H449" s="11">
        <v>11</v>
      </c>
      <c r="I449" s="20" t="s">
        <v>259</v>
      </c>
      <c r="J449" s="11" t="s">
        <v>261</v>
      </c>
      <c r="K449" s="11" t="s">
        <v>4641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45689</v>
      </c>
      <c r="H450" s="11">
        <v>11</v>
      </c>
      <c r="I450" s="20" t="s">
        <v>259</v>
      </c>
      <c r="J450" s="11" t="s">
        <v>261</v>
      </c>
      <c r="K450" s="11" t="s">
        <v>4641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45689</v>
      </c>
      <c r="H451" s="11">
        <v>11</v>
      </c>
      <c r="I451" s="20" t="s">
        <v>259</v>
      </c>
      <c r="J451" s="11" t="s">
        <v>261</v>
      </c>
      <c r="K451" s="11" t="s">
        <v>4641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45689</v>
      </c>
      <c r="H452" s="11">
        <v>11</v>
      </c>
      <c r="I452" s="20" t="s">
        <v>259</v>
      </c>
      <c r="J452" s="11" t="s">
        <v>261</v>
      </c>
      <c r="K452" s="11" t="s">
        <v>4641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45689</v>
      </c>
      <c r="H453" s="11">
        <v>11</v>
      </c>
      <c r="I453" s="20" t="s">
        <v>259</v>
      </c>
      <c r="J453" s="11" t="s">
        <v>261</v>
      </c>
      <c r="K453" s="11" t="s">
        <v>4641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45689</v>
      </c>
      <c r="H454" s="11">
        <v>11</v>
      </c>
      <c r="I454" s="20" t="s">
        <v>259</v>
      </c>
      <c r="J454" s="11" t="s">
        <v>261</v>
      </c>
      <c r="K454" s="11" t="s">
        <v>4641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45689</v>
      </c>
      <c r="H455" s="11">
        <v>11</v>
      </c>
      <c r="I455" s="20" t="s">
        <v>259</v>
      </c>
      <c r="J455" s="11" t="s">
        <v>261</v>
      </c>
      <c r="K455" s="11" t="s">
        <v>4641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45689</v>
      </c>
      <c r="H456" s="11">
        <v>11</v>
      </c>
      <c r="I456" s="20" t="s">
        <v>259</v>
      </c>
      <c r="J456" s="11" t="s">
        <v>261</v>
      </c>
      <c r="K456" s="11" t="s">
        <v>4641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45689</v>
      </c>
      <c r="H457" s="11">
        <v>11</v>
      </c>
      <c r="I457" s="20" t="s">
        <v>259</v>
      </c>
      <c r="J457" s="11" t="s">
        <v>261</v>
      </c>
      <c r="K457" s="11" t="s">
        <v>4641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45689</v>
      </c>
      <c r="H458" s="11">
        <v>11</v>
      </c>
      <c r="I458" s="20" t="s">
        <v>259</v>
      </c>
      <c r="J458" s="11" t="s">
        <v>261</v>
      </c>
      <c r="K458" s="11" t="s">
        <v>4641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45689</v>
      </c>
      <c r="H459" s="11">
        <v>11</v>
      </c>
      <c r="I459" s="20" t="s">
        <v>259</v>
      </c>
      <c r="J459" s="11" t="s">
        <v>261</v>
      </c>
      <c r="K459" s="11" t="s">
        <v>4641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45689</v>
      </c>
      <c r="H460" s="11">
        <v>11</v>
      </c>
      <c r="I460" s="20" t="s">
        <v>259</v>
      </c>
      <c r="J460" s="11" t="s">
        <v>261</v>
      </c>
      <c r="K460" s="11" t="s">
        <v>4641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45689</v>
      </c>
      <c r="H461" s="11">
        <v>11</v>
      </c>
      <c r="I461" s="20" t="s">
        <v>259</v>
      </c>
      <c r="J461" s="11" t="s">
        <v>261</v>
      </c>
      <c r="K461" s="11" t="s">
        <v>4641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45689</v>
      </c>
      <c r="H462" s="11">
        <v>11</v>
      </c>
      <c r="I462" s="20" t="s">
        <v>259</v>
      </c>
      <c r="J462" s="11" t="s">
        <v>261</v>
      </c>
      <c r="K462" s="11" t="s">
        <v>4641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45689</v>
      </c>
      <c r="H463" s="11">
        <v>11</v>
      </c>
      <c r="I463" s="20" t="s">
        <v>259</v>
      </c>
      <c r="J463" s="11" t="s">
        <v>261</v>
      </c>
      <c r="K463" s="11" t="s">
        <v>4641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45689</v>
      </c>
      <c r="H464" s="11">
        <v>11</v>
      </c>
      <c r="I464" s="20" t="s">
        <v>259</v>
      </c>
      <c r="J464" s="11" t="s">
        <v>261</v>
      </c>
      <c r="K464" s="11" t="s">
        <v>4641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45689</v>
      </c>
      <c r="H465" s="11">
        <v>11</v>
      </c>
      <c r="I465" s="20" t="s">
        <v>259</v>
      </c>
      <c r="J465" s="11" t="s">
        <v>261</v>
      </c>
      <c r="K465" s="11" t="s">
        <v>4641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45689</v>
      </c>
      <c r="H466" s="11">
        <v>11</v>
      </c>
      <c r="I466" s="20" t="s">
        <v>259</v>
      </c>
      <c r="J466" s="11" t="s">
        <v>261</v>
      </c>
      <c r="K466" s="11" t="s">
        <v>4641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45689</v>
      </c>
      <c r="H467" s="11">
        <v>11</v>
      </c>
      <c r="I467" s="20" t="s">
        <v>259</v>
      </c>
      <c r="J467" s="11" t="s">
        <v>261</v>
      </c>
      <c r="K467" s="11" t="s">
        <v>4641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45689</v>
      </c>
      <c r="H468" s="11">
        <v>11</v>
      </c>
      <c r="I468" s="20" t="s">
        <v>259</v>
      </c>
      <c r="J468" s="11" t="s">
        <v>261</v>
      </c>
      <c r="K468" s="11" t="s">
        <v>4641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45689</v>
      </c>
      <c r="H469" s="11">
        <v>11</v>
      </c>
      <c r="I469" s="20" t="s">
        <v>259</v>
      </c>
      <c r="J469" s="11" t="s">
        <v>261</v>
      </c>
      <c r="K469" s="11" t="s">
        <v>4641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45689</v>
      </c>
      <c r="H470" s="11">
        <v>11</v>
      </c>
      <c r="I470" s="20" t="s">
        <v>259</v>
      </c>
      <c r="J470" s="11" t="s">
        <v>261</v>
      </c>
      <c r="K470" s="11" t="s">
        <v>4641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45689</v>
      </c>
      <c r="H471" s="11">
        <v>11</v>
      </c>
      <c r="I471" s="20" t="s">
        <v>259</v>
      </c>
      <c r="J471" s="11" t="s">
        <v>261</v>
      </c>
      <c r="K471" s="11" t="s">
        <v>4641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45689</v>
      </c>
      <c r="H472" s="11">
        <v>11</v>
      </c>
      <c r="I472" s="20" t="s">
        <v>259</v>
      </c>
      <c r="J472" s="11" t="s">
        <v>261</v>
      </c>
      <c r="K472" s="11" t="s">
        <v>4641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45689</v>
      </c>
      <c r="H473" s="11">
        <v>11</v>
      </c>
      <c r="I473" s="20" t="s">
        <v>259</v>
      </c>
      <c r="J473" s="11" t="s">
        <v>261</v>
      </c>
      <c r="K473" s="11" t="s">
        <v>4641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45689</v>
      </c>
      <c r="H474" s="11">
        <v>11</v>
      </c>
      <c r="I474" s="20" t="s">
        <v>259</v>
      </c>
      <c r="J474" s="11" t="s">
        <v>261</v>
      </c>
      <c r="K474" s="11" t="s">
        <v>4641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45689</v>
      </c>
      <c r="H475" s="11">
        <v>11</v>
      </c>
      <c r="I475" s="20" t="s">
        <v>259</v>
      </c>
      <c r="J475" s="11" t="s">
        <v>261</v>
      </c>
      <c r="K475" s="11" t="s">
        <v>4641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45689</v>
      </c>
      <c r="H476" s="11">
        <v>11</v>
      </c>
      <c r="I476" s="20" t="s">
        <v>259</v>
      </c>
      <c r="J476" s="11" t="s">
        <v>261</v>
      </c>
      <c r="K476" s="11" t="s">
        <v>4641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45689</v>
      </c>
      <c r="H477" s="11">
        <v>11</v>
      </c>
      <c r="I477" s="20" t="s">
        <v>259</v>
      </c>
      <c r="J477" s="11" t="s">
        <v>261</v>
      </c>
      <c r="K477" s="11" t="s">
        <v>4641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45689</v>
      </c>
      <c r="H478" s="11">
        <v>11</v>
      </c>
      <c r="I478" s="20" t="s">
        <v>259</v>
      </c>
      <c r="J478" s="11" t="s">
        <v>261</v>
      </c>
      <c r="K478" s="11" t="s">
        <v>4641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45689</v>
      </c>
      <c r="H479" s="11">
        <v>11</v>
      </c>
      <c r="I479" s="20" t="s">
        <v>259</v>
      </c>
      <c r="J479" s="11" t="s">
        <v>261</v>
      </c>
      <c r="K479" s="11" t="s">
        <v>4641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45689</v>
      </c>
      <c r="H480" s="11">
        <v>11</v>
      </c>
      <c r="I480" s="20" t="s">
        <v>259</v>
      </c>
      <c r="J480" s="11" t="s">
        <v>261</v>
      </c>
      <c r="K480" s="11" t="s">
        <v>4641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45689</v>
      </c>
      <c r="H481" s="11">
        <v>11</v>
      </c>
      <c r="I481" s="20" t="s">
        <v>259</v>
      </c>
      <c r="J481" s="11" t="s">
        <v>261</v>
      </c>
      <c r="K481" s="11" t="s">
        <v>4641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45689</v>
      </c>
      <c r="H482" s="11">
        <v>11</v>
      </c>
      <c r="I482" s="20" t="s">
        <v>259</v>
      </c>
      <c r="J482" s="11" t="s">
        <v>261</v>
      </c>
      <c r="K482" s="11" t="s">
        <v>4641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45689</v>
      </c>
      <c r="H483" s="11">
        <v>11</v>
      </c>
      <c r="I483" s="20" t="s">
        <v>259</v>
      </c>
      <c r="J483" s="11" t="s">
        <v>261</v>
      </c>
      <c r="K483" s="11" t="s">
        <v>4641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45689</v>
      </c>
      <c r="H484" s="11">
        <v>11</v>
      </c>
      <c r="I484" s="20" t="s">
        <v>259</v>
      </c>
      <c r="J484" s="11" t="s">
        <v>261</v>
      </c>
      <c r="K484" s="11" t="s">
        <v>4641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45689</v>
      </c>
      <c r="H485" s="11">
        <v>11</v>
      </c>
      <c r="I485" s="20" t="s">
        <v>259</v>
      </c>
      <c r="J485" s="11" t="s">
        <v>261</v>
      </c>
      <c r="K485" s="11" t="s">
        <v>4641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45689</v>
      </c>
      <c r="H486" s="11">
        <v>11</v>
      </c>
      <c r="I486" s="20" t="s">
        <v>259</v>
      </c>
      <c r="J486" s="11" t="s">
        <v>261</v>
      </c>
      <c r="K486" s="11" t="s">
        <v>4641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45689</v>
      </c>
      <c r="H487" s="11">
        <v>11</v>
      </c>
      <c r="I487" s="20" t="s">
        <v>259</v>
      </c>
      <c r="J487" s="11" t="s">
        <v>261</v>
      </c>
      <c r="K487" s="11" t="s">
        <v>4641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45689</v>
      </c>
      <c r="H488" s="11">
        <v>11</v>
      </c>
      <c r="I488" s="20" t="s">
        <v>259</v>
      </c>
      <c r="J488" s="11" t="s">
        <v>261</v>
      </c>
      <c r="K488" s="11" t="s">
        <v>4641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45689</v>
      </c>
      <c r="H489" s="11">
        <v>11</v>
      </c>
      <c r="I489" s="20" t="s">
        <v>259</v>
      </c>
      <c r="J489" s="11" t="s">
        <v>261</v>
      </c>
      <c r="K489" s="11" t="s">
        <v>4641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45689</v>
      </c>
      <c r="H490" s="11">
        <v>11</v>
      </c>
      <c r="I490" s="20" t="s">
        <v>259</v>
      </c>
      <c r="J490" s="11" t="s">
        <v>261</v>
      </c>
      <c r="K490" s="11" t="s">
        <v>4641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45689</v>
      </c>
      <c r="H491" s="11">
        <v>11</v>
      </c>
      <c r="I491" s="20" t="s">
        <v>259</v>
      </c>
      <c r="J491" s="11" t="s">
        <v>261</v>
      </c>
      <c r="K491" s="11" t="s">
        <v>4641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45689</v>
      </c>
      <c r="H492" s="11">
        <v>11</v>
      </c>
      <c r="I492" s="20" t="s">
        <v>259</v>
      </c>
      <c r="J492" s="11" t="s">
        <v>261</v>
      </c>
      <c r="K492" s="11" t="s">
        <v>4641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45689</v>
      </c>
      <c r="H493" s="11">
        <v>11</v>
      </c>
      <c r="I493" s="20" t="s">
        <v>259</v>
      </c>
      <c r="J493" s="11" t="s">
        <v>261</v>
      </c>
      <c r="K493" s="11" t="s">
        <v>4641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45689</v>
      </c>
      <c r="H494" s="11">
        <v>11</v>
      </c>
      <c r="I494" s="20" t="s">
        <v>259</v>
      </c>
      <c r="J494" s="11" t="s">
        <v>261</v>
      </c>
      <c r="K494" s="11" t="s">
        <v>4641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45689</v>
      </c>
      <c r="H495" s="11">
        <v>11</v>
      </c>
      <c r="I495" s="20" t="s">
        <v>259</v>
      </c>
      <c r="J495" s="11" t="s">
        <v>261</v>
      </c>
      <c r="K495" s="11" t="s">
        <v>4641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45689</v>
      </c>
      <c r="H496" s="11">
        <v>11</v>
      </c>
      <c r="I496" s="20" t="s">
        <v>259</v>
      </c>
      <c r="J496" s="11" t="s">
        <v>261</v>
      </c>
      <c r="K496" s="11" t="s">
        <v>4641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45689</v>
      </c>
      <c r="H497" s="11">
        <v>11</v>
      </c>
      <c r="I497" s="20" t="s">
        <v>259</v>
      </c>
      <c r="J497" s="11" t="s">
        <v>261</v>
      </c>
      <c r="K497" s="11" t="s">
        <v>4641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45689</v>
      </c>
      <c r="H498" s="11">
        <v>11</v>
      </c>
      <c r="I498" s="20" t="s">
        <v>259</v>
      </c>
      <c r="J498" s="11" t="s">
        <v>261</v>
      </c>
      <c r="K498" s="11" t="s">
        <v>4641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45689</v>
      </c>
      <c r="H499" s="11">
        <v>11</v>
      </c>
      <c r="I499" s="20" t="s">
        <v>259</v>
      </c>
      <c r="J499" s="11" t="s">
        <v>261</v>
      </c>
      <c r="K499" s="11" t="s">
        <v>4641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45689</v>
      </c>
      <c r="H500" s="11">
        <v>11</v>
      </c>
      <c r="I500" s="20" t="s">
        <v>259</v>
      </c>
      <c r="J500" s="11" t="s">
        <v>261</v>
      </c>
      <c r="K500" s="11" t="s">
        <v>4641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45689</v>
      </c>
      <c r="H501" s="11">
        <v>11</v>
      </c>
      <c r="I501" s="20" t="s">
        <v>259</v>
      </c>
      <c r="J501" s="11" t="s">
        <v>261</v>
      </c>
      <c r="K501" s="11" t="s">
        <v>4641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45689</v>
      </c>
      <c r="H502" s="11">
        <v>11</v>
      </c>
      <c r="I502" s="20" t="s">
        <v>259</v>
      </c>
      <c r="J502" s="11" t="s">
        <v>261</v>
      </c>
      <c r="K502" s="11" t="s">
        <v>4641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45689</v>
      </c>
      <c r="H503" s="11">
        <v>11</v>
      </c>
      <c r="I503" s="20" t="s">
        <v>259</v>
      </c>
      <c r="J503" s="11" t="s">
        <v>261</v>
      </c>
      <c r="K503" s="11" t="s">
        <v>4641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45689</v>
      </c>
      <c r="H504" s="11">
        <v>11</v>
      </c>
      <c r="I504" s="20" t="s">
        <v>259</v>
      </c>
      <c r="J504" s="11" t="s">
        <v>261</v>
      </c>
      <c r="K504" s="11" t="s">
        <v>4641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45689</v>
      </c>
      <c r="H505" s="11">
        <v>11</v>
      </c>
      <c r="I505" s="20" t="s">
        <v>259</v>
      </c>
      <c r="J505" s="11" t="s">
        <v>261</v>
      </c>
      <c r="K505" s="11" t="s">
        <v>4641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45689</v>
      </c>
      <c r="H506" s="11">
        <v>11</v>
      </c>
      <c r="I506" s="20" t="s">
        <v>259</v>
      </c>
      <c r="J506" s="11" t="s">
        <v>261</v>
      </c>
      <c r="K506" s="11" t="s">
        <v>4641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45689</v>
      </c>
      <c r="H507" s="11">
        <v>11</v>
      </c>
      <c r="I507" s="20" t="s">
        <v>259</v>
      </c>
      <c r="J507" s="11" t="s">
        <v>261</v>
      </c>
      <c r="K507" s="11" t="s">
        <v>4641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45689</v>
      </c>
      <c r="H508" s="11">
        <v>11</v>
      </c>
      <c r="I508" s="20" t="s">
        <v>259</v>
      </c>
      <c r="J508" s="11" t="s">
        <v>261</v>
      </c>
      <c r="K508" s="11" t="s">
        <v>4641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45689</v>
      </c>
      <c r="H509" s="11">
        <v>11</v>
      </c>
      <c r="I509" s="20" t="s">
        <v>259</v>
      </c>
      <c r="J509" s="11" t="s">
        <v>261</v>
      </c>
      <c r="K509" s="11" t="s">
        <v>4641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45689</v>
      </c>
      <c r="H510" s="11">
        <v>11</v>
      </c>
      <c r="I510" s="20" t="s">
        <v>259</v>
      </c>
      <c r="J510" s="11" t="s">
        <v>261</v>
      </c>
      <c r="K510" s="11" t="s">
        <v>4641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45689</v>
      </c>
      <c r="H511" s="11">
        <v>11</v>
      </c>
      <c r="I511" s="20" t="s">
        <v>259</v>
      </c>
      <c r="J511" s="11" t="s">
        <v>261</v>
      </c>
      <c r="K511" s="11" t="s">
        <v>4641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45689</v>
      </c>
      <c r="H512" s="11">
        <v>11</v>
      </c>
      <c r="I512" s="20" t="s">
        <v>259</v>
      </c>
      <c r="J512" s="11" t="s">
        <v>261</v>
      </c>
      <c r="K512" s="11" t="s">
        <v>4641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45689</v>
      </c>
      <c r="H513" s="11">
        <v>11</v>
      </c>
      <c r="I513" s="20" t="s">
        <v>259</v>
      </c>
      <c r="J513" s="11" t="s">
        <v>261</v>
      </c>
      <c r="K513" s="11" t="s">
        <v>4641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45689</v>
      </c>
      <c r="H514" s="11">
        <v>11</v>
      </c>
      <c r="I514" s="20" t="s">
        <v>259</v>
      </c>
      <c r="J514" s="11" t="s">
        <v>261</v>
      </c>
      <c r="K514" s="11" t="s">
        <v>4641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45689</v>
      </c>
      <c r="H515" s="11">
        <v>11</v>
      </c>
      <c r="I515" s="20" t="s">
        <v>259</v>
      </c>
      <c r="J515" s="11" t="s">
        <v>261</v>
      </c>
      <c r="K515" s="11" t="s">
        <v>4641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45689</v>
      </c>
      <c r="H516" s="11">
        <v>11</v>
      </c>
      <c r="I516" s="20" t="s">
        <v>259</v>
      </c>
      <c r="J516" s="11" t="s">
        <v>261</v>
      </c>
      <c r="K516" s="11" t="s">
        <v>4641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45689</v>
      </c>
      <c r="H517" s="11">
        <v>11</v>
      </c>
      <c r="I517" s="20" t="s">
        <v>259</v>
      </c>
      <c r="J517" s="11" t="s">
        <v>261</v>
      </c>
      <c r="K517" s="11" t="s">
        <v>4641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45689</v>
      </c>
      <c r="H518" s="11">
        <v>11</v>
      </c>
      <c r="I518" s="20" t="s">
        <v>259</v>
      </c>
      <c r="J518" s="11" t="s">
        <v>261</v>
      </c>
      <c r="K518" s="11" t="s">
        <v>4641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45689</v>
      </c>
      <c r="H519" s="11">
        <v>11</v>
      </c>
      <c r="I519" s="20" t="s">
        <v>259</v>
      </c>
      <c r="J519" s="11" t="s">
        <v>261</v>
      </c>
      <c r="K519" s="11" t="s">
        <v>4641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45689</v>
      </c>
      <c r="H520" s="11">
        <v>11</v>
      </c>
      <c r="I520" s="20" t="s">
        <v>259</v>
      </c>
      <c r="J520" s="11" t="s">
        <v>261</v>
      </c>
      <c r="K520" s="11" t="s">
        <v>4641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45689</v>
      </c>
      <c r="H521" s="11">
        <v>11</v>
      </c>
      <c r="I521" s="20" t="s">
        <v>259</v>
      </c>
      <c r="J521" s="11" t="s">
        <v>261</v>
      </c>
      <c r="K521" s="11" t="s">
        <v>4641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45689</v>
      </c>
      <c r="H522" s="11">
        <v>11</v>
      </c>
      <c r="I522" s="20" t="s">
        <v>259</v>
      </c>
      <c r="J522" s="11" t="s">
        <v>261</v>
      </c>
      <c r="K522" s="11" t="s">
        <v>4641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45689</v>
      </c>
      <c r="H523" s="11">
        <v>11</v>
      </c>
      <c r="I523" s="20" t="s">
        <v>259</v>
      </c>
      <c r="J523" s="11" t="s">
        <v>261</v>
      </c>
      <c r="K523" s="11" t="s">
        <v>4641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45689</v>
      </c>
      <c r="H524" s="11">
        <v>11</v>
      </c>
      <c r="I524" s="20" t="s">
        <v>259</v>
      </c>
      <c r="J524" s="11" t="s">
        <v>261</v>
      </c>
      <c r="K524" s="11" t="s">
        <v>4641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45689</v>
      </c>
      <c r="H525" s="11">
        <v>11</v>
      </c>
      <c r="I525" s="20" t="s">
        <v>259</v>
      </c>
      <c r="J525" s="11" t="s">
        <v>261</v>
      </c>
      <c r="K525" s="11" t="s">
        <v>4641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45689</v>
      </c>
      <c r="H526" s="11">
        <v>11</v>
      </c>
      <c r="I526" s="20" t="s">
        <v>259</v>
      </c>
      <c r="J526" s="11" t="s">
        <v>261</v>
      </c>
      <c r="K526" s="11" t="s">
        <v>4641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45689</v>
      </c>
      <c r="H527" s="11">
        <v>11</v>
      </c>
      <c r="I527" s="20" t="s">
        <v>259</v>
      </c>
      <c r="J527" s="11" t="s">
        <v>261</v>
      </c>
      <c r="K527" s="11" t="s">
        <v>4641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45689</v>
      </c>
      <c r="H528" s="11">
        <v>11</v>
      </c>
      <c r="I528" s="20" t="s">
        <v>259</v>
      </c>
      <c r="J528" s="11" t="s">
        <v>261</v>
      </c>
      <c r="K528" s="11" t="s">
        <v>4641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45689</v>
      </c>
      <c r="H529" s="11">
        <v>11</v>
      </c>
      <c r="I529" s="20" t="s">
        <v>259</v>
      </c>
      <c r="J529" s="11" t="s">
        <v>261</v>
      </c>
      <c r="K529" s="11" t="s">
        <v>4641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45689</v>
      </c>
      <c r="H530" s="11">
        <v>11</v>
      </c>
      <c r="I530" s="20" t="s">
        <v>259</v>
      </c>
      <c r="J530" s="11" t="s">
        <v>261</v>
      </c>
      <c r="K530" s="11" t="s">
        <v>4641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45689</v>
      </c>
      <c r="H531" s="11">
        <v>11</v>
      </c>
      <c r="I531" s="20" t="s">
        <v>259</v>
      </c>
      <c r="J531" s="11" t="s">
        <v>261</v>
      </c>
      <c r="K531" s="11" t="s">
        <v>4641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45689</v>
      </c>
      <c r="H532" s="11">
        <v>11</v>
      </c>
      <c r="I532" s="20" t="s">
        <v>259</v>
      </c>
      <c r="J532" s="11" t="s">
        <v>261</v>
      </c>
      <c r="K532" s="11" t="s">
        <v>4641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45689</v>
      </c>
      <c r="H533" s="11">
        <v>11</v>
      </c>
      <c r="I533" s="20" t="s">
        <v>259</v>
      </c>
      <c r="J533" s="11" t="s">
        <v>261</v>
      </c>
      <c r="K533" s="11" t="s">
        <v>4641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45689</v>
      </c>
      <c r="H534" s="11">
        <v>11</v>
      </c>
      <c r="I534" s="20" t="s">
        <v>259</v>
      </c>
      <c r="J534" s="11" t="s">
        <v>261</v>
      </c>
      <c r="K534" s="11" t="s">
        <v>4641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45689</v>
      </c>
      <c r="H535" s="11">
        <v>11</v>
      </c>
      <c r="I535" s="20" t="s">
        <v>259</v>
      </c>
      <c r="J535" s="11" t="s">
        <v>261</v>
      </c>
      <c r="K535" s="11" t="s">
        <v>4641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45689</v>
      </c>
      <c r="H536" s="11">
        <v>11</v>
      </c>
      <c r="I536" s="20" t="s">
        <v>259</v>
      </c>
      <c r="J536" s="11" t="s">
        <v>261</v>
      </c>
      <c r="K536" s="11" t="s">
        <v>4641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45689</v>
      </c>
      <c r="H537" s="11">
        <v>11</v>
      </c>
      <c r="I537" s="20" t="s">
        <v>259</v>
      </c>
      <c r="J537" s="11" t="s">
        <v>261</v>
      </c>
      <c r="K537" s="11" t="s">
        <v>4641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45689</v>
      </c>
      <c r="H538" s="11">
        <v>11</v>
      </c>
      <c r="I538" s="20" t="s">
        <v>259</v>
      </c>
      <c r="J538" s="11" t="s">
        <v>261</v>
      </c>
      <c r="K538" s="11" t="s">
        <v>4641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45689</v>
      </c>
      <c r="H539" s="11">
        <v>11</v>
      </c>
      <c r="I539" s="20" t="s">
        <v>259</v>
      </c>
      <c r="J539" s="11" t="s">
        <v>261</v>
      </c>
      <c r="K539" s="11" t="s">
        <v>4641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45689</v>
      </c>
      <c r="H540" s="11">
        <v>11</v>
      </c>
      <c r="I540" s="20" t="s">
        <v>259</v>
      </c>
      <c r="J540" s="11" t="s">
        <v>261</v>
      </c>
      <c r="K540" s="11" t="s">
        <v>4641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45689</v>
      </c>
      <c r="H541" s="11">
        <v>11</v>
      </c>
      <c r="I541" s="20" t="s">
        <v>259</v>
      </c>
      <c r="J541" s="11" t="s">
        <v>261</v>
      </c>
      <c r="K541" s="11" t="s">
        <v>4641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45689</v>
      </c>
      <c r="H542" s="11">
        <v>11</v>
      </c>
      <c r="I542" s="20" t="s">
        <v>259</v>
      </c>
      <c r="J542" s="11" t="s">
        <v>261</v>
      </c>
      <c r="K542" s="11" t="s">
        <v>4641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45689</v>
      </c>
      <c r="H543" s="11">
        <v>11</v>
      </c>
      <c r="I543" s="20" t="s">
        <v>259</v>
      </c>
      <c r="J543" s="11" t="s">
        <v>261</v>
      </c>
      <c r="K543" s="11" t="s">
        <v>4641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45689</v>
      </c>
      <c r="H544" s="11">
        <v>11</v>
      </c>
      <c r="I544" s="20" t="s">
        <v>259</v>
      </c>
      <c r="J544" s="11" t="s">
        <v>261</v>
      </c>
      <c r="K544" s="11" t="s">
        <v>4641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45689</v>
      </c>
      <c r="H545" s="11">
        <v>11</v>
      </c>
      <c r="I545" s="20" t="s">
        <v>259</v>
      </c>
      <c r="J545" s="11" t="s">
        <v>261</v>
      </c>
      <c r="K545" s="11" t="s">
        <v>4641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45689</v>
      </c>
      <c r="H546" s="11">
        <v>11</v>
      </c>
      <c r="I546" s="20" t="s">
        <v>259</v>
      </c>
      <c r="J546" s="11" t="s">
        <v>261</v>
      </c>
      <c r="K546" s="11" t="s">
        <v>4641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45689</v>
      </c>
      <c r="H547" s="11">
        <v>11</v>
      </c>
      <c r="I547" s="20" t="s">
        <v>259</v>
      </c>
      <c r="J547" s="11" t="s">
        <v>261</v>
      </c>
      <c r="K547" s="11" t="s">
        <v>4641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45689</v>
      </c>
      <c r="H548" s="11">
        <v>11</v>
      </c>
      <c r="I548" s="20" t="s">
        <v>259</v>
      </c>
      <c r="J548" s="11" t="s">
        <v>261</v>
      </c>
      <c r="K548" s="11" t="s">
        <v>4641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45689</v>
      </c>
      <c r="H549" s="11">
        <v>11</v>
      </c>
      <c r="I549" s="20" t="s">
        <v>259</v>
      </c>
      <c r="J549" s="11" t="s">
        <v>261</v>
      </c>
      <c r="K549" s="11" t="s">
        <v>4641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45689</v>
      </c>
      <c r="H550" s="11">
        <v>11</v>
      </c>
      <c r="I550" s="20" t="s">
        <v>259</v>
      </c>
      <c r="J550" s="11" t="s">
        <v>261</v>
      </c>
      <c r="K550" s="11" t="s">
        <v>4641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45689</v>
      </c>
      <c r="H551" s="11">
        <v>11</v>
      </c>
      <c r="I551" s="20" t="s">
        <v>259</v>
      </c>
      <c r="J551" s="11" t="s">
        <v>261</v>
      </c>
      <c r="K551" s="11" t="s">
        <v>4641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45689</v>
      </c>
      <c r="H552" s="11">
        <v>11</v>
      </c>
      <c r="I552" s="20" t="s">
        <v>259</v>
      </c>
      <c r="J552" s="11" t="s">
        <v>261</v>
      </c>
      <c r="K552" s="11" t="s">
        <v>4641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45689</v>
      </c>
      <c r="H553" s="11">
        <v>11</v>
      </c>
      <c r="I553" s="20" t="s">
        <v>259</v>
      </c>
      <c r="J553" s="11" t="s">
        <v>261</v>
      </c>
      <c r="K553" s="11" t="s">
        <v>4641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45689</v>
      </c>
      <c r="H554" s="11">
        <v>11</v>
      </c>
      <c r="I554" s="20" t="s">
        <v>259</v>
      </c>
      <c r="J554" s="11" t="s">
        <v>261</v>
      </c>
      <c r="K554" s="11" t="s">
        <v>4641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45689</v>
      </c>
      <c r="H555" s="11">
        <v>11</v>
      </c>
      <c r="I555" s="20" t="s">
        <v>259</v>
      </c>
      <c r="J555" s="11" t="s">
        <v>261</v>
      </c>
      <c r="K555" s="11" t="s">
        <v>4641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45689</v>
      </c>
      <c r="H556" s="11">
        <v>11</v>
      </c>
      <c r="I556" s="20" t="s">
        <v>259</v>
      </c>
      <c r="J556" s="11" t="s">
        <v>261</v>
      </c>
      <c r="K556" s="11" t="s">
        <v>4641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45689</v>
      </c>
      <c r="H557" s="11">
        <v>11</v>
      </c>
      <c r="I557" s="20" t="s">
        <v>259</v>
      </c>
      <c r="J557" s="11" t="s">
        <v>261</v>
      </c>
      <c r="K557" s="11" t="s">
        <v>4641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45689</v>
      </c>
      <c r="H558" s="11">
        <v>11</v>
      </c>
      <c r="I558" s="20" t="s">
        <v>259</v>
      </c>
      <c r="J558" s="11" t="s">
        <v>261</v>
      </c>
      <c r="K558" s="11" t="s">
        <v>4641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45689</v>
      </c>
      <c r="H559" s="11">
        <v>11</v>
      </c>
      <c r="I559" s="20" t="s">
        <v>259</v>
      </c>
      <c r="J559" s="11" t="s">
        <v>261</v>
      </c>
      <c r="K559" s="11" t="s">
        <v>4641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45689</v>
      </c>
      <c r="H560" s="11">
        <v>11</v>
      </c>
      <c r="I560" s="20" t="s">
        <v>259</v>
      </c>
      <c r="J560" s="11" t="s">
        <v>261</v>
      </c>
      <c r="K560" s="11" t="s">
        <v>4641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45689</v>
      </c>
      <c r="H561" s="11">
        <v>11</v>
      </c>
      <c r="I561" s="20" t="s">
        <v>259</v>
      </c>
      <c r="J561" s="11" t="s">
        <v>261</v>
      </c>
      <c r="K561" s="11" t="s">
        <v>4641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45689</v>
      </c>
      <c r="H562" s="11">
        <v>11</v>
      </c>
      <c r="I562" s="20" t="s">
        <v>259</v>
      </c>
      <c r="J562" s="11" t="s">
        <v>261</v>
      </c>
      <c r="K562" s="11" t="s">
        <v>4641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45689</v>
      </c>
      <c r="H563" s="11">
        <v>11</v>
      </c>
      <c r="I563" s="20" t="s">
        <v>259</v>
      </c>
      <c r="J563" s="11" t="s">
        <v>261</v>
      </c>
      <c r="K563" s="11" t="s">
        <v>4641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45689</v>
      </c>
      <c r="H564" s="11">
        <v>11</v>
      </c>
      <c r="I564" s="20" t="s">
        <v>259</v>
      </c>
      <c r="J564" s="11" t="s">
        <v>261</v>
      </c>
      <c r="K564" s="11" t="s">
        <v>4641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45689</v>
      </c>
      <c r="H565" s="11">
        <v>11</v>
      </c>
      <c r="I565" s="20" t="s">
        <v>259</v>
      </c>
      <c r="J565" s="11" t="s">
        <v>261</v>
      </c>
      <c r="K565" s="11" t="s">
        <v>4641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45689</v>
      </c>
      <c r="H566" s="11">
        <v>11</v>
      </c>
      <c r="I566" s="20" t="s">
        <v>259</v>
      </c>
      <c r="J566" s="11" t="s">
        <v>261</v>
      </c>
      <c r="K566" s="11" t="s">
        <v>4641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45689</v>
      </c>
      <c r="H567" s="11">
        <v>11</v>
      </c>
      <c r="I567" s="20" t="s">
        <v>259</v>
      </c>
      <c r="J567" s="11" t="s">
        <v>261</v>
      </c>
      <c r="K567" s="11" t="s">
        <v>4641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45689</v>
      </c>
      <c r="H568" s="11">
        <v>11</v>
      </c>
      <c r="I568" s="20" t="s">
        <v>259</v>
      </c>
      <c r="J568" s="11" t="s">
        <v>261</v>
      </c>
      <c r="K568" s="11" t="s">
        <v>4641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45689</v>
      </c>
      <c r="H569" s="11">
        <v>11</v>
      </c>
      <c r="I569" s="20" t="s">
        <v>259</v>
      </c>
      <c r="J569" s="11" t="s">
        <v>261</v>
      </c>
      <c r="K569" s="11" t="s">
        <v>4641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45689</v>
      </c>
      <c r="H570" s="11">
        <v>11</v>
      </c>
      <c r="I570" s="20" t="s">
        <v>259</v>
      </c>
      <c r="J570" s="11" t="s">
        <v>261</v>
      </c>
      <c r="K570" s="11" t="s">
        <v>4641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45689</v>
      </c>
      <c r="H571" s="11">
        <v>11</v>
      </c>
      <c r="I571" s="20" t="s">
        <v>259</v>
      </c>
      <c r="J571" s="11" t="s">
        <v>261</v>
      </c>
      <c r="K571" s="11" t="s">
        <v>4641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45689</v>
      </c>
      <c r="H572" s="11">
        <v>11</v>
      </c>
      <c r="I572" s="20" t="s">
        <v>259</v>
      </c>
      <c r="J572" s="11" t="s">
        <v>261</v>
      </c>
      <c r="K572" s="11" t="s">
        <v>4641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45689</v>
      </c>
      <c r="H573" s="11">
        <v>11</v>
      </c>
      <c r="I573" s="20" t="s">
        <v>259</v>
      </c>
      <c r="J573" s="11" t="s">
        <v>261</v>
      </c>
      <c r="K573" s="11" t="s">
        <v>4641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45689</v>
      </c>
      <c r="H574" s="11">
        <v>11</v>
      </c>
      <c r="I574" s="20" t="s">
        <v>259</v>
      </c>
      <c r="J574" s="11" t="s">
        <v>261</v>
      </c>
      <c r="K574" s="11" t="s">
        <v>4641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45689</v>
      </c>
      <c r="H575" s="11">
        <v>11</v>
      </c>
      <c r="I575" s="20" t="s">
        <v>259</v>
      </c>
      <c r="J575" s="11" t="s">
        <v>261</v>
      </c>
      <c r="K575" s="11" t="s">
        <v>4641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45689</v>
      </c>
      <c r="H576" s="11">
        <v>11</v>
      </c>
      <c r="I576" s="20" t="s">
        <v>259</v>
      </c>
      <c r="J576" s="11" t="s">
        <v>261</v>
      </c>
      <c r="K576" s="11" t="s">
        <v>4641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45689</v>
      </c>
      <c r="H577" s="11">
        <v>11</v>
      </c>
      <c r="I577" s="20" t="s">
        <v>259</v>
      </c>
      <c r="J577" s="11" t="s">
        <v>261</v>
      </c>
      <c r="K577" s="11" t="s">
        <v>4641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45689</v>
      </c>
      <c r="H578" s="11">
        <v>11</v>
      </c>
      <c r="I578" s="20" t="s">
        <v>259</v>
      </c>
      <c r="J578" s="11" t="s">
        <v>261</v>
      </c>
      <c r="K578" s="11" t="s">
        <v>4641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45689</v>
      </c>
      <c r="H579" s="11">
        <v>11</v>
      </c>
      <c r="I579" s="20" t="s">
        <v>259</v>
      </c>
      <c r="J579" s="11" t="s">
        <v>261</v>
      </c>
      <c r="K579" s="11" t="s">
        <v>4641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45689</v>
      </c>
      <c r="H580" s="11">
        <v>11</v>
      </c>
      <c r="I580" s="20" t="s">
        <v>259</v>
      </c>
      <c r="J580" s="11" t="s">
        <v>261</v>
      </c>
      <c r="K580" s="11" t="s">
        <v>4641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45689</v>
      </c>
      <c r="H581" s="11">
        <v>11</v>
      </c>
      <c r="I581" s="20" t="s">
        <v>259</v>
      </c>
      <c r="J581" s="11" t="s">
        <v>261</v>
      </c>
      <c r="K581" s="11" t="s">
        <v>4641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45689</v>
      </c>
      <c r="H582" s="11">
        <v>11</v>
      </c>
      <c r="I582" s="20" t="s">
        <v>259</v>
      </c>
      <c r="J582" s="11" t="s">
        <v>261</v>
      </c>
      <c r="K582" s="11" t="s">
        <v>4641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45689</v>
      </c>
      <c r="H583" s="11">
        <v>11</v>
      </c>
      <c r="I583" s="20" t="s">
        <v>259</v>
      </c>
      <c r="J583" s="11" t="s">
        <v>261</v>
      </c>
      <c r="K583" s="11" t="s">
        <v>4641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45689</v>
      </c>
      <c r="H584" s="11">
        <v>11</v>
      </c>
      <c r="I584" s="20" t="s">
        <v>259</v>
      </c>
      <c r="J584" s="11" t="s">
        <v>261</v>
      </c>
      <c r="K584" s="11" t="s">
        <v>4641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45689</v>
      </c>
      <c r="H585" s="11">
        <v>11</v>
      </c>
      <c r="I585" s="20" t="s">
        <v>259</v>
      </c>
      <c r="J585" s="11" t="s">
        <v>261</v>
      </c>
      <c r="K585" s="11" t="s">
        <v>4641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45689</v>
      </c>
      <c r="H586" s="11">
        <v>11</v>
      </c>
      <c r="I586" s="20" t="s">
        <v>259</v>
      </c>
      <c r="J586" s="11" t="s">
        <v>261</v>
      </c>
      <c r="K586" s="11" t="s">
        <v>4641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45689</v>
      </c>
      <c r="H587" s="11">
        <v>11</v>
      </c>
      <c r="I587" s="20" t="s">
        <v>259</v>
      </c>
      <c r="J587" s="11" t="s">
        <v>261</v>
      </c>
      <c r="K587" s="11" t="s">
        <v>4641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45689</v>
      </c>
      <c r="H588" s="11">
        <v>11</v>
      </c>
      <c r="I588" s="20" t="s">
        <v>259</v>
      </c>
      <c r="J588" s="11" t="s">
        <v>261</v>
      </c>
      <c r="K588" s="11" t="s">
        <v>4641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45689</v>
      </c>
      <c r="H589" s="11">
        <v>11</v>
      </c>
      <c r="I589" s="20" t="s">
        <v>259</v>
      </c>
      <c r="J589" s="11" t="s">
        <v>261</v>
      </c>
      <c r="K589" s="11" t="s">
        <v>4641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45689</v>
      </c>
      <c r="H590" s="11">
        <v>11</v>
      </c>
      <c r="I590" s="20" t="s">
        <v>259</v>
      </c>
      <c r="J590" s="11" t="s">
        <v>261</v>
      </c>
      <c r="K590" s="11" t="s">
        <v>4641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45689</v>
      </c>
      <c r="H591" s="11">
        <v>11</v>
      </c>
      <c r="I591" s="20" t="s">
        <v>259</v>
      </c>
      <c r="J591" s="11" t="s">
        <v>261</v>
      </c>
      <c r="K591" s="11" t="s">
        <v>4641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45689</v>
      </c>
      <c r="H592" s="11">
        <v>11</v>
      </c>
      <c r="I592" s="20" t="s">
        <v>259</v>
      </c>
      <c r="J592" s="11" t="s">
        <v>261</v>
      </c>
      <c r="K592" s="11" t="s">
        <v>4641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45689</v>
      </c>
      <c r="H593" s="11">
        <v>11</v>
      </c>
      <c r="I593" s="20" t="s">
        <v>259</v>
      </c>
      <c r="J593" s="11" t="s">
        <v>261</v>
      </c>
      <c r="K593" s="11" t="s">
        <v>4641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45689</v>
      </c>
      <c r="H594" s="11">
        <v>11</v>
      </c>
      <c r="I594" s="20" t="s">
        <v>259</v>
      </c>
      <c r="J594" s="11" t="s">
        <v>261</v>
      </c>
      <c r="K594" s="11" t="s">
        <v>4641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45689</v>
      </c>
      <c r="H595" s="11">
        <v>11</v>
      </c>
      <c r="I595" s="20" t="s">
        <v>259</v>
      </c>
      <c r="J595" s="11" t="s">
        <v>261</v>
      </c>
      <c r="K595" s="11" t="s">
        <v>4641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45689</v>
      </c>
      <c r="H596" s="11">
        <v>11</v>
      </c>
      <c r="I596" s="20" t="s">
        <v>259</v>
      </c>
      <c r="J596" s="11" t="s">
        <v>261</v>
      </c>
      <c r="K596" s="11" t="s">
        <v>4641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45689</v>
      </c>
      <c r="H597" s="11">
        <v>11</v>
      </c>
      <c r="I597" s="20" t="s">
        <v>259</v>
      </c>
      <c r="J597" s="11" t="s">
        <v>261</v>
      </c>
      <c r="K597" s="11" t="s">
        <v>4641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45689</v>
      </c>
      <c r="H598" s="11">
        <v>11</v>
      </c>
      <c r="I598" s="20" t="s">
        <v>259</v>
      </c>
      <c r="J598" s="11" t="s">
        <v>261</v>
      </c>
      <c r="K598" s="11" t="s">
        <v>4641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45689</v>
      </c>
      <c r="H599" s="11">
        <v>11</v>
      </c>
      <c r="I599" s="20" t="s">
        <v>259</v>
      </c>
      <c r="J599" s="11" t="s">
        <v>261</v>
      </c>
      <c r="K599" s="11" t="s">
        <v>4641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45689</v>
      </c>
      <c r="H600" s="11">
        <v>11</v>
      </c>
      <c r="I600" s="20" t="s">
        <v>259</v>
      </c>
      <c r="J600" s="11" t="s">
        <v>261</v>
      </c>
      <c r="K600" s="11" t="s">
        <v>4641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45689</v>
      </c>
      <c r="H601" s="11">
        <v>11</v>
      </c>
      <c r="I601" s="20" t="s">
        <v>259</v>
      </c>
      <c r="J601" s="11" t="s">
        <v>261</v>
      </c>
      <c r="K601" s="11" t="s">
        <v>4641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45689</v>
      </c>
      <c r="H602" s="11">
        <v>11</v>
      </c>
      <c r="I602" s="20" t="s">
        <v>259</v>
      </c>
      <c r="J602" s="11" t="s">
        <v>261</v>
      </c>
      <c r="K602" s="11" t="s">
        <v>4641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45689</v>
      </c>
      <c r="H603" s="11">
        <v>11</v>
      </c>
      <c r="I603" s="20" t="s">
        <v>259</v>
      </c>
      <c r="J603" s="11" t="s">
        <v>261</v>
      </c>
      <c r="K603" s="11" t="s">
        <v>4641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45689</v>
      </c>
      <c r="H604" s="11">
        <v>11</v>
      </c>
      <c r="I604" s="20" t="s">
        <v>259</v>
      </c>
      <c r="J604" s="11" t="s">
        <v>261</v>
      </c>
      <c r="K604" s="11" t="s">
        <v>4641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45689</v>
      </c>
      <c r="H605" s="11">
        <v>11</v>
      </c>
      <c r="I605" s="20" t="s">
        <v>259</v>
      </c>
      <c r="J605" s="11" t="s">
        <v>261</v>
      </c>
      <c r="K605" s="11" t="s">
        <v>4641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45689</v>
      </c>
      <c r="H606" s="11">
        <v>11</v>
      </c>
      <c r="I606" s="20" t="s">
        <v>259</v>
      </c>
      <c r="J606" s="11" t="s">
        <v>261</v>
      </c>
      <c r="K606" s="11" t="s">
        <v>4641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45689</v>
      </c>
      <c r="H607" s="11">
        <v>11</v>
      </c>
      <c r="I607" s="20" t="s">
        <v>259</v>
      </c>
      <c r="J607" s="11" t="s">
        <v>261</v>
      </c>
      <c r="K607" s="11" t="s">
        <v>4641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45689</v>
      </c>
      <c r="H608" s="11">
        <v>11</v>
      </c>
      <c r="I608" s="20" t="s">
        <v>259</v>
      </c>
      <c r="J608" s="11" t="s">
        <v>261</v>
      </c>
      <c r="K608" s="11" t="s">
        <v>4641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45689</v>
      </c>
      <c r="H609" s="11">
        <v>11</v>
      </c>
      <c r="I609" s="20" t="s">
        <v>259</v>
      </c>
      <c r="J609" s="11" t="s">
        <v>261</v>
      </c>
      <c r="K609" s="11" t="s">
        <v>4641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45689</v>
      </c>
      <c r="H610" s="11">
        <v>11</v>
      </c>
      <c r="I610" s="20" t="s">
        <v>259</v>
      </c>
      <c r="J610" s="11" t="s">
        <v>261</v>
      </c>
      <c r="K610" s="11" t="s">
        <v>4641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45689</v>
      </c>
      <c r="H611" s="11">
        <v>11</v>
      </c>
      <c r="I611" s="20" t="s">
        <v>259</v>
      </c>
      <c r="J611" s="11" t="s">
        <v>261</v>
      </c>
      <c r="K611" s="11" t="s">
        <v>4641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45689</v>
      </c>
      <c r="H612" s="11">
        <v>11</v>
      </c>
      <c r="I612" s="20" t="s">
        <v>259</v>
      </c>
      <c r="J612" s="11" t="s">
        <v>261</v>
      </c>
      <c r="K612" s="11" t="s">
        <v>4641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45689</v>
      </c>
      <c r="H613" s="11">
        <v>11</v>
      </c>
      <c r="I613" s="20" t="s">
        <v>259</v>
      </c>
      <c r="J613" s="11" t="s">
        <v>261</v>
      </c>
      <c r="K613" s="11" t="s">
        <v>4641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45689</v>
      </c>
      <c r="H614" s="11">
        <v>11</v>
      </c>
      <c r="I614" s="20" t="s">
        <v>259</v>
      </c>
      <c r="J614" s="11" t="s">
        <v>261</v>
      </c>
      <c r="K614" s="11" t="s">
        <v>4641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45689</v>
      </c>
      <c r="H615" s="11">
        <v>11</v>
      </c>
      <c r="I615" s="20" t="s">
        <v>259</v>
      </c>
      <c r="J615" s="11" t="s">
        <v>261</v>
      </c>
      <c r="K615" s="11" t="s">
        <v>4641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45689</v>
      </c>
      <c r="H616" s="11">
        <v>11</v>
      </c>
      <c r="I616" s="20" t="s">
        <v>259</v>
      </c>
      <c r="J616" s="11" t="s">
        <v>261</v>
      </c>
      <c r="K616" s="11" t="s">
        <v>4641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45689</v>
      </c>
      <c r="H617" s="11">
        <v>11</v>
      </c>
      <c r="I617" s="20" t="s">
        <v>259</v>
      </c>
      <c r="J617" s="11" t="s">
        <v>261</v>
      </c>
      <c r="K617" s="11" t="s">
        <v>4641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45689</v>
      </c>
      <c r="H618" s="11">
        <v>11</v>
      </c>
      <c r="I618" s="20" t="s">
        <v>259</v>
      </c>
      <c r="J618" s="11" t="s">
        <v>261</v>
      </c>
      <c r="K618" s="11" t="s">
        <v>4641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45689</v>
      </c>
      <c r="H619" s="11">
        <v>11</v>
      </c>
      <c r="I619" s="20" t="s">
        <v>259</v>
      </c>
      <c r="J619" s="11" t="s">
        <v>261</v>
      </c>
      <c r="K619" s="11" t="s">
        <v>4641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45689</v>
      </c>
      <c r="H620" s="11">
        <v>11</v>
      </c>
      <c r="I620" s="20" t="s">
        <v>259</v>
      </c>
      <c r="J620" s="11" t="s">
        <v>261</v>
      </c>
      <c r="K620" s="11" t="s">
        <v>4641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45689</v>
      </c>
      <c r="H621" s="11">
        <v>11</v>
      </c>
      <c r="I621" s="20" t="s">
        <v>259</v>
      </c>
      <c r="J621" s="11" t="s">
        <v>261</v>
      </c>
      <c r="K621" s="11" t="s">
        <v>4641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45689</v>
      </c>
      <c r="H622" s="11">
        <v>11</v>
      </c>
      <c r="I622" s="20" t="s">
        <v>259</v>
      </c>
      <c r="J622" s="11" t="s">
        <v>261</v>
      </c>
      <c r="K622" s="11" t="s">
        <v>4641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45689</v>
      </c>
      <c r="H623" s="11">
        <v>11</v>
      </c>
      <c r="I623" s="20" t="s">
        <v>259</v>
      </c>
      <c r="J623" s="11" t="s">
        <v>261</v>
      </c>
      <c r="K623" s="11" t="s">
        <v>4641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45689</v>
      </c>
      <c r="H624" s="11">
        <v>11</v>
      </c>
      <c r="I624" s="20" t="s">
        <v>259</v>
      </c>
      <c r="J624" s="11" t="s">
        <v>261</v>
      </c>
      <c r="K624" s="11" t="s">
        <v>4641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45689</v>
      </c>
      <c r="H625" s="11">
        <v>11</v>
      </c>
      <c r="I625" s="20" t="s">
        <v>259</v>
      </c>
      <c r="J625" s="11" t="s">
        <v>261</v>
      </c>
      <c r="K625" s="11" t="s">
        <v>4641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45689</v>
      </c>
      <c r="H626" s="11">
        <v>11</v>
      </c>
      <c r="I626" s="20" t="s">
        <v>259</v>
      </c>
      <c r="J626" s="11" t="s">
        <v>261</v>
      </c>
      <c r="K626" s="11" t="s">
        <v>4641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45689</v>
      </c>
      <c r="H627" s="11">
        <v>11</v>
      </c>
      <c r="I627" s="20" t="s">
        <v>259</v>
      </c>
      <c r="J627" s="11" t="s">
        <v>261</v>
      </c>
      <c r="K627" s="11" t="s">
        <v>4641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45689</v>
      </c>
      <c r="H628" s="11">
        <v>11</v>
      </c>
      <c r="I628" s="20" t="s">
        <v>259</v>
      </c>
      <c r="J628" s="11" t="s">
        <v>261</v>
      </c>
      <c r="K628" s="11" t="s">
        <v>4641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45689</v>
      </c>
      <c r="H629" s="11">
        <v>11</v>
      </c>
      <c r="I629" s="20" t="s">
        <v>259</v>
      </c>
      <c r="J629" s="11" t="s">
        <v>261</v>
      </c>
      <c r="K629" s="11" t="s">
        <v>4641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45689</v>
      </c>
      <c r="H630" s="11">
        <v>11</v>
      </c>
      <c r="I630" s="20" t="s">
        <v>259</v>
      </c>
      <c r="J630" s="11" t="s">
        <v>261</v>
      </c>
      <c r="K630" s="11" t="s">
        <v>4641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45689</v>
      </c>
      <c r="H631" s="11">
        <v>11</v>
      </c>
      <c r="I631" s="20" t="s">
        <v>259</v>
      </c>
      <c r="J631" s="11" t="s">
        <v>261</v>
      </c>
      <c r="K631" s="11" t="s">
        <v>4641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45689</v>
      </c>
      <c r="H632" s="11">
        <v>11</v>
      </c>
      <c r="I632" s="20" t="s">
        <v>259</v>
      </c>
      <c r="J632" s="11" t="s">
        <v>261</v>
      </c>
      <c r="K632" s="11" t="s">
        <v>4641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45689</v>
      </c>
      <c r="H633" s="11">
        <v>11</v>
      </c>
      <c r="I633" s="20" t="s">
        <v>259</v>
      </c>
      <c r="J633" s="11" t="s">
        <v>261</v>
      </c>
      <c r="K633" s="11" t="s">
        <v>4641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45689</v>
      </c>
      <c r="H634" s="11">
        <v>11</v>
      </c>
      <c r="I634" s="20" t="s">
        <v>259</v>
      </c>
      <c r="J634" s="11" t="s">
        <v>261</v>
      </c>
      <c r="K634" s="11" t="s">
        <v>4641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45689</v>
      </c>
      <c r="H635" s="11">
        <v>11</v>
      </c>
      <c r="I635" s="20" t="s">
        <v>259</v>
      </c>
      <c r="J635" s="11" t="s">
        <v>261</v>
      </c>
      <c r="K635" s="11" t="s">
        <v>4641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45689</v>
      </c>
      <c r="H636" s="11">
        <v>11</v>
      </c>
      <c r="I636" s="20" t="s">
        <v>259</v>
      </c>
      <c r="J636" s="11" t="s">
        <v>261</v>
      </c>
      <c r="K636" s="11" t="s">
        <v>4641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45689</v>
      </c>
      <c r="H637" s="11">
        <v>11</v>
      </c>
      <c r="I637" s="20" t="s">
        <v>259</v>
      </c>
      <c r="J637" s="11" t="s">
        <v>261</v>
      </c>
      <c r="K637" s="11" t="s">
        <v>4641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45689</v>
      </c>
      <c r="H638" s="11">
        <v>11</v>
      </c>
      <c r="I638" s="20" t="s">
        <v>259</v>
      </c>
      <c r="J638" s="11" t="s">
        <v>261</v>
      </c>
      <c r="K638" s="11" t="s">
        <v>4641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45689</v>
      </c>
      <c r="H639" s="11">
        <v>11</v>
      </c>
      <c r="I639" s="20" t="s">
        <v>259</v>
      </c>
      <c r="J639" s="11" t="s">
        <v>261</v>
      </c>
      <c r="K639" s="11" t="s">
        <v>4641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45689</v>
      </c>
      <c r="H640" s="11">
        <v>11</v>
      </c>
      <c r="I640" s="20" t="s">
        <v>259</v>
      </c>
      <c r="J640" s="11" t="s">
        <v>261</v>
      </c>
      <c r="K640" s="11" t="s">
        <v>4641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45689</v>
      </c>
      <c r="H641" s="11">
        <v>11</v>
      </c>
      <c r="I641" s="20" t="s">
        <v>259</v>
      </c>
      <c r="J641" s="11" t="s">
        <v>261</v>
      </c>
      <c r="K641" s="11" t="s">
        <v>4641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45689</v>
      </c>
      <c r="H642" s="11">
        <v>11</v>
      </c>
      <c r="I642" s="20" t="s">
        <v>259</v>
      </c>
      <c r="J642" s="11" t="s">
        <v>261</v>
      </c>
      <c r="K642" s="11" t="s">
        <v>4641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45689</v>
      </c>
      <c r="H643" s="11">
        <v>11</v>
      </c>
      <c r="I643" s="20" t="s">
        <v>259</v>
      </c>
      <c r="J643" s="11" t="s">
        <v>261</v>
      </c>
      <c r="K643" s="11" t="s">
        <v>4641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45689</v>
      </c>
      <c r="H644" s="11">
        <v>11</v>
      </c>
      <c r="I644" s="20" t="s">
        <v>259</v>
      </c>
      <c r="J644" s="11" t="s">
        <v>261</v>
      </c>
      <c r="K644" s="11" t="s">
        <v>4641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45689</v>
      </c>
      <c r="H645" s="11">
        <v>11</v>
      </c>
      <c r="I645" s="20" t="s">
        <v>259</v>
      </c>
      <c r="J645" s="11" t="s">
        <v>261</v>
      </c>
      <c r="K645" s="11" t="s">
        <v>4641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45689</v>
      </c>
      <c r="H646" s="11">
        <v>11</v>
      </c>
      <c r="I646" s="20" t="s">
        <v>259</v>
      </c>
      <c r="J646" s="11" t="s">
        <v>261</v>
      </c>
      <c r="K646" s="11" t="s">
        <v>4641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45689</v>
      </c>
      <c r="H647" s="11">
        <v>11</v>
      </c>
      <c r="I647" s="20" t="s">
        <v>259</v>
      </c>
      <c r="J647" s="11" t="s">
        <v>261</v>
      </c>
      <c r="K647" s="11" t="s">
        <v>4641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45689</v>
      </c>
      <c r="H648" s="11">
        <v>11</v>
      </c>
      <c r="I648" s="20" t="s">
        <v>259</v>
      </c>
      <c r="J648" s="11" t="s">
        <v>261</v>
      </c>
      <c r="K648" s="11" t="s">
        <v>4641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45689</v>
      </c>
      <c r="H649" s="11">
        <v>11</v>
      </c>
      <c r="I649" s="20" t="s">
        <v>259</v>
      </c>
      <c r="J649" s="11" t="s">
        <v>261</v>
      </c>
      <c r="K649" s="11" t="s">
        <v>4641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45689</v>
      </c>
      <c r="H650" s="11">
        <v>11</v>
      </c>
      <c r="I650" s="20" t="s">
        <v>259</v>
      </c>
      <c r="J650" s="11" t="s">
        <v>261</v>
      </c>
      <c r="K650" s="11" t="s">
        <v>4641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45689</v>
      </c>
      <c r="H651" s="11">
        <v>11</v>
      </c>
      <c r="I651" s="20" t="s">
        <v>259</v>
      </c>
      <c r="J651" s="11" t="s">
        <v>261</v>
      </c>
      <c r="K651" s="11" t="s">
        <v>4641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45689</v>
      </c>
      <c r="H652" s="11">
        <v>11</v>
      </c>
      <c r="I652" s="20" t="s">
        <v>259</v>
      </c>
      <c r="J652" s="11" t="s">
        <v>261</v>
      </c>
      <c r="K652" s="11" t="s">
        <v>4641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45689</v>
      </c>
      <c r="H653" s="11">
        <v>11</v>
      </c>
      <c r="I653" s="20" t="s">
        <v>259</v>
      </c>
      <c r="J653" s="11" t="s">
        <v>261</v>
      </c>
      <c r="K653" s="11" t="s">
        <v>4641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45689</v>
      </c>
      <c r="H654" s="11">
        <v>11</v>
      </c>
      <c r="I654" s="20" t="s">
        <v>259</v>
      </c>
      <c r="J654" s="11" t="s">
        <v>261</v>
      </c>
      <c r="K654" s="11" t="s">
        <v>4641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45689</v>
      </c>
      <c r="H655" s="11">
        <v>11</v>
      </c>
      <c r="I655" s="20" t="s">
        <v>259</v>
      </c>
      <c r="J655" s="11" t="s">
        <v>261</v>
      </c>
      <c r="K655" s="11" t="s">
        <v>4641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45689</v>
      </c>
      <c r="H656" s="11">
        <v>11</v>
      </c>
      <c r="I656" s="20" t="s">
        <v>259</v>
      </c>
      <c r="J656" s="11" t="s">
        <v>261</v>
      </c>
      <c r="K656" s="11" t="s">
        <v>4641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45689</v>
      </c>
      <c r="H657" s="11">
        <v>11</v>
      </c>
      <c r="I657" s="20" t="s">
        <v>259</v>
      </c>
      <c r="J657" s="11" t="s">
        <v>261</v>
      </c>
      <c r="K657" s="11" t="s">
        <v>4641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45689</v>
      </c>
      <c r="H658" s="11">
        <v>11</v>
      </c>
      <c r="I658" s="20" t="s">
        <v>259</v>
      </c>
      <c r="J658" s="11" t="s">
        <v>261</v>
      </c>
      <c r="K658" s="11" t="s">
        <v>4641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45689</v>
      </c>
      <c r="H659" s="11">
        <v>11</v>
      </c>
      <c r="I659" s="20" t="s">
        <v>259</v>
      </c>
      <c r="J659" s="11" t="s">
        <v>261</v>
      </c>
      <c r="K659" s="11" t="s">
        <v>4641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45689</v>
      </c>
      <c r="H660" s="11">
        <v>11</v>
      </c>
      <c r="I660" s="20" t="s">
        <v>259</v>
      </c>
      <c r="J660" s="11" t="s">
        <v>261</v>
      </c>
      <c r="K660" s="11" t="s">
        <v>4641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45689</v>
      </c>
      <c r="H661" s="11">
        <v>11</v>
      </c>
      <c r="I661" s="20" t="s">
        <v>259</v>
      </c>
      <c r="J661" s="11" t="s">
        <v>261</v>
      </c>
      <c r="K661" s="11" t="s">
        <v>4641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45689</v>
      </c>
      <c r="H662" s="11">
        <v>11</v>
      </c>
      <c r="I662" s="20" t="s">
        <v>259</v>
      </c>
      <c r="J662" s="11" t="s">
        <v>261</v>
      </c>
      <c r="K662" s="11" t="s">
        <v>4641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45689</v>
      </c>
      <c r="H663" s="11">
        <v>11</v>
      </c>
      <c r="I663" s="20" t="s">
        <v>259</v>
      </c>
      <c r="J663" s="11" t="s">
        <v>261</v>
      </c>
      <c r="K663" s="11" t="s">
        <v>4641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45689</v>
      </c>
      <c r="H664" s="11">
        <v>11</v>
      </c>
      <c r="I664" s="20" t="s">
        <v>259</v>
      </c>
      <c r="J664" s="11" t="s">
        <v>261</v>
      </c>
      <c r="K664" s="11" t="s">
        <v>4641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45689</v>
      </c>
      <c r="H665" s="11">
        <v>11</v>
      </c>
      <c r="I665" s="20" t="s">
        <v>259</v>
      </c>
      <c r="J665" s="11" t="s">
        <v>261</v>
      </c>
      <c r="K665" s="11" t="s">
        <v>4641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45689</v>
      </c>
      <c r="H666" s="11">
        <v>11</v>
      </c>
      <c r="I666" s="20" t="s">
        <v>259</v>
      </c>
      <c r="J666" s="11" t="s">
        <v>261</v>
      </c>
      <c r="K666" s="11" t="s">
        <v>4641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45689</v>
      </c>
      <c r="H667" s="11">
        <v>11</v>
      </c>
      <c r="I667" s="20" t="s">
        <v>259</v>
      </c>
      <c r="J667" s="11" t="s">
        <v>261</v>
      </c>
      <c r="K667" s="11" t="s">
        <v>4641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45689</v>
      </c>
      <c r="H668" s="11">
        <v>11</v>
      </c>
      <c r="I668" s="20" t="s">
        <v>259</v>
      </c>
      <c r="J668" s="11" t="s">
        <v>261</v>
      </c>
      <c r="K668" s="11" t="s">
        <v>4641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45689</v>
      </c>
      <c r="H669" s="11">
        <v>11</v>
      </c>
      <c r="I669" s="20" t="s">
        <v>259</v>
      </c>
      <c r="J669" s="11" t="s">
        <v>261</v>
      </c>
      <c r="K669" s="11" t="s">
        <v>4641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45689</v>
      </c>
      <c r="H670" s="11">
        <v>11</v>
      </c>
      <c r="I670" s="20" t="s">
        <v>259</v>
      </c>
      <c r="J670" s="11" t="s">
        <v>261</v>
      </c>
      <c r="K670" s="11" t="s">
        <v>4641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45689</v>
      </c>
      <c r="H671" s="11">
        <v>11</v>
      </c>
      <c r="I671" s="20" t="s">
        <v>259</v>
      </c>
      <c r="J671" s="11" t="s">
        <v>261</v>
      </c>
      <c r="K671" s="11" t="s">
        <v>4641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45689</v>
      </c>
      <c r="H672" s="11">
        <v>11</v>
      </c>
      <c r="I672" s="20" t="s">
        <v>259</v>
      </c>
      <c r="J672" s="11" t="s">
        <v>261</v>
      </c>
      <c r="K672" s="11" t="s">
        <v>4641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45689</v>
      </c>
      <c r="H673" s="11">
        <v>11</v>
      </c>
      <c r="I673" s="20" t="s">
        <v>259</v>
      </c>
      <c r="J673" s="11" t="s">
        <v>261</v>
      </c>
      <c r="K673" s="11" t="s">
        <v>4641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45689</v>
      </c>
      <c r="H674" s="11">
        <v>11</v>
      </c>
      <c r="I674" s="20" t="s">
        <v>259</v>
      </c>
      <c r="J674" s="11" t="s">
        <v>261</v>
      </c>
      <c r="K674" s="11" t="s">
        <v>4641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45689</v>
      </c>
      <c r="H675" s="11">
        <v>11</v>
      </c>
      <c r="I675" s="20" t="s">
        <v>259</v>
      </c>
      <c r="J675" s="11" t="s">
        <v>261</v>
      </c>
      <c r="K675" s="11" t="s">
        <v>4641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45689</v>
      </c>
      <c r="H676" s="11">
        <v>11</v>
      </c>
      <c r="I676" s="20" t="s">
        <v>259</v>
      </c>
      <c r="J676" s="11" t="s">
        <v>261</v>
      </c>
      <c r="K676" s="11" t="s">
        <v>4641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45689</v>
      </c>
      <c r="H677" s="11">
        <v>11</v>
      </c>
      <c r="I677" s="20" t="s">
        <v>259</v>
      </c>
      <c r="J677" s="11" t="s">
        <v>261</v>
      </c>
      <c r="K677" s="11" t="s">
        <v>4641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45689</v>
      </c>
      <c r="H678" s="11">
        <v>11</v>
      </c>
      <c r="I678" s="20" t="s">
        <v>259</v>
      </c>
      <c r="J678" s="11" t="s">
        <v>261</v>
      </c>
      <c r="K678" s="11" t="s">
        <v>4641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45689</v>
      </c>
      <c r="H679" s="11">
        <v>11</v>
      </c>
      <c r="I679" s="20" t="s">
        <v>259</v>
      </c>
      <c r="J679" s="11" t="s">
        <v>261</v>
      </c>
      <c r="K679" s="11" t="s">
        <v>4641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45689</v>
      </c>
      <c r="H680" s="11">
        <v>11</v>
      </c>
      <c r="I680" s="20" t="s">
        <v>259</v>
      </c>
      <c r="J680" s="11" t="s">
        <v>261</v>
      </c>
      <c r="K680" s="11" t="s">
        <v>4641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45689</v>
      </c>
      <c r="H681" s="11">
        <v>11</v>
      </c>
      <c r="I681" s="20" t="s">
        <v>259</v>
      </c>
      <c r="J681" s="11" t="s">
        <v>261</v>
      </c>
      <c r="K681" s="11" t="s">
        <v>4641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45689</v>
      </c>
      <c r="H682" s="11">
        <v>11</v>
      </c>
      <c r="I682" s="20" t="s">
        <v>259</v>
      </c>
      <c r="J682" s="11" t="s">
        <v>261</v>
      </c>
      <c r="K682" s="11" t="s">
        <v>4641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45689</v>
      </c>
      <c r="H683" s="11">
        <v>11</v>
      </c>
      <c r="I683" s="20" t="s">
        <v>259</v>
      </c>
      <c r="J683" s="11" t="s">
        <v>261</v>
      </c>
      <c r="K683" s="11" t="s">
        <v>4641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45689</v>
      </c>
      <c r="H684" s="11">
        <v>11</v>
      </c>
      <c r="I684" s="20" t="s">
        <v>259</v>
      </c>
      <c r="J684" s="11" t="s">
        <v>261</v>
      </c>
      <c r="K684" s="11" t="s">
        <v>4641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45689</v>
      </c>
      <c r="H685" s="11">
        <v>11</v>
      </c>
      <c r="I685" s="20" t="s">
        <v>259</v>
      </c>
      <c r="J685" s="11" t="s">
        <v>261</v>
      </c>
      <c r="K685" s="11" t="s">
        <v>4641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45689</v>
      </c>
      <c r="H686" s="11">
        <v>11</v>
      </c>
      <c r="I686" s="20" t="s">
        <v>259</v>
      </c>
      <c r="J686" s="11" t="s">
        <v>261</v>
      </c>
      <c r="K686" s="11" t="s">
        <v>4641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45689</v>
      </c>
      <c r="H687" s="11">
        <v>11</v>
      </c>
      <c r="I687" s="20" t="s">
        <v>259</v>
      </c>
      <c r="J687" s="11" t="s">
        <v>261</v>
      </c>
      <c r="K687" s="11" t="s">
        <v>4641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45689</v>
      </c>
      <c r="H688" s="11">
        <v>11</v>
      </c>
      <c r="I688" s="20" t="s">
        <v>259</v>
      </c>
      <c r="J688" s="11" t="s">
        <v>261</v>
      </c>
      <c r="K688" s="11" t="s">
        <v>4641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45689</v>
      </c>
      <c r="H689" s="11">
        <v>11</v>
      </c>
      <c r="I689" s="20" t="s">
        <v>259</v>
      </c>
      <c r="J689" s="11" t="s">
        <v>261</v>
      </c>
      <c r="K689" s="11" t="s">
        <v>4641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45689</v>
      </c>
      <c r="H690" s="11">
        <v>11</v>
      </c>
      <c r="I690" s="20" t="s">
        <v>259</v>
      </c>
      <c r="J690" s="11" t="s">
        <v>261</v>
      </c>
      <c r="K690" s="11" t="s">
        <v>4641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45689</v>
      </c>
      <c r="H691" s="11">
        <v>11</v>
      </c>
      <c r="I691" s="20" t="s">
        <v>259</v>
      </c>
      <c r="J691" s="11" t="s">
        <v>261</v>
      </c>
      <c r="K691" s="11" t="s">
        <v>4641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45689</v>
      </c>
      <c r="H692" s="11">
        <v>11</v>
      </c>
      <c r="I692" s="20" t="s">
        <v>259</v>
      </c>
      <c r="J692" s="11" t="s">
        <v>261</v>
      </c>
      <c r="K692" s="11" t="s">
        <v>4641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45689</v>
      </c>
      <c r="H693" s="11">
        <v>11</v>
      </c>
      <c r="I693" s="20" t="s">
        <v>259</v>
      </c>
      <c r="J693" s="11" t="s">
        <v>261</v>
      </c>
      <c r="K693" s="11" t="s">
        <v>4641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45689</v>
      </c>
      <c r="H694" s="11">
        <v>11</v>
      </c>
      <c r="I694" s="20" t="s">
        <v>259</v>
      </c>
      <c r="J694" s="11" t="s">
        <v>261</v>
      </c>
      <c r="K694" s="11" t="s">
        <v>4641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45689</v>
      </c>
      <c r="H695" s="11">
        <v>11</v>
      </c>
      <c r="I695" s="20" t="s">
        <v>259</v>
      </c>
      <c r="J695" s="11" t="s">
        <v>261</v>
      </c>
      <c r="K695" s="11" t="s">
        <v>4641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45689</v>
      </c>
      <c r="H696" s="11">
        <v>11</v>
      </c>
      <c r="I696" s="20" t="s">
        <v>259</v>
      </c>
      <c r="J696" s="11" t="s">
        <v>261</v>
      </c>
      <c r="K696" s="11" t="s">
        <v>4641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45689</v>
      </c>
      <c r="H697" s="11">
        <v>11</v>
      </c>
      <c r="I697" s="20" t="s">
        <v>259</v>
      </c>
      <c r="J697" s="11" t="s">
        <v>261</v>
      </c>
      <c r="K697" s="11" t="s">
        <v>4641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45689</v>
      </c>
      <c r="H698" s="11">
        <v>11</v>
      </c>
      <c r="I698" s="20" t="s">
        <v>259</v>
      </c>
      <c r="J698" s="11" t="s">
        <v>261</v>
      </c>
      <c r="K698" s="11" t="s">
        <v>4641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45689</v>
      </c>
      <c r="H699" s="11">
        <v>11</v>
      </c>
      <c r="I699" s="20" t="s">
        <v>259</v>
      </c>
      <c r="J699" s="11" t="s">
        <v>261</v>
      </c>
      <c r="K699" s="11" t="s">
        <v>4641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45689</v>
      </c>
      <c r="H700" s="11">
        <v>11</v>
      </c>
      <c r="I700" s="20" t="s">
        <v>259</v>
      </c>
      <c r="J700" s="11" t="s">
        <v>261</v>
      </c>
      <c r="K700" s="11" t="s">
        <v>4641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45689</v>
      </c>
      <c r="H701" s="11">
        <v>11</v>
      </c>
      <c r="I701" s="20" t="s">
        <v>259</v>
      </c>
      <c r="J701" s="11" t="s">
        <v>261</v>
      </c>
      <c r="K701" s="11" t="s">
        <v>4641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45689</v>
      </c>
      <c r="H702" s="11">
        <v>11</v>
      </c>
      <c r="I702" s="20" t="s">
        <v>259</v>
      </c>
      <c r="J702" s="11" t="s">
        <v>261</v>
      </c>
      <c r="K702" s="11" t="s">
        <v>4641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45689</v>
      </c>
      <c r="H703" s="11">
        <v>11</v>
      </c>
      <c r="I703" s="20" t="s">
        <v>259</v>
      </c>
      <c r="J703" s="11" t="s">
        <v>261</v>
      </c>
      <c r="K703" s="11" t="s">
        <v>4641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45689</v>
      </c>
      <c r="H704" s="11">
        <v>11</v>
      </c>
      <c r="I704" s="20" t="s">
        <v>259</v>
      </c>
      <c r="J704" s="11" t="s">
        <v>261</v>
      </c>
      <c r="K704" s="11" t="s">
        <v>4641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45689</v>
      </c>
      <c r="H705" s="11">
        <v>11</v>
      </c>
      <c r="I705" s="20" t="s">
        <v>259</v>
      </c>
      <c r="J705" s="11" t="s">
        <v>261</v>
      </c>
      <c r="K705" s="11" t="s">
        <v>4641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45689</v>
      </c>
      <c r="H706" s="11">
        <v>11</v>
      </c>
      <c r="I706" s="20" t="s">
        <v>259</v>
      </c>
      <c r="J706" s="11" t="s">
        <v>261</v>
      </c>
      <c r="K706" s="11" t="s">
        <v>4641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45689</v>
      </c>
      <c r="H707" s="11">
        <v>11</v>
      </c>
      <c r="I707" s="20" t="s">
        <v>259</v>
      </c>
      <c r="J707" s="11" t="s">
        <v>261</v>
      </c>
      <c r="K707" s="11" t="s">
        <v>4641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45689</v>
      </c>
      <c r="H708" s="11">
        <v>11</v>
      </c>
      <c r="I708" s="20" t="s">
        <v>259</v>
      </c>
      <c r="J708" s="11" t="s">
        <v>261</v>
      </c>
      <c r="K708" s="11" t="s">
        <v>4641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45689</v>
      </c>
      <c r="H709" s="11">
        <v>11</v>
      </c>
      <c r="I709" s="20" t="s">
        <v>259</v>
      </c>
      <c r="J709" s="11" t="s">
        <v>261</v>
      </c>
      <c r="K709" s="11" t="s">
        <v>4641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45689</v>
      </c>
      <c r="H710" s="11">
        <v>11</v>
      </c>
      <c r="I710" s="20" t="s">
        <v>259</v>
      </c>
      <c r="J710" s="11" t="s">
        <v>261</v>
      </c>
      <c r="K710" s="11" t="s">
        <v>4641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45689</v>
      </c>
      <c r="H711" s="11">
        <v>11</v>
      </c>
      <c r="I711" s="20" t="s">
        <v>259</v>
      </c>
      <c r="J711" s="11" t="s">
        <v>261</v>
      </c>
      <c r="K711" s="11" t="s">
        <v>4641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45689</v>
      </c>
      <c r="H712" s="11">
        <v>11</v>
      </c>
      <c r="I712" s="20" t="s">
        <v>259</v>
      </c>
      <c r="J712" s="11" t="s">
        <v>261</v>
      </c>
      <c r="K712" s="11" t="s">
        <v>4641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45689</v>
      </c>
      <c r="H713" s="11">
        <v>11</v>
      </c>
      <c r="I713" s="20" t="s">
        <v>259</v>
      </c>
      <c r="J713" s="11" t="s">
        <v>261</v>
      </c>
      <c r="K713" s="11" t="s">
        <v>4641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45689</v>
      </c>
      <c r="H714" s="11">
        <v>11</v>
      </c>
      <c r="I714" s="20" t="s">
        <v>259</v>
      </c>
      <c r="J714" s="11" t="s">
        <v>261</v>
      </c>
      <c r="K714" s="11" t="s">
        <v>4641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45689</v>
      </c>
      <c r="H715" s="11">
        <v>11</v>
      </c>
      <c r="I715" s="20" t="s">
        <v>259</v>
      </c>
      <c r="J715" s="11" t="s">
        <v>261</v>
      </c>
      <c r="K715" s="11" t="s">
        <v>4641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45689</v>
      </c>
      <c r="H716" s="11">
        <v>11</v>
      </c>
      <c r="I716" s="20" t="s">
        <v>259</v>
      </c>
      <c r="J716" s="11" t="s">
        <v>261</v>
      </c>
      <c r="K716" s="11" t="s">
        <v>4641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45689</v>
      </c>
      <c r="H717" s="11">
        <v>11</v>
      </c>
      <c r="I717" s="20" t="s">
        <v>259</v>
      </c>
      <c r="J717" s="11" t="s">
        <v>261</v>
      </c>
      <c r="K717" s="11" t="s">
        <v>4641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45689</v>
      </c>
      <c r="H718" s="11">
        <v>11</v>
      </c>
      <c r="I718" s="20" t="s">
        <v>259</v>
      </c>
      <c r="J718" s="11" t="s">
        <v>261</v>
      </c>
      <c r="K718" s="11" t="s">
        <v>4641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45689</v>
      </c>
      <c r="H719" s="11">
        <v>11</v>
      </c>
      <c r="I719" s="20" t="s">
        <v>259</v>
      </c>
      <c r="J719" s="11" t="s">
        <v>261</v>
      </c>
      <c r="K719" s="11" t="s">
        <v>4641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45689</v>
      </c>
      <c r="H720" s="11">
        <v>11</v>
      </c>
      <c r="I720" s="20" t="s">
        <v>259</v>
      </c>
      <c r="J720" s="11" t="s">
        <v>261</v>
      </c>
      <c r="K720" s="11" t="s">
        <v>4641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45689</v>
      </c>
      <c r="H721" s="11">
        <v>11</v>
      </c>
      <c r="I721" s="20" t="s">
        <v>259</v>
      </c>
      <c r="J721" s="11" t="s">
        <v>261</v>
      </c>
      <c r="K721" s="11" t="s">
        <v>4641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45689</v>
      </c>
      <c r="H722" s="11">
        <v>11</v>
      </c>
      <c r="I722" s="20" t="s">
        <v>259</v>
      </c>
      <c r="J722" s="11" t="s">
        <v>261</v>
      </c>
      <c r="K722" s="11" t="s">
        <v>4641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45689</v>
      </c>
      <c r="H723" s="11">
        <v>11</v>
      </c>
      <c r="I723" s="20" t="s">
        <v>259</v>
      </c>
      <c r="J723" s="11" t="s">
        <v>261</v>
      </c>
      <c r="K723" s="11" t="s">
        <v>4641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45689</v>
      </c>
      <c r="H724" s="11">
        <v>11</v>
      </c>
      <c r="I724" s="20" t="s">
        <v>259</v>
      </c>
      <c r="J724" s="11" t="s">
        <v>261</v>
      </c>
      <c r="K724" s="11" t="s">
        <v>4641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45689</v>
      </c>
      <c r="H725" s="11">
        <v>11</v>
      </c>
      <c r="I725" s="20" t="s">
        <v>259</v>
      </c>
      <c r="J725" s="11" t="s">
        <v>261</v>
      </c>
      <c r="K725" s="11" t="s">
        <v>4641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45689</v>
      </c>
      <c r="H726" s="11">
        <v>11</v>
      </c>
      <c r="I726" s="20" t="s">
        <v>259</v>
      </c>
      <c r="J726" s="11" t="s">
        <v>261</v>
      </c>
      <c r="K726" s="11" t="s">
        <v>4641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45689</v>
      </c>
      <c r="H727" s="11">
        <v>11</v>
      </c>
      <c r="I727" s="20" t="s">
        <v>259</v>
      </c>
      <c r="J727" s="11" t="s">
        <v>261</v>
      </c>
      <c r="K727" s="11" t="s">
        <v>4641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45689</v>
      </c>
      <c r="H728" s="11">
        <v>11</v>
      </c>
      <c r="I728" s="20" t="s">
        <v>259</v>
      </c>
      <c r="J728" s="11" t="s">
        <v>261</v>
      </c>
      <c r="K728" s="11" t="s">
        <v>4641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45689</v>
      </c>
      <c r="H729" s="11">
        <v>11</v>
      </c>
      <c r="I729" s="20" t="s">
        <v>259</v>
      </c>
      <c r="J729" s="11" t="s">
        <v>261</v>
      </c>
      <c r="K729" s="11" t="s">
        <v>4641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45689</v>
      </c>
      <c r="H730" s="11">
        <v>11</v>
      </c>
      <c r="I730" s="20" t="s">
        <v>259</v>
      </c>
      <c r="J730" s="11" t="s">
        <v>261</v>
      </c>
      <c r="K730" s="11" t="s">
        <v>4641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45689</v>
      </c>
      <c r="H731" s="11">
        <v>11</v>
      </c>
      <c r="I731" s="20" t="s">
        <v>259</v>
      </c>
      <c r="J731" s="11" t="s">
        <v>261</v>
      </c>
      <c r="K731" s="11" t="s">
        <v>4641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45689</v>
      </c>
      <c r="H732" s="11">
        <v>11</v>
      </c>
      <c r="I732" s="20" t="s">
        <v>259</v>
      </c>
      <c r="J732" s="11" t="s">
        <v>261</v>
      </c>
      <c r="K732" s="11" t="s">
        <v>4641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45689</v>
      </c>
      <c r="H733" s="11">
        <v>11</v>
      </c>
      <c r="I733" s="20" t="s">
        <v>259</v>
      </c>
      <c r="J733" s="11" t="s">
        <v>261</v>
      </c>
      <c r="K733" s="11" t="s">
        <v>4641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45689</v>
      </c>
      <c r="H734" s="11">
        <v>11</v>
      </c>
      <c r="I734" s="20" t="s">
        <v>259</v>
      </c>
      <c r="J734" s="11" t="s">
        <v>261</v>
      </c>
      <c r="K734" s="11" t="s">
        <v>4641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45689</v>
      </c>
      <c r="H735" s="11">
        <v>11</v>
      </c>
      <c r="I735" s="20" t="s">
        <v>259</v>
      </c>
      <c r="J735" s="11" t="s">
        <v>261</v>
      </c>
      <c r="K735" s="11" t="s">
        <v>4641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45689</v>
      </c>
      <c r="H736" s="11">
        <v>11</v>
      </c>
      <c r="I736" s="20" t="s">
        <v>259</v>
      </c>
      <c r="J736" s="11" t="s">
        <v>261</v>
      </c>
      <c r="K736" s="11" t="s">
        <v>4641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45689</v>
      </c>
      <c r="H737" s="11">
        <v>11</v>
      </c>
      <c r="I737" s="20" t="s">
        <v>259</v>
      </c>
      <c r="J737" s="11" t="s">
        <v>261</v>
      </c>
      <c r="K737" s="11" t="s">
        <v>4641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45689</v>
      </c>
      <c r="H738" s="11">
        <v>11</v>
      </c>
      <c r="I738" s="20" t="s">
        <v>259</v>
      </c>
      <c r="J738" s="11" t="s">
        <v>261</v>
      </c>
      <c r="K738" s="11" t="s">
        <v>4641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45689</v>
      </c>
      <c r="H739" s="11">
        <v>11</v>
      </c>
      <c r="I739" s="20" t="s">
        <v>259</v>
      </c>
      <c r="J739" s="11" t="s">
        <v>261</v>
      </c>
      <c r="K739" s="11" t="s">
        <v>4641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45689</v>
      </c>
      <c r="H740" s="11">
        <v>11</v>
      </c>
      <c r="I740" s="20" t="s">
        <v>259</v>
      </c>
      <c r="J740" s="11" t="s">
        <v>261</v>
      </c>
      <c r="K740" s="11" t="s">
        <v>4641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45689</v>
      </c>
      <c r="H741" s="11">
        <v>11</v>
      </c>
      <c r="I741" s="20" t="s">
        <v>259</v>
      </c>
      <c r="J741" s="11" t="s">
        <v>261</v>
      </c>
      <c r="K741" s="11" t="s">
        <v>4641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45689</v>
      </c>
      <c r="H742" s="11">
        <v>11</v>
      </c>
      <c r="I742" s="20" t="s">
        <v>259</v>
      </c>
      <c r="J742" s="11" t="s">
        <v>261</v>
      </c>
      <c r="K742" s="11" t="s">
        <v>4641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45689</v>
      </c>
      <c r="H743" s="11">
        <v>11</v>
      </c>
      <c r="I743" s="20" t="s">
        <v>259</v>
      </c>
      <c r="J743" s="11" t="s">
        <v>261</v>
      </c>
      <c r="K743" s="11" t="s">
        <v>4641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45689</v>
      </c>
      <c r="H744" s="11">
        <v>11</v>
      </c>
      <c r="I744" s="20" t="s">
        <v>259</v>
      </c>
      <c r="J744" s="11" t="s">
        <v>261</v>
      </c>
      <c r="K744" s="11" t="s">
        <v>4641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45689</v>
      </c>
      <c r="H745" s="11">
        <v>11</v>
      </c>
      <c r="I745" s="20" t="s">
        <v>259</v>
      </c>
      <c r="J745" s="11" t="s">
        <v>261</v>
      </c>
      <c r="K745" s="11" t="s">
        <v>4641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45689</v>
      </c>
      <c r="H746" s="11">
        <v>11</v>
      </c>
      <c r="I746" s="20" t="s">
        <v>259</v>
      </c>
      <c r="J746" s="11" t="s">
        <v>261</v>
      </c>
      <c r="K746" s="11" t="s">
        <v>4641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45689</v>
      </c>
      <c r="H747" s="11">
        <v>11</v>
      </c>
      <c r="I747" s="20" t="s">
        <v>259</v>
      </c>
      <c r="J747" s="11" t="s">
        <v>261</v>
      </c>
      <c r="K747" s="11" t="s">
        <v>4641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45689</v>
      </c>
      <c r="H748" s="11">
        <v>11</v>
      </c>
      <c r="I748" s="20" t="s">
        <v>259</v>
      </c>
      <c r="J748" s="11" t="s">
        <v>261</v>
      </c>
      <c r="K748" s="11" t="s">
        <v>4641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45689</v>
      </c>
      <c r="H749" s="11">
        <v>11</v>
      </c>
      <c r="I749" s="20" t="s">
        <v>259</v>
      </c>
      <c r="J749" s="11" t="s">
        <v>261</v>
      </c>
      <c r="K749" s="11" t="s">
        <v>4641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45689</v>
      </c>
      <c r="H750" s="11">
        <v>11</v>
      </c>
      <c r="I750" s="20" t="s">
        <v>259</v>
      </c>
      <c r="J750" s="11" t="s">
        <v>261</v>
      </c>
      <c r="K750" s="11" t="s">
        <v>4641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45689</v>
      </c>
      <c r="H751" s="11">
        <v>11</v>
      </c>
      <c r="I751" s="20" t="s">
        <v>259</v>
      </c>
      <c r="J751" s="11" t="s">
        <v>261</v>
      </c>
      <c r="K751" s="11" t="s">
        <v>4641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45689</v>
      </c>
      <c r="H752" s="11">
        <v>11</v>
      </c>
      <c r="I752" s="20" t="s">
        <v>259</v>
      </c>
      <c r="J752" s="11" t="s">
        <v>261</v>
      </c>
      <c r="K752" s="11" t="s">
        <v>4641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45689</v>
      </c>
      <c r="H753" s="11">
        <v>11</v>
      </c>
      <c r="I753" s="20" t="s">
        <v>259</v>
      </c>
      <c r="J753" s="11" t="s">
        <v>261</v>
      </c>
      <c r="K753" s="11" t="s">
        <v>4641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45689</v>
      </c>
      <c r="H754" s="11">
        <v>11</v>
      </c>
      <c r="I754" s="20" t="s">
        <v>259</v>
      </c>
      <c r="J754" s="11" t="s">
        <v>261</v>
      </c>
      <c r="K754" s="11" t="s">
        <v>4641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45689</v>
      </c>
      <c r="H755" s="11">
        <v>11</v>
      </c>
      <c r="I755" s="20" t="s">
        <v>259</v>
      </c>
      <c r="J755" s="11" t="s">
        <v>261</v>
      </c>
      <c r="K755" s="11" t="s">
        <v>4641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45689</v>
      </c>
      <c r="H756" s="11">
        <v>11</v>
      </c>
      <c r="I756" s="20" t="s">
        <v>259</v>
      </c>
      <c r="J756" s="11" t="s">
        <v>261</v>
      </c>
      <c r="K756" s="11" t="s">
        <v>4641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45689</v>
      </c>
      <c r="H757" s="11">
        <v>11</v>
      </c>
      <c r="I757" s="20" t="s">
        <v>259</v>
      </c>
      <c r="J757" s="11" t="s">
        <v>261</v>
      </c>
      <c r="K757" s="11" t="s">
        <v>4641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45689</v>
      </c>
      <c r="H758" s="11">
        <v>11</v>
      </c>
      <c r="I758" s="20" t="s">
        <v>259</v>
      </c>
      <c r="J758" s="11" t="s">
        <v>261</v>
      </c>
      <c r="K758" s="11" t="s">
        <v>4641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45689</v>
      </c>
      <c r="H759" s="11">
        <v>11</v>
      </c>
      <c r="I759" s="20" t="s">
        <v>259</v>
      </c>
      <c r="J759" s="11" t="s">
        <v>261</v>
      </c>
      <c r="K759" s="11" t="s">
        <v>4641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45689</v>
      </c>
      <c r="H760" s="11">
        <v>11</v>
      </c>
      <c r="I760" s="20" t="s">
        <v>259</v>
      </c>
      <c r="J760" s="11" t="s">
        <v>261</v>
      </c>
      <c r="K760" s="11" t="s">
        <v>4641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45689</v>
      </c>
      <c r="H761" s="11">
        <v>11</v>
      </c>
      <c r="I761" s="20" t="s">
        <v>259</v>
      </c>
      <c r="J761" s="11" t="s">
        <v>261</v>
      </c>
      <c r="K761" s="11" t="s">
        <v>4641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45689</v>
      </c>
      <c r="H762" s="11">
        <v>11</v>
      </c>
      <c r="I762" s="20" t="s">
        <v>259</v>
      </c>
      <c r="J762" s="11" t="s">
        <v>261</v>
      </c>
      <c r="K762" s="11" t="s">
        <v>4641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45689</v>
      </c>
      <c r="H763" s="11">
        <v>11</v>
      </c>
      <c r="I763" s="20" t="s">
        <v>259</v>
      </c>
      <c r="J763" s="11" t="s">
        <v>261</v>
      </c>
      <c r="K763" s="11" t="s">
        <v>4641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45689</v>
      </c>
      <c r="H764" s="11">
        <v>11</v>
      </c>
      <c r="I764" s="20" t="s">
        <v>259</v>
      </c>
      <c r="J764" s="11" t="s">
        <v>261</v>
      </c>
      <c r="K764" s="11" t="s">
        <v>4641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45689</v>
      </c>
      <c r="H765" s="11">
        <v>11</v>
      </c>
      <c r="I765" s="20" t="s">
        <v>259</v>
      </c>
      <c r="J765" s="11" t="s">
        <v>261</v>
      </c>
      <c r="K765" s="11" t="s">
        <v>4641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45689</v>
      </c>
      <c r="H766" s="11">
        <v>11</v>
      </c>
      <c r="I766" s="20" t="s">
        <v>259</v>
      </c>
      <c r="J766" s="11" t="s">
        <v>261</v>
      </c>
      <c r="K766" s="11" t="s">
        <v>4641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45689</v>
      </c>
      <c r="H767" s="11">
        <v>11</v>
      </c>
      <c r="I767" s="20" t="s">
        <v>259</v>
      </c>
      <c r="J767" s="11" t="s">
        <v>261</v>
      </c>
      <c r="K767" s="11" t="s">
        <v>4641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45689</v>
      </c>
      <c r="H768" s="11">
        <v>11</v>
      </c>
      <c r="I768" s="20" t="s">
        <v>259</v>
      </c>
      <c r="J768" s="11" t="s">
        <v>261</v>
      </c>
      <c r="K768" s="11" t="s">
        <v>4641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45689</v>
      </c>
      <c r="H769" s="11">
        <v>11</v>
      </c>
      <c r="I769" s="20" t="s">
        <v>259</v>
      </c>
      <c r="J769" s="11" t="s">
        <v>261</v>
      </c>
      <c r="K769" s="11" t="s">
        <v>4641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45689</v>
      </c>
      <c r="H770" s="11">
        <v>11</v>
      </c>
      <c r="I770" s="20" t="s">
        <v>259</v>
      </c>
      <c r="J770" s="11" t="s">
        <v>261</v>
      </c>
      <c r="K770" s="11" t="s">
        <v>4641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45689</v>
      </c>
      <c r="H771" s="11">
        <v>11</v>
      </c>
      <c r="I771" s="20" t="s">
        <v>259</v>
      </c>
      <c r="J771" s="11" t="s">
        <v>261</v>
      </c>
      <c r="K771" s="11" t="s">
        <v>4641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45689</v>
      </c>
      <c r="H772" s="11">
        <v>11</v>
      </c>
      <c r="I772" s="20" t="s">
        <v>259</v>
      </c>
      <c r="J772" s="11" t="s">
        <v>261</v>
      </c>
      <c r="K772" s="11" t="s">
        <v>4641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45689</v>
      </c>
      <c r="H773" s="11">
        <v>11</v>
      </c>
      <c r="I773" s="20" t="s">
        <v>259</v>
      </c>
      <c r="J773" s="11" t="s">
        <v>261</v>
      </c>
      <c r="K773" s="11" t="s">
        <v>4641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45689</v>
      </c>
      <c r="H774" s="11">
        <v>11</v>
      </c>
      <c r="I774" s="20" t="s">
        <v>259</v>
      </c>
      <c r="J774" s="11" t="s">
        <v>261</v>
      </c>
      <c r="K774" s="11" t="s">
        <v>4641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45689</v>
      </c>
      <c r="H775" s="11">
        <v>11</v>
      </c>
      <c r="I775" s="20" t="s">
        <v>259</v>
      </c>
      <c r="J775" s="11" t="s">
        <v>261</v>
      </c>
      <c r="K775" s="11" t="s">
        <v>4641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45689</v>
      </c>
      <c r="H776" s="11">
        <v>11</v>
      </c>
      <c r="I776" s="20" t="s">
        <v>259</v>
      </c>
      <c r="J776" s="11" t="s">
        <v>261</v>
      </c>
      <c r="K776" s="11" t="s">
        <v>4641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45689</v>
      </c>
      <c r="H777" s="11">
        <v>11</v>
      </c>
      <c r="I777" s="20" t="s">
        <v>259</v>
      </c>
      <c r="J777" s="11" t="s">
        <v>261</v>
      </c>
      <c r="K777" s="11" t="s">
        <v>4641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45689</v>
      </c>
      <c r="H778" s="11">
        <v>11</v>
      </c>
      <c r="I778" s="20" t="s">
        <v>259</v>
      </c>
      <c r="J778" s="11" t="s">
        <v>261</v>
      </c>
      <c r="K778" s="11" t="s">
        <v>4641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45689</v>
      </c>
      <c r="H779" s="11">
        <v>11</v>
      </c>
      <c r="I779" s="20" t="s">
        <v>259</v>
      </c>
      <c r="J779" s="11" t="s">
        <v>261</v>
      </c>
      <c r="K779" s="11" t="s">
        <v>4641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45689</v>
      </c>
      <c r="H780" s="11">
        <v>11</v>
      </c>
      <c r="I780" s="20" t="s">
        <v>259</v>
      </c>
      <c r="J780" s="11" t="s">
        <v>261</v>
      </c>
      <c r="K780" s="11" t="s">
        <v>4641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45689</v>
      </c>
      <c r="H781" s="11">
        <v>11</v>
      </c>
      <c r="I781" s="20" t="s">
        <v>259</v>
      </c>
      <c r="J781" s="11" t="s">
        <v>261</v>
      </c>
      <c r="K781" s="11" t="s">
        <v>4641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45689</v>
      </c>
      <c r="H782" s="11">
        <v>11</v>
      </c>
      <c r="I782" s="20" t="s">
        <v>259</v>
      </c>
      <c r="J782" s="11" t="s">
        <v>261</v>
      </c>
      <c r="K782" s="11" t="s">
        <v>4641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45689</v>
      </c>
      <c r="H783" s="11">
        <v>11</v>
      </c>
      <c r="I783" s="20" t="s">
        <v>259</v>
      </c>
      <c r="J783" s="11" t="s">
        <v>261</v>
      </c>
      <c r="K783" s="11" t="s">
        <v>4641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45689</v>
      </c>
      <c r="H784" s="11">
        <v>11</v>
      </c>
      <c r="I784" s="20" t="s">
        <v>259</v>
      </c>
      <c r="J784" s="11" t="s">
        <v>261</v>
      </c>
      <c r="K784" s="11" t="s">
        <v>4641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45689</v>
      </c>
      <c r="H785" s="11">
        <v>11</v>
      </c>
      <c r="I785" s="20" t="s">
        <v>259</v>
      </c>
      <c r="J785" s="11" t="s">
        <v>261</v>
      </c>
      <c r="K785" s="11" t="s">
        <v>4641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45689</v>
      </c>
      <c r="H786" s="11">
        <v>11</v>
      </c>
      <c r="I786" s="20" t="s">
        <v>259</v>
      </c>
      <c r="J786" s="11" t="s">
        <v>261</v>
      </c>
      <c r="K786" s="11" t="s">
        <v>4641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45689</v>
      </c>
      <c r="H787" s="11">
        <v>11</v>
      </c>
      <c r="I787" s="20" t="s">
        <v>259</v>
      </c>
      <c r="J787" s="11" t="s">
        <v>261</v>
      </c>
      <c r="K787" s="11" t="s">
        <v>4641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45689</v>
      </c>
      <c r="H788" s="11">
        <v>11</v>
      </c>
      <c r="I788" s="20" t="s">
        <v>259</v>
      </c>
      <c r="J788" s="11" t="s">
        <v>261</v>
      </c>
      <c r="K788" s="11" t="s">
        <v>4641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45689</v>
      </c>
      <c r="H789" s="11">
        <v>11</v>
      </c>
      <c r="I789" s="20" t="s">
        <v>259</v>
      </c>
      <c r="J789" s="11" t="s">
        <v>261</v>
      </c>
      <c r="K789" s="11" t="s">
        <v>4641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45689</v>
      </c>
      <c r="H790" s="11">
        <v>11</v>
      </c>
      <c r="I790" s="20" t="s">
        <v>259</v>
      </c>
      <c r="J790" s="11" t="s">
        <v>261</v>
      </c>
      <c r="K790" s="11" t="s">
        <v>4641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45689</v>
      </c>
      <c r="H791" s="11">
        <v>11</v>
      </c>
      <c r="I791" s="20" t="s">
        <v>259</v>
      </c>
      <c r="J791" s="11" t="s">
        <v>261</v>
      </c>
      <c r="K791" s="11" t="s">
        <v>4641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45689</v>
      </c>
      <c r="H792" s="11">
        <v>11</v>
      </c>
      <c r="I792" s="20" t="s">
        <v>259</v>
      </c>
      <c r="J792" s="11" t="s">
        <v>261</v>
      </c>
      <c r="K792" s="11" t="s">
        <v>4641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45689</v>
      </c>
      <c r="H793" s="11">
        <v>11</v>
      </c>
      <c r="I793" s="20" t="s">
        <v>259</v>
      </c>
      <c r="J793" s="11" t="s">
        <v>261</v>
      </c>
      <c r="K793" s="11" t="s">
        <v>4641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45689</v>
      </c>
      <c r="H794" s="11">
        <v>11</v>
      </c>
      <c r="I794" s="20" t="s">
        <v>259</v>
      </c>
      <c r="J794" s="11" t="s">
        <v>261</v>
      </c>
      <c r="K794" s="11" t="s">
        <v>4641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45689</v>
      </c>
      <c r="H795" s="11">
        <v>11</v>
      </c>
      <c r="I795" s="20" t="s">
        <v>259</v>
      </c>
      <c r="J795" s="11" t="s">
        <v>261</v>
      </c>
      <c r="K795" s="11" t="s">
        <v>4641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45689</v>
      </c>
      <c r="H796" s="11">
        <v>11</v>
      </c>
      <c r="I796" s="20" t="s">
        <v>259</v>
      </c>
      <c r="J796" s="11" t="s">
        <v>261</v>
      </c>
      <c r="K796" s="11" t="s">
        <v>4641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45689</v>
      </c>
      <c r="H797" s="11">
        <v>11</v>
      </c>
      <c r="I797" s="20" t="s">
        <v>259</v>
      </c>
      <c r="J797" s="11" t="s">
        <v>261</v>
      </c>
      <c r="K797" s="11" t="s">
        <v>4641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45689</v>
      </c>
      <c r="H798" s="11">
        <v>11</v>
      </c>
      <c r="I798" s="20" t="s">
        <v>259</v>
      </c>
      <c r="J798" s="11" t="s">
        <v>261</v>
      </c>
      <c r="K798" s="11" t="s">
        <v>4641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45689</v>
      </c>
      <c r="H799" s="11">
        <v>11</v>
      </c>
      <c r="I799" s="20" t="s">
        <v>259</v>
      </c>
      <c r="J799" s="11" t="s">
        <v>261</v>
      </c>
      <c r="K799" s="11" t="s">
        <v>4641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45689</v>
      </c>
      <c r="H800" s="11">
        <v>11</v>
      </c>
      <c r="I800" s="20" t="s">
        <v>259</v>
      </c>
      <c r="J800" s="11" t="s">
        <v>261</v>
      </c>
      <c r="K800" s="11" t="s">
        <v>4641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45689</v>
      </c>
      <c r="H801" s="11">
        <v>11</v>
      </c>
      <c r="I801" s="20" t="s">
        <v>259</v>
      </c>
      <c r="J801" s="11" t="s">
        <v>261</v>
      </c>
      <c r="K801" s="11" t="s">
        <v>4641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45689</v>
      </c>
      <c r="H802" s="11">
        <v>11</v>
      </c>
      <c r="I802" s="20" t="s">
        <v>259</v>
      </c>
      <c r="J802" s="11" t="s">
        <v>261</v>
      </c>
      <c r="K802" s="11" t="s">
        <v>4641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45689</v>
      </c>
      <c r="H803" s="11">
        <v>11</v>
      </c>
      <c r="I803" s="20" t="s">
        <v>259</v>
      </c>
      <c r="J803" s="11" t="s">
        <v>261</v>
      </c>
      <c r="K803" s="11" t="s">
        <v>4641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45689</v>
      </c>
      <c r="H804" s="11">
        <v>11</v>
      </c>
      <c r="I804" s="20" t="s">
        <v>259</v>
      </c>
      <c r="J804" s="11" t="s">
        <v>261</v>
      </c>
      <c r="K804" s="11" t="s">
        <v>4641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45689</v>
      </c>
      <c r="H805" s="11">
        <v>11</v>
      </c>
      <c r="I805" s="20" t="s">
        <v>259</v>
      </c>
      <c r="J805" s="11" t="s">
        <v>261</v>
      </c>
      <c r="K805" s="11" t="s">
        <v>4641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45689</v>
      </c>
      <c r="H806" s="11">
        <v>11</v>
      </c>
      <c r="I806" s="20" t="s">
        <v>259</v>
      </c>
      <c r="J806" s="11" t="s">
        <v>261</v>
      </c>
      <c r="K806" s="11" t="s">
        <v>4641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45689</v>
      </c>
      <c r="H807" s="11">
        <v>11</v>
      </c>
      <c r="I807" s="20" t="s">
        <v>259</v>
      </c>
      <c r="J807" s="11" t="s">
        <v>261</v>
      </c>
      <c r="K807" s="11" t="s">
        <v>4641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45689</v>
      </c>
      <c r="H808" s="11">
        <v>11</v>
      </c>
      <c r="I808" s="20" t="s">
        <v>259</v>
      </c>
      <c r="J808" s="11" t="s">
        <v>261</v>
      </c>
      <c r="K808" s="11" t="s">
        <v>4641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45689</v>
      </c>
      <c r="H809" s="11">
        <v>11</v>
      </c>
      <c r="I809" s="20" t="s">
        <v>259</v>
      </c>
      <c r="J809" s="11" t="s">
        <v>261</v>
      </c>
      <c r="K809" s="11" t="s">
        <v>4641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45689</v>
      </c>
      <c r="H810" s="11">
        <v>11</v>
      </c>
      <c r="I810" s="20" t="s">
        <v>259</v>
      </c>
      <c r="J810" s="11" t="s">
        <v>261</v>
      </c>
      <c r="K810" s="11" t="s">
        <v>4641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45689</v>
      </c>
      <c r="H811" s="11">
        <v>11</v>
      </c>
      <c r="I811" s="20" t="s">
        <v>259</v>
      </c>
      <c r="J811" s="11" t="s">
        <v>261</v>
      </c>
      <c r="K811" s="11" t="s">
        <v>4641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45689</v>
      </c>
      <c r="H812" s="11">
        <v>11</v>
      </c>
      <c r="I812" s="20" t="s">
        <v>259</v>
      </c>
      <c r="J812" s="11" t="s">
        <v>261</v>
      </c>
      <c r="K812" s="11" t="s">
        <v>4641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45689</v>
      </c>
      <c r="H813" s="11">
        <v>11</v>
      </c>
      <c r="I813" s="20" t="s">
        <v>259</v>
      </c>
      <c r="J813" s="11" t="s">
        <v>261</v>
      </c>
      <c r="K813" s="11" t="s">
        <v>4641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45689</v>
      </c>
      <c r="H814" s="11">
        <v>11</v>
      </c>
      <c r="I814" s="20" t="s">
        <v>259</v>
      </c>
      <c r="J814" s="11" t="s">
        <v>261</v>
      </c>
      <c r="K814" s="11" t="s">
        <v>4641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45689</v>
      </c>
      <c r="H815" s="11">
        <v>11</v>
      </c>
      <c r="I815" s="20" t="s">
        <v>259</v>
      </c>
      <c r="J815" s="11" t="s">
        <v>261</v>
      </c>
      <c r="K815" s="11" t="s">
        <v>4641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45689</v>
      </c>
      <c r="H816" s="11">
        <v>11</v>
      </c>
      <c r="I816" s="20" t="s">
        <v>259</v>
      </c>
      <c r="J816" s="11" t="s">
        <v>261</v>
      </c>
      <c r="K816" s="11" t="s">
        <v>4641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45689</v>
      </c>
      <c r="H817" s="11">
        <v>11</v>
      </c>
      <c r="I817" s="20" t="s">
        <v>259</v>
      </c>
      <c r="J817" s="11" t="s">
        <v>261</v>
      </c>
      <c r="K817" s="11" t="s">
        <v>4641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45689</v>
      </c>
      <c r="H818" s="11">
        <v>11</v>
      </c>
      <c r="I818" s="20" t="s">
        <v>259</v>
      </c>
      <c r="J818" s="11" t="s">
        <v>261</v>
      </c>
      <c r="K818" s="11" t="s">
        <v>4641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45689</v>
      </c>
      <c r="H819" s="11">
        <v>11</v>
      </c>
      <c r="I819" s="20" t="s">
        <v>259</v>
      </c>
      <c r="J819" s="11" t="s">
        <v>261</v>
      </c>
      <c r="K819" s="11" t="s">
        <v>4641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45689</v>
      </c>
      <c r="H820" s="11">
        <v>11</v>
      </c>
      <c r="I820" s="20" t="s">
        <v>259</v>
      </c>
      <c r="J820" s="11" t="s">
        <v>261</v>
      </c>
      <c r="K820" s="11" t="s">
        <v>4641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45689</v>
      </c>
      <c r="H821" s="11">
        <v>11</v>
      </c>
      <c r="I821" s="20" t="s">
        <v>259</v>
      </c>
      <c r="J821" s="11" t="s">
        <v>261</v>
      </c>
      <c r="K821" s="11" t="s">
        <v>4641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45689</v>
      </c>
      <c r="H822" s="11">
        <v>11</v>
      </c>
      <c r="I822" s="20" t="s">
        <v>259</v>
      </c>
      <c r="J822" s="11" t="s">
        <v>261</v>
      </c>
      <c r="K822" s="11" t="s">
        <v>4641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45689</v>
      </c>
      <c r="H823" s="11">
        <v>11</v>
      </c>
      <c r="I823" s="20" t="s">
        <v>259</v>
      </c>
      <c r="J823" s="11" t="s">
        <v>261</v>
      </c>
      <c r="K823" s="11" t="s">
        <v>4641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45689</v>
      </c>
      <c r="H824" s="11">
        <v>11</v>
      </c>
      <c r="I824" s="20" t="s">
        <v>259</v>
      </c>
      <c r="J824" s="11" t="s">
        <v>261</v>
      </c>
      <c r="K824" s="11" t="s">
        <v>4641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45689</v>
      </c>
      <c r="H825" s="11">
        <v>11</v>
      </c>
      <c r="I825" s="20" t="s">
        <v>259</v>
      </c>
      <c r="J825" s="11" t="s">
        <v>261</v>
      </c>
      <c r="K825" s="11" t="s">
        <v>4641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45689</v>
      </c>
      <c r="H826" s="11">
        <v>11</v>
      </c>
      <c r="I826" s="20" t="s">
        <v>259</v>
      </c>
      <c r="J826" s="11" t="s">
        <v>261</v>
      </c>
      <c r="K826" s="11" t="s">
        <v>4641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45689</v>
      </c>
      <c r="H827" s="11">
        <v>11</v>
      </c>
      <c r="I827" s="20" t="s">
        <v>259</v>
      </c>
      <c r="J827" s="11" t="s">
        <v>261</v>
      </c>
      <c r="K827" s="11" t="s">
        <v>4641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45689</v>
      </c>
      <c r="H828" s="11">
        <v>11</v>
      </c>
      <c r="I828" s="20" t="s">
        <v>259</v>
      </c>
      <c r="J828" s="11" t="s">
        <v>261</v>
      </c>
      <c r="K828" s="11" t="s">
        <v>4641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45689</v>
      </c>
      <c r="H829" s="11">
        <v>11</v>
      </c>
      <c r="I829" s="20" t="s">
        <v>259</v>
      </c>
      <c r="J829" s="11" t="s">
        <v>261</v>
      </c>
      <c r="K829" s="11" t="s">
        <v>4641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45689</v>
      </c>
      <c r="H830" s="11">
        <v>11</v>
      </c>
      <c r="I830" s="20" t="s">
        <v>259</v>
      </c>
      <c r="J830" s="11" t="s">
        <v>261</v>
      </c>
      <c r="K830" s="11" t="s">
        <v>4641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45689</v>
      </c>
      <c r="H831" s="11">
        <v>11</v>
      </c>
      <c r="I831" s="20" t="s">
        <v>259</v>
      </c>
      <c r="J831" s="11" t="s">
        <v>261</v>
      </c>
      <c r="K831" s="11" t="s">
        <v>4641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45689</v>
      </c>
      <c r="H832" s="11">
        <v>11</v>
      </c>
      <c r="I832" s="20" t="s">
        <v>259</v>
      </c>
      <c r="J832" s="11" t="s">
        <v>261</v>
      </c>
      <c r="K832" s="11" t="s">
        <v>4641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45689</v>
      </c>
      <c r="H833" s="11">
        <v>11</v>
      </c>
      <c r="I833" s="20" t="s">
        <v>259</v>
      </c>
      <c r="J833" s="11" t="s">
        <v>261</v>
      </c>
      <c r="K833" s="11" t="s">
        <v>4641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45689</v>
      </c>
      <c r="H834" s="11">
        <v>11</v>
      </c>
      <c r="I834" s="20" t="s">
        <v>259</v>
      </c>
      <c r="J834" s="11" t="s">
        <v>261</v>
      </c>
      <c r="K834" s="11" t="s">
        <v>4641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45689</v>
      </c>
      <c r="H835" s="11">
        <v>11</v>
      </c>
      <c r="I835" s="20" t="s">
        <v>259</v>
      </c>
      <c r="J835" s="11" t="s">
        <v>261</v>
      </c>
      <c r="K835" s="11" t="s">
        <v>4641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45689</v>
      </c>
      <c r="H836" s="11">
        <v>11</v>
      </c>
      <c r="I836" s="20" t="s">
        <v>259</v>
      </c>
      <c r="J836" s="11" t="s">
        <v>261</v>
      </c>
      <c r="K836" s="11" t="s">
        <v>4641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45689</v>
      </c>
      <c r="H837" s="11">
        <v>11</v>
      </c>
      <c r="I837" s="20" t="s">
        <v>259</v>
      </c>
      <c r="J837" s="11" t="s">
        <v>261</v>
      </c>
      <c r="K837" s="11" t="s">
        <v>4641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45689</v>
      </c>
      <c r="H838" s="11">
        <v>11</v>
      </c>
      <c r="I838" s="20" t="s">
        <v>259</v>
      </c>
      <c r="J838" s="11" t="s">
        <v>261</v>
      </c>
      <c r="K838" s="11" t="s">
        <v>4641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45689</v>
      </c>
      <c r="H839" s="11">
        <v>11</v>
      </c>
      <c r="I839" s="20" t="s">
        <v>259</v>
      </c>
      <c r="J839" s="11" t="s">
        <v>261</v>
      </c>
      <c r="K839" s="11" t="s">
        <v>4641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45689</v>
      </c>
      <c r="H840" s="11">
        <v>11</v>
      </c>
      <c r="I840" s="20" t="s">
        <v>259</v>
      </c>
      <c r="J840" s="11" t="s">
        <v>261</v>
      </c>
      <c r="K840" s="11" t="s">
        <v>4641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45689</v>
      </c>
      <c r="H841" s="11">
        <v>11</v>
      </c>
      <c r="I841" s="20" t="s">
        <v>259</v>
      </c>
      <c r="J841" s="11" t="s">
        <v>261</v>
      </c>
      <c r="K841" s="11" t="s">
        <v>4641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45689</v>
      </c>
      <c r="H842" s="11">
        <v>11</v>
      </c>
      <c r="I842" s="20" t="s">
        <v>259</v>
      </c>
      <c r="J842" s="11" t="s">
        <v>261</v>
      </c>
      <c r="K842" s="11" t="s">
        <v>4641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45689</v>
      </c>
      <c r="H843" s="11">
        <v>11</v>
      </c>
      <c r="I843" s="20" t="s">
        <v>259</v>
      </c>
      <c r="J843" s="11" t="s">
        <v>261</v>
      </c>
      <c r="K843" s="11" t="s">
        <v>4641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45689</v>
      </c>
      <c r="H844" s="11">
        <v>11</v>
      </c>
      <c r="I844" s="20" t="s">
        <v>259</v>
      </c>
      <c r="J844" s="11" t="s">
        <v>261</v>
      </c>
      <c r="K844" s="11" t="s">
        <v>4641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45689</v>
      </c>
      <c r="H845" s="11">
        <v>11</v>
      </c>
      <c r="I845" s="20" t="s">
        <v>259</v>
      </c>
      <c r="J845" s="11" t="s">
        <v>261</v>
      </c>
      <c r="K845" s="11" t="s">
        <v>4641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45689</v>
      </c>
      <c r="H846" s="11">
        <v>11</v>
      </c>
      <c r="I846" s="20" t="s">
        <v>259</v>
      </c>
      <c r="J846" s="11" t="s">
        <v>261</v>
      </c>
      <c r="K846" s="11" t="s">
        <v>4641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45689</v>
      </c>
      <c r="H847" s="11">
        <v>11</v>
      </c>
      <c r="I847" s="20" t="s">
        <v>259</v>
      </c>
      <c r="J847" s="11" t="s">
        <v>261</v>
      </c>
      <c r="K847" s="11" t="s">
        <v>4641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45689</v>
      </c>
      <c r="H848" s="11">
        <v>11</v>
      </c>
      <c r="I848" s="20" t="s">
        <v>259</v>
      </c>
      <c r="J848" s="11" t="s">
        <v>261</v>
      </c>
      <c r="K848" s="11" t="s">
        <v>4641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45689</v>
      </c>
      <c r="H849" s="11">
        <v>11</v>
      </c>
      <c r="I849" s="20" t="s">
        <v>259</v>
      </c>
      <c r="J849" s="11" t="s">
        <v>261</v>
      </c>
      <c r="K849" s="11" t="s">
        <v>4641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45689</v>
      </c>
      <c r="H850" s="11">
        <v>11</v>
      </c>
      <c r="I850" s="20" t="s">
        <v>259</v>
      </c>
      <c r="J850" s="11" t="s">
        <v>261</v>
      </c>
      <c r="K850" s="11" t="s">
        <v>4641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45689</v>
      </c>
      <c r="H851" s="11">
        <v>11</v>
      </c>
      <c r="I851" s="20" t="s">
        <v>259</v>
      </c>
      <c r="J851" s="11" t="s">
        <v>261</v>
      </c>
      <c r="K851" s="11" t="s">
        <v>4641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45689</v>
      </c>
      <c r="H852" s="11">
        <v>11</v>
      </c>
      <c r="I852" s="20" t="s">
        <v>259</v>
      </c>
      <c r="J852" s="11" t="s">
        <v>261</v>
      </c>
      <c r="K852" s="11" t="s">
        <v>4641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45689</v>
      </c>
      <c r="H853" s="11">
        <v>11</v>
      </c>
      <c r="I853" s="20" t="s">
        <v>259</v>
      </c>
      <c r="J853" s="11" t="s">
        <v>261</v>
      </c>
      <c r="K853" s="11" t="s">
        <v>4641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45689</v>
      </c>
      <c r="H854" s="11">
        <v>11</v>
      </c>
      <c r="I854" s="20" t="s">
        <v>259</v>
      </c>
      <c r="J854" s="11" t="s">
        <v>261</v>
      </c>
      <c r="K854" s="11" t="s">
        <v>4641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45689</v>
      </c>
      <c r="H855" s="11">
        <v>11</v>
      </c>
      <c r="I855" s="20" t="s">
        <v>259</v>
      </c>
      <c r="J855" s="11" t="s">
        <v>261</v>
      </c>
      <c r="K855" s="11" t="s">
        <v>4641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45689</v>
      </c>
      <c r="H856" s="11">
        <v>11</v>
      </c>
      <c r="I856" s="20" t="s">
        <v>259</v>
      </c>
      <c r="J856" s="11" t="s">
        <v>261</v>
      </c>
      <c r="K856" s="11" t="s">
        <v>4641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45689</v>
      </c>
      <c r="H857" s="11">
        <v>11</v>
      </c>
      <c r="I857" s="20" t="s">
        <v>259</v>
      </c>
      <c r="J857" s="11" t="s">
        <v>261</v>
      </c>
      <c r="K857" s="11" t="s">
        <v>4641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45689</v>
      </c>
      <c r="H858" s="11">
        <v>11</v>
      </c>
      <c r="I858" s="20" t="s">
        <v>259</v>
      </c>
      <c r="J858" s="11" t="s">
        <v>261</v>
      </c>
      <c r="K858" s="11" t="s">
        <v>4641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45689</v>
      </c>
      <c r="H859" s="11">
        <v>11</v>
      </c>
      <c r="I859" s="20" t="s">
        <v>259</v>
      </c>
      <c r="J859" s="11" t="s">
        <v>261</v>
      </c>
      <c r="K859" s="11" t="s">
        <v>4641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45689</v>
      </c>
      <c r="H860" s="11">
        <v>11</v>
      </c>
      <c r="I860" s="20" t="s">
        <v>259</v>
      </c>
      <c r="J860" s="11" t="s">
        <v>261</v>
      </c>
      <c r="K860" s="11" t="s">
        <v>4641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45689</v>
      </c>
      <c r="H861" s="11">
        <v>11</v>
      </c>
      <c r="I861" s="20" t="s">
        <v>259</v>
      </c>
      <c r="J861" s="11" t="s">
        <v>261</v>
      </c>
      <c r="K861" s="11" t="s">
        <v>4641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45689</v>
      </c>
      <c r="H862" s="11">
        <v>11</v>
      </c>
      <c r="I862" s="20" t="s">
        <v>259</v>
      </c>
      <c r="J862" s="11" t="s">
        <v>261</v>
      </c>
      <c r="K862" s="11" t="s">
        <v>4641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45689</v>
      </c>
      <c r="H863" s="11">
        <v>11</v>
      </c>
      <c r="I863" s="20" t="s">
        <v>259</v>
      </c>
      <c r="J863" s="11" t="s">
        <v>261</v>
      </c>
      <c r="K863" s="11" t="s">
        <v>4641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45689</v>
      </c>
      <c r="H864" s="11">
        <v>11</v>
      </c>
      <c r="I864" s="20" t="s">
        <v>259</v>
      </c>
      <c r="J864" s="11" t="s">
        <v>261</v>
      </c>
      <c r="K864" s="11" t="s">
        <v>4641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45689</v>
      </c>
      <c r="H865" s="11">
        <v>11</v>
      </c>
      <c r="I865" s="20" t="s">
        <v>259</v>
      </c>
      <c r="J865" s="11" t="s">
        <v>261</v>
      </c>
      <c r="K865" s="11" t="s">
        <v>4641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45689</v>
      </c>
      <c r="H866" s="11">
        <v>11</v>
      </c>
      <c r="I866" s="20" t="s">
        <v>259</v>
      </c>
      <c r="J866" s="11" t="s">
        <v>261</v>
      </c>
      <c r="K866" s="11" t="s">
        <v>4641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45689</v>
      </c>
      <c r="H867" s="11">
        <v>11</v>
      </c>
      <c r="I867" s="20" t="s">
        <v>259</v>
      </c>
      <c r="J867" s="11" t="s">
        <v>261</v>
      </c>
      <c r="K867" s="11" t="s">
        <v>4641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45689</v>
      </c>
      <c r="H868" s="11">
        <v>11</v>
      </c>
      <c r="I868" s="20" t="s">
        <v>259</v>
      </c>
      <c r="J868" s="11" t="s">
        <v>261</v>
      </c>
      <c r="K868" s="11" t="s">
        <v>4641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45689</v>
      </c>
      <c r="H869" s="11">
        <v>11</v>
      </c>
      <c r="I869" s="20" t="s">
        <v>259</v>
      </c>
      <c r="J869" s="11" t="s">
        <v>261</v>
      </c>
      <c r="K869" s="11" t="s">
        <v>4641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45689</v>
      </c>
      <c r="H870" s="11">
        <v>11</v>
      </c>
      <c r="I870" s="20" t="s">
        <v>259</v>
      </c>
      <c r="J870" s="11" t="s">
        <v>261</v>
      </c>
      <c r="K870" s="11" t="s">
        <v>4641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45689</v>
      </c>
      <c r="H871" s="11">
        <v>11</v>
      </c>
      <c r="I871" s="20" t="s">
        <v>259</v>
      </c>
      <c r="J871" s="11" t="s">
        <v>261</v>
      </c>
      <c r="K871" s="11" t="s">
        <v>4641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45689</v>
      </c>
      <c r="H872" s="11">
        <v>11</v>
      </c>
      <c r="I872" s="20" t="s">
        <v>259</v>
      </c>
      <c r="J872" s="11" t="s">
        <v>261</v>
      </c>
      <c r="K872" s="11" t="s">
        <v>4641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45689</v>
      </c>
      <c r="H873" s="11">
        <v>11</v>
      </c>
      <c r="I873" s="20" t="s">
        <v>259</v>
      </c>
      <c r="J873" s="11" t="s">
        <v>261</v>
      </c>
      <c r="K873" s="11" t="s">
        <v>4641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45689</v>
      </c>
      <c r="H874" s="11">
        <v>11</v>
      </c>
      <c r="I874" s="20" t="s">
        <v>259</v>
      </c>
      <c r="J874" s="11" t="s">
        <v>261</v>
      </c>
      <c r="K874" s="11" t="s">
        <v>4641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45689</v>
      </c>
      <c r="H875" s="11">
        <v>11</v>
      </c>
      <c r="I875" s="20" t="s">
        <v>259</v>
      </c>
      <c r="J875" s="11" t="s">
        <v>261</v>
      </c>
      <c r="K875" s="11" t="s">
        <v>4641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45689</v>
      </c>
      <c r="H876" s="11">
        <v>11</v>
      </c>
      <c r="I876" s="20" t="s">
        <v>259</v>
      </c>
      <c r="J876" s="11" t="s">
        <v>261</v>
      </c>
      <c r="K876" s="11" t="s">
        <v>4641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45689</v>
      </c>
      <c r="H877" s="11">
        <v>11</v>
      </c>
      <c r="I877" s="20" t="s">
        <v>259</v>
      </c>
      <c r="J877" s="11" t="s">
        <v>261</v>
      </c>
      <c r="K877" s="11" t="s">
        <v>4641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45689</v>
      </c>
      <c r="H878" s="11">
        <v>11</v>
      </c>
      <c r="I878" s="20" t="s">
        <v>259</v>
      </c>
      <c r="J878" s="11" t="s">
        <v>261</v>
      </c>
      <c r="K878" s="11" t="s">
        <v>4641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45689</v>
      </c>
      <c r="H879" s="11">
        <v>11</v>
      </c>
      <c r="I879" s="20" t="s">
        <v>259</v>
      </c>
      <c r="J879" s="11" t="s">
        <v>261</v>
      </c>
      <c r="K879" s="11" t="s">
        <v>4641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45689</v>
      </c>
      <c r="H880" s="11">
        <v>11</v>
      </c>
      <c r="I880" s="20" t="s">
        <v>259</v>
      </c>
      <c r="J880" s="11" t="s">
        <v>261</v>
      </c>
      <c r="K880" s="11" t="s">
        <v>4641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45689</v>
      </c>
      <c r="H881" s="11">
        <v>11</v>
      </c>
      <c r="I881" s="20" t="s">
        <v>259</v>
      </c>
      <c r="J881" s="11" t="s">
        <v>261</v>
      </c>
      <c r="K881" s="11" t="s">
        <v>4641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45689</v>
      </c>
      <c r="H882" s="11">
        <v>11</v>
      </c>
      <c r="I882" s="20" t="s">
        <v>259</v>
      </c>
      <c r="J882" s="11" t="s">
        <v>261</v>
      </c>
      <c r="K882" s="11" t="s">
        <v>4641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45689</v>
      </c>
      <c r="H883" s="11">
        <v>11</v>
      </c>
      <c r="I883" s="20" t="s">
        <v>259</v>
      </c>
      <c r="J883" s="11" t="s">
        <v>261</v>
      </c>
      <c r="K883" s="11" t="s">
        <v>4641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45689</v>
      </c>
      <c r="H884" s="11">
        <v>11</v>
      </c>
      <c r="I884" s="20" t="s">
        <v>259</v>
      </c>
      <c r="J884" s="11" t="s">
        <v>261</v>
      </c>
      <c r="K884" s="11" t="s">
        <v>4641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45689</v>
      </c>
      <c r="H885" s="11">
        <v>11</v>
      </c>
      <c r="I885" s="20" t="s">
        <v>259</v>
      </c>
      <c r="J885" s="11" t="s">
        <v>261</v>
      </c>
      <c r="K885" s="11" t="s">
        <v>4641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45689</v>
      </c>
      <c r="H886" s="11">
        <v>11</v>
      </c>
      <c r="I886" s="20" t="s">
        <v>259</v>
      </c>
      <c r="J886" s="11" t="s">
        <v>261</v>
      </c>
      <c r="K886" s="11" t="s">
        <v>4641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45689</v>
      </c>
      <c r="H887" s="11">
        <v>11</v>
      </c>
      <c r="I887" s="20" t="s">
        <v>259</v>
      </c>
      <c r="J887" s="11" t="s">
        <v>261</v>
      </c>
      <c r="K887" s="11" t="s">
        <v>4641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45689</v>
      </c>
      <c r="H888" s="11">
        <v>11</v>
      </c>
      <c r="I888" s="20" t="s">
        <v>259</v>
      </c>
      <c r="J888" s="11" t="s">
        <v>261</v>
      </c>
      <c r="K888" s="11" t="s">
        <v>4641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45689</v>
      </c>
      <c r="H889" s="11">
        <v>11</v>
      </c>
      <c r="I889" s="20" t="s">
        <v>259</v>
      </c>
      <c r="J889" s="11" t="s">
        <v>261</v>
      </c>
      <c r="K889" s="11" t="s">
        <v>4641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45689</v>
      </c>
      <c r="H890" s="11">
        <v>11</v>
      </c>
      <c r="I890" s="20" t="s">
        <v>259</v>
      </c>
      <c r="J890" s="11" t="s">
        <v>261</v>
      </c>
      <c r="K890" s="11" t="s">
        <v>4641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45689</v>
      </c>
      <c r="H891" s="11">
        <v>11</v>
      </c>
      <c r="I891" s="20" t="s">
        <v>259</v>
      </c>
      <c r="J891" s="11" t="s">
        <v>261</v>
      </c>
      <c r="K891" s="11" t="s">
        <v>4641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45689</v>
      </c>
      <c r="H892" s="11">
        <v>11</v>
      </c>
      <c r="I892" s="20" t="s">
        <v>259</v>
      </c>
      <c r="J892" s="11" t="s">
        <v>261</v>
      </c>
      <c r="K892" s="11" t="s">
        <v>4641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45689</v>
      </c>
      <c r="H893" s="11">
        <v>11</v>
      </c>
      <c r="I893" s="20" t="s">
        <v>259</v>
      </c>
      <c r="J893" s="11" t="s">
        <v>261</v>
      </c>
      <c r="K893" s="11" t="s">
        <v>4641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45689</v>
      </c>
      <c r="H894" s="11">
        <v>11</v>
      </c>
      <c r="I894" s="20" t="s">
        <v>259</v>
      </c>
      <c r="J894" s="11" t="s">
        <v>261</v>
      </c>
      <c r="K894" s="11" t="s">
        <v>4641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45689</v>
      </c>
      <c r="H895" s="11">
        <v>11</v>
      </c>
      <c r="I895" s="20" t="s">
        <v>259</v>
      </c>
      <c r="J895" s="11" t="s">
        <v>261</v>
      </c>
      <c r="K895" s="11" t="s">
        <v>4641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45689</v>
      </c>
      <c r="H896" s="11">
        <v>11</v>
      </c>
      <c r="I896" s="20" t="s">
        <v>259</v>
      </c>
      <c r="J896" s="11" t="s">
        <v>261</v>
      </c>
      <c r="K896" s="11" t="s">
        <v>4641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45689</v>
      </c>
      <c r="H897" s="11">
        <v>11</v>
      </c>
      <c r="I897" s="20" t="s">
        <v>259</v>
      </c>
      <c r="J897" s="11" t="s">
        <v>261</v>
      </c>
      <c r="K897" s="11" t="s">
        <v>4641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45689</v>
      </c>
      <c r="H898" s="11">
        <v>11</v>
      </c>
      <c r="I898" s="20" t="s">
        <v>259</v>
      </c>
      <c r="J898" s="11" t="s">
        <v>261</v>
      </c>
      <c r="K898" s="11" t="s">
        <v>4641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45689</v>
      </c>
      <c r="H899" s="11">
        <v>11</v>
      </c>
      <c r="I899" s="20" t="s">
        <v>259</v>
      </c>
      <c r="J899" s="11" t="s">
        <v>261</v>
      </c>
      <c r="K899" s="11" t="s">
        <v>4641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45689</v>
      </c>
      <c r="H900" s="11">
        <v>11</v>
      </c>
      <c r="I900" s="20" t="s">
        <v>259</v>
      </c>
      <c r="J900" s="11" t="s">
        <v>261</v>
      </c>
      <c r="K900" s="11" t="s">
        <v>4641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45689</v>
      </c>
      <c r="H901" s="11">
        <v>11</v>
      </c>
      <c r="I901" s="20" t="s">
        <v>259</v>
      </c>
      <c r="J901" s="11" t="s">
        <v>261</v>
      </c>
      <c r="K901" s="11" t="s">
        <v>4641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45689</v>
      </c>
      <c r="H902" s="11">
        <v>11</v>
      </c>
      <c r="I902" s="20" t="s">
        <v>259</v>
      </c>
      <c r="J902" s="11" t="s">
        <v>261</v>
      </c>
      <c r="K902" s="11" t="s">
        <v>4641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45689</v>
      </c>
      <c r="H903" s="11">
        <v>11</v>
      </c>
      <c r="I903" s="20" t="s">
        <v>259</v>
      </c>
      <c r="J903" s="11" t="s">
        <v>261</v>
      </c>
      <c r="K903" s="11" t="s">
        <v>4641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45689</v>
      </c>
      <c r="H904" s="11">
        <v>11</v>
      </c>
      <c r="I904" s="20" t="s">
        <v>259</v>
      </c>
      <c r="J904" s="11" t="s">
        <v>261</v>
      </c>
      <c r="K904" s="11" t="s">
        <v>4641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45689</v>
      </c>
      <c r="H905" s="11">
        <v>11</v>
      </c>
      <c r="I905" s="20" t="s">
        <v>259</v>
      </c>
      <c r="J905" s="11" t="s">
        <v>261</v>
      </c>
      <c r="K905" s="11" t="s">
        <v>4641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45689</v>
      </c>
      <c r="H906" s="11">
        <v>11</v>
      </c>
      <c r="I906" s="20" t="s">
        <v>259</v>
      </c>
      <c r="J906" s="11" t="s">
        <v>261</v>
      </c>
      <c r="K906" s="11" t="s">
        <v>4641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45689</v>
      </c>
      <c r="H907" s="11">
        <v>11</v>
      </c>
      <c r="I907" s="20" t="s">
        <v>259</v>
      </c>
      <c r="J907" s="11" t="s">
        <v>261</v>
      </c>
      <c r="K907" s="11" t="s">
        <v>4641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45689</v>
      </c>
      <c r="H908" s="11">
        <v>11</v>
      </c>
      <c r="I908" s="20" t="s">
        <v>259</v>
      </c>
      <c r="J908" s="11" t="s">
        <v>261</v>
      </c>
      <c r="K908" s="11" t="s">
        <v>4641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45689</v>
      </c>
      <c r="H909" s="11">
        <v>11</v>
      </c>
      <c r="I909" s="20" t="s">
        <v>259</v>
      </c>
      <c r="J909" s="11" t="s">
        <v>261</v>
      </c>
      <c r="K909" s="11" t="s">
        <v>4641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45689</v>
      </c>
      <c r="H910" s="11">
        <v>11</v>
      </c>
      <c r="I910" s="20" t="s">
        <v>259</v>
      </c>
      <c r="J910" s="11" t="s">
        <v>261</v>
      </c>
      <c r="K910" s="11" t="s">
        <v>4641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45689</v>
      </c>
      <c r="H911" s="11">
        <v>11</v>
      </c>
      <c r="I911" s="20" t="s">
        <v>259</v>
      </c>
      <c r="J911" s="11" t="s">
        <v>261</v>
      </c>
      <c r="K911" s="11" t="s">
        <v>4641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45689</v>
      </c>
      <c r="H912" s="11">
        <v>11</v>
      </c>
      <c r="I912" s="20" t="s">
        <v>259</v>
      </c>
      <c r="J912" s="11" t="s">
        <v>261</v>
      </c>
      <c r="K912" s="11" t="s">
        <v>4641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45689</v>
      </c>
      <c r="H913" s="11">
        <v>11</v>
      </c>
      <c r="I913" s="20" t="s">
        <v>259</v>
      </c>
      <c r="J913" s="11" t="s">
        <v>261</v>
      </c>
      <c r="K913" s="11" t="s">
        <v>4641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45689</v>
      </c>
      <c r="H914" s="11">
        <v>11</v>
      </c>
      <c r="I914" s="20" t="s">
        <v>259</v>
      </c>
      <c r="J914" s="11" t="s">
        <v>261</v>
      </c>
      <c r="K914" s="11" t="s">
        <v>4641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45689</v>
      </c>
      <c r="H915" s="11">
        <v>11</v>
      </c>
      <c r="I915" s="20" t="s">
        <v>259</v>
      </c>
      <c r="J915" s="11" t="s">
        <v>261</v>
      </c>
      <c r="K915" s="11" t="s">
        <v>4641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45689</v>
      </c>
      <c r="H916" s="11">
        <v>11</v>
      </c>
      <c r="I916" s="20" t="s">
        <v>259</v>
      </c>
      <c r="J916" s="11" t="s">
        <v>261</v>
      </c>
      <c r="K916" s="11" t="s">
        <v>4641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45689</v>
      </c>
      <c r="H917" s="11">
        <v>11</v>
      </c>
      <c r="I917" s="20" t="s">
        <v>259</v>
      </c>
      <c r="J917" s="11" t="s">
        <v>261</v>
      </c>
      <c r="K917" s="11" t="s">
        <v>4641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45689</v>
      </c>
      <c r="H918" s="11">
        <v>11</v>
      </c>
      <c r="I918" s="20" t="s">
        <v>259</v>
      </c>
      <c r="J918" s="11" t="s">
        <v>261</v>
      </c>
      <c r="K918" s="11" t="s">
        <v>4641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45689</v>
      </c>
      <c r="H919" s="11">
        <v>11</v>
      </c>
      <c r="I919" s="20" t="s">
        <v>259</v>
      </c>
      <c r="J919" s="11" t="s">
        <v>261</v>
      </c>
      <c r="K919" s="11" t="s">
        <v>4641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45689</v>
      </c>
      <c r="H920" s="11">
        <v>11</v>
      </c>
      <c r="I920" s="20" t="s">
        <v>259</v>
      </c>
      <c r="J920" s="11" t="s">
        <v>261</v>
      </c>
      <c r="K920" s="11" t="s">
        <v>4641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45689</v>
      </c>
      <c r="H921" s="11">
        <v>11</v>
      </c>
      <c r="I921" s="20" t="s">
        <v>259</v>
      </c>
      <c r="J921" s="11" t="s">
        <v>261</v>
      </c>
      <c r="K921" s="11" t="s">
        <v>4641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45689</v>
      </c>
      <c r="H922" s="11">
        <v>11</v>
      </c>
      <c r="I922" s="20" t="s">
        <v>259</v>
      </c>
      <c r="J922" s="11" t="s">
        <v>261</v>
      </c>
      <c r="K922" s="11" t="s">
        <v>4641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45689</v>
      </c>
      <c r="H923" s="11">
        <v>11</v>
      </c>
      <c r="I923" s="20" t="s">
        <v>259</v>
      </c>
      <c r="J923" s="11" t="s">
        <v>261</v>
      </c>
      <c r="K923" s="11" t="s">
        <v>4641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45689</v>
      </c>
      <c r="H924" s="11">
        <v>11</v>
      </c>
      <c r="I924" s="20" t="s">
        <v>259</v>
      </c>
      <c r="J924" s="11" t="s">
        <v>261</v>
      </c>
      <c r="K924" s="11" t="s">
        <v>4641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45689</v>
      </c>
      <c r="H925" s="11">
        <v>11</v>
      </c>
      <c r="I925" s="20" t="s">
        <v>259</v>
      </c>
      <c r="J925" s="11" t="s">
        <v>261</v>
      </c>
      <c r="K925" s="11" t="s">
        <v>4641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45689</v>
      </c>
      <c r="H926" s="11">
        <v>11</v>
      </c>
      <c r="I926" s="20" t="s">
        <v>259</v>
      </c>
      <c r="J926" s="11" t="s">
        <v>261</v>
      </c>
      <c r="K926" s="11" t="s">
        <v>4641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45689</v>
      </c>
      <c r="H927" s="11">
        <v>11</v>
      </c>
      <c r="I927" s="20" t="s">
        <v>259</v>
      </c>
      <c r="J927" s="11" t="s">
        <v>261</v>
      </c>
      <c r="K927" s="11" t="s">
        <v>4641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45689</v>
      </c>
      <c r="H928" s="11">
        <v>11</v>
      </c>
      <c r="I928" s="20" t="s">
        <v>259</v>
      </c>
      <c r="J928" s="11" t="s">
        <v>261</v>
      </c>
      <c r="K928" s="11" t="s">
        <v>4641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45689</v>
      </c>
      <c r="H929" s="11">
        <v>11</v>
      </c>
      <c r="I929" s="20" t="s">
        <v>259</v>
      </c>
      <c r="J929" s="11" t="s">
        <v>261</v>
      </c>
      <c r="K929" s="11" t="s">
        <v>4641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45689</v>
      </c>
      <c r="H930" s="11">
        <v>11</v>
      </c>
      <c r="I930" s="20" t="s">
        <v>259</v>
      </c>
      <c r="J930" s="11" t="s">
        <v>261</v>
      </c>
      <c r="K930" s="11" t="s">
        <v>4641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45689</v>
      </c>
      <c r="H931" s="11">
        <v>11</v>
      </c>
      <c r="I931" s="20" t="s">
        <v>259</v>
      </c>
      <c r="J931" s="11" t="s">
        <v>261</v>
      </c>
      <c r="K931" s="11" t="s">
        <v>4641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45689</v>
      </c>
      <c r="H932" s="11">
        <v>11</v>
      </c>
      <c r="I932" s="20" t="s">
        <v>259</v>
      </c>
      <c r="J932" s="11" t="s">
        <v>261</v>
      </c>
      <c r="K932" s="11" t="s">
        <v>4641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45689</v>
      </c>
      <c r="H933" s="11">
        <v>11</v>
      </c>
      <c r="I933" s="20" t="s">
        <v>259</v>
      </c>
      <c r="J933" s="11" t="s">
        <v>261</v>
      </c>
      <c r="K933" s="11" t="s">
        <v>4641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45689</v>
      </c>
      <c r="H934" s="11">
        <v>11</v>
      </c>
      <c r="I934" s="20" t="s">
        <v>259</v>
      </c>
      <c r="J934" s="11" t="s">
        <v>261</v>
      </c>
      <c r="K934" s="11" t="s">
        <v>4641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45689</v>
      </c>
      <c r="H935" s="11">
        <v>11</v>
      </c>
      <c r="I935" s="20" t="s">
        <v>259</v>
      </c>
      <c r="J935" s="11" t="s">
        <v>261</v>
      </c>
      <c r="K935" s="11" t="s">
        <v>4641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45689</v>
      </c>
      <c r="H936" s="11">
        <v>11</v>
      </c>
      <c r="I936" s="20" t="s">
        <v>259</v>
      </c>
      <c r="J936" s="11" t="s">
        <v>261</v>
      </c>
      <c r="K936" s="11" t="s">
        <v>4641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45689</v>
      </c>
      <c r="H937" s="11">
        <v>11</v>
      </c>
      <c r="I937" s="20" t="s">
        <v>259</v>
      </c>
      <c r="J937" s="11" t="s">
        <v>261</v>
      </c>
      <c r="K937" s="11" t="s">
        <v>4641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45689</v>
      </c>
      <c r="H938" s="11">
        <v>11</v>
      </c>
      <c r="I938" s="20" t="s">
        <v>259</v>
      </c>
      <c r="J938" s="11" t="s">
        <v>261</v>
      </c>
      <c r="K938" s="11" t="s">
        <v>4641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45689</v>
      </c>
      <c r="H939" s="11">
        <v>11</v>
      </c>
      <c r="I939" s="20" t="s">
        <v>259</v>
      </c>
      <c r="J939" s="11" t="s">
        <v>261</v>
      </c>
      <c r="K939" s="11" t="s">
        <v>4641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45689</v>
      </c>
      <c r="H940" s="11">
        <v>11</v>
      </c>
      <c r="I940" s="20" t="s">
        <v>259</v>
      </c>
      <c r="J940" s="11" t="s">
        <v>261</v>
      </c>
      <c r="K940" s="11" t="s">
        <v>4641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45689</v>
      </c>
      <c r="H941" s="11">
        <v>11</v>
      </c>
      <c r="I941" s="20" t="s">
        <v>259</v>
      </c>
      <c r="J941" s="11" t="s">
        <v>261</v>
      </c>
      <c r="K941" s="11" t="s">
        <v>4641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45689</v>
      </c>
      <c r="H942" s="11">
        <v>11</v>
      </c>
      <c r="I942" s="20" t="s">
        <v>259</v>
      </c>
      <c r="J942" s="11" t="s">
        <v>261</v>
      </c>
      <c r="K942" s="11" t="s">
        <v>4641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45689</v>
      </c>
      <c r="H943" s="11">
        <v>11</v>
      </c>
      <c r="I943" s="20" t="s">
        <v>259</v>
      </c>
      <c r="J943" s="11" t="s">
        <v>261</v>
      </c>
      <c r="K943" s="11" t="s">
        <v>4641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45689</v>
      </c>
      <c r="H944" s="11">
        <v>11</v>
      </c>
      <c r="I944" s="20" t="s">
        <v>259</v>
      </c>
      <c r="J944" s="11" t="s">
        <v>261</v>
      </c>
      <c r="K944" s="11" t="s">
        <v>4641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45689</v>
      </c>
      <c r="H945" s="11">
        <v>11</v>
      </c>
      <c r="I945" s="20" t="s">
        <v>259</v>
      </c>
      <c r="J945" s="11" t="s">
        <v>261</v>
      </c>
      <c r="K945" s="11" t="s">
        <v>4641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45689</v>
      </c>
      <c r="H946" s="11">
        <v>11</v>
      </c>
      <c r="I946" s="20" t="s">
        <v>259</v>
      </c>
      <c r="J946" s="11" t="s">
        <v>261</v>
      </c>
      <c r="K946" s="11" t="s">
        <v>4641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45689</v>
      </c>
      <c r="H947" s="11">
        <v>11</v>
      </c>
      <c r="I947" s="20" t="s">
        <v>259</v>
      </c>
      <c r="J947" s="11" t="s">
        <v>261</v>
      </c>
      <c r="K947" s="11" t="s">
        <v>4641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45689</v>
      </c>
      <c r="H948" s="11">
        <v>11</v>
      </c>
      <c r="I948" s="20" t="s">
        <v>259</v>
      </c>
      <c r="J948" s="11" t="s">
        <v>261</v>
      </c>
      <c r="K948" s="11" t="s">
        <v>4641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45689</v>
      </c>
      <c r="H949" s="11">
        <v>11</v>
      </c>
      <c r="I949" s="20" t="s">
        <v>259</v>
      </c>
      <c r="J949" s="11" t="s">
        <v>261</v>
      </c>
      <c r="K949" s="11" t="s">
        <v>4641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45689</v>
      </c>
      <c r="H950" s="11">
        <v>11</v>
      </c>
      <c r="I950" s="20" t="s">
        <v>259</v>
      </c>
      <c r="J950" s="11" t="s">
        <v>261</v>
      </c>
      <c r="K950" s="11" t="s">
        <v>4641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45689</v>
      </c>
      <c r="H951" s="11">
        <v>11</v>
      </c>
      <c r="I951" s="20" t="s">
        <v>259</v>
      </c>
      <c r="J951" s="11" t="s">
        <v>261</v>
      </c>
      <c r="K951" s="11" t="s">
        <v>4641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45689</v>
      </c>
      <c r="H952" s="11">
        <v>11</v>
      </c>
      <c r="I952" s="20" t="s">
        <v>259</v>
      </c>
      <c r="J952" s="11" t="s">
        <v>261</v>
      </c>
      <c r="K952" s="11" t="s">
        <v>4641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45689</v>
      </c>
      <c r="H953" s="11">
        <v>11</v>
      </c>
      <c r="I953" s="20" t="s">
        <v>259</v>
      </c>
      <c r="J953" s="11" t="s">
        <v>261</v>
      </c>
      <c r="K953" s="11" t="s">
        <v>4641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45689</v>
      </c>
      <c r="H954" s="11">
        <v>11</v>
      </c>
      <c r="I954" s="20" t="s">
        <v>259</v>
      </c>
      <c r="J954" s="11" t="s">
        <v>261</v>
      </c>
      <c r="K954" s="11" t="s">
        <v>4641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45689</v>
      </c>
      <c r="H955" s="11">
        <v>11</v>
      </c>
      <c r="I955" s="20" t="s">
        <v>259</v>
      </c>
      <c r="J955" s="11" t="s">
        <v>261</v>
      </c>
      <c r="K955" s="11" t="s">
        <v>4641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45689</v>
      </c>
      <c r="H956" s="11">
        <v>11</v>
      </c>
      <c r="I956" s="20" t="s">
        <v>259</v>
      </c>
      <c r="J956" s="11" t="s">
        <v>261</v>
      </c>
      <c r="K956" s="11" t="s">
        <v>4641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45689</v>
      </c>
      <c r="H957" s="11">
        <v>11</v>
      </c>
      <c r="I957" s="20" t="s">
        <v>259</v>
      </c>
      <c r="J957" s="11" t="s">
        <v>261</v>
      </c>
      <c r="K957" s="11" t="s">
        <v>4641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45689</v>
      </c>
      <c r="H958" s="11">
        <v>11</v>
      </c>
      <c r="I958" s="20" t="s">
        <v>259</v>
      </c>
      <c r="J958" s="11" t="s">
        <v>261</v>
      </c>
      <c r="K958" s="11" t="s">
        <v>4641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45689</v>
      </c>
      <c r="H959" s="11">
        <v>11</v>
      </c>
      <c r="I959" s="20" t="s">
        <v>259</v>
      </c>
      <c r="J959" s="11" t="s">
        <v>261</v>
      </c>
      <c r="K959" s="11" t="s">
        <v>4641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45689</v>
      </c>
      <c r="H960" s="11">
        <v>11</v>
      </c>
      <c r="I960" s="20" t="s">
        <v>259</v>
      </c>
      <c r="J960" s="11" t="s">
        <v>261</v>
      </c>
      <c r="K960" s="11" t="s">
        <v>4641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45689</v>
      </c>
      <c r="H961" s="11">
        <v>11</v>
      </c>
      <c r="I961" s="20" t="s">
        <v>259</v>
      </c>
      <c r="J961" s="11" t="s">
        <v>261</v>
      </c>
      <c r="K961" s="11" t="s">
        <v>4641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45689</v>
      </c>
      <c r="H962" s="11">
        <v>11</v>
      </c>
      <c r="I962" s="20" t="s">
        <v>259</v>
      </c>
      <c r="J962" s="11" t="s">
        <v>261</v>
      </c>
      <c r="K962" s="11" t="s">
        <v>4641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45689</v>
      </c>
      <c r="H963" s="11">
        <v>11</v>
      </c>
      <c r="I963" s="20" t="s">
        <v>259</v>
      </c>
      <c r="J963" s="11" t="s">
        <v>261</v>
      </c>
      <c r="K963" s="11" t="s">
        <v>4641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45689</v>
      </c>
      <c r="H964" s="11">
        <v>11</v>
      </c>
      <c r="I964" s="20" t="s">
        <v>259</v>
      </c>
      <c r="J964" s="11" t="s">
        <v>261</v>
      </c>
      <c r="K964" s="11" t="s">
        <v>4641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45689</v>
      </c>
      <c r="H965" s="11">
        <v>11</v>
      </c>
      <c r="I965" s="20" t="s">
        <v>259</v>
      </c>
      <c r="J965" s="11" t="s">
        <v>261</v>
      </c>
      <c r="K965" s="11" t="s">
        <v>4641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45689</v>
      </c>
      <c r="H966" s="11">
        <v>11</v>
      </c>
      <c r="I966" s="20" t="s">
        <v>259</v>
      </c>
      <c r="J966" s="11" t="s">
        <v>261</v>
      </c>
      <c r="K966" s="11" t="s">
        <v>4641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45689</v>
      </c>
      <c r="H967" s="11">
        <v>11</v>
      </c>
      <c r="I967" s="20" t="s">
        <v>259</v>
      </c>
      <c r="J967" s="11" t="s">
        <v>261</v>
      </c>
      <c r="K967" s="11" t="s">
        <v>4641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45689</v>
      </c>
      <c r="H968" s="11">
        <v>11</v>
      </c>
      <c r="I968" s="20" t="s">
        <v>259</v>
      </c>
      <c r="J968" s="11" t="s">
        <v>261</v>
      </c>
      <c r="K968" s="11" t="s">
        <v>4641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45689</v>
      </c>
      <c r="H969" s="11">
        <v>11</v>
      </c>
      <c r="I969" s="20" t="s">
        <v>259</v>
      </c>
      <c r="J969" s="11" t="s">
        <v>261</v>
      </c>
      <c r="K969" s="11" t="s">
        <v>4641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45689</v>
      </c>
      <c r="H970" s="11">
        <v>11</v>
      </c>
      <c r="I970" s="20" t="s">
        <v>259</v>
      </c>
      <c r="J970" s="11" t="s">
        <v>261</v>
      </c>
      <c r="K970" s="11" t="s">
        <v>4641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45689</v>
      </c>
      <c r="H971" s="11">
        <v>11</v>
      </c>
      <c r="I971" s="20" t="s">
        <v>259</v>
      </c>
      <c r="J971" s="11" t="s">
        <v>261</v>
      </c>
      <c r="K971" s="11" t="s">
        <v>4641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45689</v>
      </c>
      <c r="H972" s="11">
        <v>11</v>
      </c>
      <c r="I972" s="20" t="s">
        <v>259</v>
      </c>
      <c r="J972" s="11" t="s">
        <v>261</v>
      </c>
      <c r="K972" s="11" t="s">
        <v>4641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45689</v>
      </c>
      <c r="H973" s="11">
        <v>11</v>
      </c>
      <c r="I973" s="20" t="s">
        <v>259</v>
      </c>
      <c r="J973" s="11" t="s">
        <v>261</v>
      </c>
      <c r="K973" s="11" t="s">
        <v>4641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45689</v>
      </c>
      <c r="H974" s="11">
        <v>11</v>
      </c>
      <c r="I974" s="20" t="s">
        <v>259</v>
      </c>
      <c r="J974" s="11" t="s">
        <v>261</v>
      </c>
      <c r="K974" s="11" t="s">
        <v>4641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45689</v>
      </c>
      <c r="H975" s="11">
        <v>11</v>
      </c>
      <c r="I975" s="20" t="s">
        <v>259</v>
      </c>
      <c r="J975" s="11" t="s">
        <v>261</v>
      </c>
      <c r="K975" s="11" t="s">
        <v>4641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45689</v>
      </c>
      <c r="H976" s="11">
        <v>11</v>
      </c>
      <c r="I976" s="20" t="s">
        <v>259</v>
      </c>
      <c r="J976" s="11" t="s">
        <v>261</v>
      </c>
      <c r="K976" s="11" t="s">
        <v>4641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45689</v>
      </c>
      <c r="H977" s="11">
        <v>11</v>
      </c>
      <c r="I977" s="20" t="s">
        <v>259</v>
      </c>
      <c r="J977" s="11" t="s">
        <v>261</v>
      </c>
      <c r="K977" s="11" t="s">
        <v>4641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45689</v>
      </c>
      <c r="H978" s="11">
        <v>11</v>
      </c>
      <c r="I978" s="20" t="s">
        <v>259</v>
      </c>
      <c r="J978" s="11" t="s">
        <v>261</v>
      </c>
      <c r="K978" s="11" t="s">
        <v>4641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45689</v>
      </c>
      <c r="H979" s="11">
        <v>11</v>
      </c>
      <c r="I979" s="20" t="s">
        <v>259</v>
      </c>
      <c r="J979" s="11" t="s">
        <v>261</v>
      </c>
      <c r="K979" s="11" t="s">
        <v>4641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45689</v>
      </c>
      <c r="H980" s="11">
        <v>11</v>
      </c>
      <c r="I980" s="20" t="s">
        <v>259</v>
      </c>
      <c r="J980" s="11" t="s">
        <v>261</v>
      </c>
      <c r="K980" s="11" t="s">
        <v>4641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45689</v>
      </c>
      <c r="H981" s="11">
        <v>11</v>
      </c>
      <c r="I981" s="20" t="s">
        <v>259</v>
      </c>
      <c r="J981" s="11" t="s">
        <v>261</v>
      </c>
      <c r="K981" s="11" t="s">
        <v>4641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45689</v>
      </c>
      <c r="H982" s="11">
        <v>11</v>
      </c>
      <c r="I982" s="20" t="s">
        <v>259</v>
      </c>
      <c r="J982" s="11" t="s">
        <v>261</v>
      </c>
      <c r="K982" s="11" t="s">
        <v>4641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45689</v>
      </c>
      <c r="H983" s="11">
        <v>11</v>
      </c>
      <c r="I983" s="20" t="s">
        <v>259</v>
      </c>
      <c r="J983" s="11" t="s">
        <v>261</v>
      </c>
      <c r="K983" s="11" t="s">
        <v>4641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45689</v>
      </c>
      <c r="H984" s="11">
        <v>11</v>
      </c>
      <c r="I984" s="20" t="s">
        <v>259</v>
      </c>
      <c r="J984" s="11" t="s">
        <v>261</v>
      </c>
      <c r="K984" s="11" t="s">
        <v>4641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45689</v>
      </c>
      <c r="H985" s="11">
        <v>11</v>
      </c>
      <c r="I985" s="20" t="s">
        <v>259</v>
      </c>
      <c r="J985" s="11" t="s">
        <v>261</v>
      </c>
      <c r="K985" s="11" t="s">
        <v>4641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45689</v>
      </c>
      <c r="H986" s="11">
        <v>11</v>
      </c>
      <c r="I986" s="20" t="s">
        <v>259</v>
      </c>
      <c r="J986" s="11" t="s">
        <v>261</v>
      </c>
      <c r="K986" s="11" t="s">
        <v>4641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45689</v>
      </c>
      <c r="H987" s="11">
        <v>11</v>
      </c>
      <c r="I987" s="20" t="s">
        <v>259</v>
      </c>
      <c r="J987" s="11" t="s">
        <v>261</v>
      </c>
      <c r="K987" s="11" t="s">
        <v>4641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45689</v>
      </c>
      <c r="H988" s="11">
        <v>11</v>
      </c>
      <c r="I988" s="20" t="s">
        <v>259</v>
      </c>
      <c r="J988" s="11" t="s">
        <v>261</v>
      </c>
      <c r="K988" s="11" t="s">
        <v>4641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45689</v>
      </c>
      <c r="H989" s="11">
        <v>11</v>
      </c>
      <c r="I989" s="20" t="s">
        <v>259</v>
      </c>
      <c r="J989" s="11" t="s">
        <v>261</v>
      </c>
      <c r="K989" s="11" t="s">
        <v>4641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45689</v>
      </c>
      <c r="H990" s="11">
        <v>11</v>
      </c>
      <c r="I990" s="20" t="s">
        <v>259</v>
      </c>
      <c r="J990" s="11" t="s">
        <v>261</v>
      </c>
      <c r="K990" s="11" t="s">
        <v>4641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45689</v>
      </c>
      <c r="H991" s="11">
        <v>11</v>
      </c>
      <c r="I991" s="20" t="s">
        <v>259</v>
      </c>
      <c r="J991" s="11" t="s">
        <v>261</v>
      </c>
      <c r="K991" s="11" t="s">
        <v>4641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45689</v>
      </c>
      <c r="H992" s="11">
        <v>11</v>
      </c>
      <c r="I992" s="20" t="s">
        <v>259</v>
      </c>
      <c r="J992" s="11" t="s">
        <v>261</v>
      </c>
      <c r="K992" s="11" t="s">
        <v>4641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45689</v>
      </c>
      <c r="H993" s="11">
        <v>11</v>
      </c>
      <c r="I993" s="20" t="s">
        <v>259</v>
      </c>
      <c r="J993" s="11" t="s">
        <v>261</v>
      </c>
      <c r="K993" s="11" t="s">
        <v>4641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45689</v>
      </c>
      <c r="H994" s="11">
        <v>11</v>
      </c>
      <c r="I994" s="20" t="s">
        <v>259</v>
      </c>
      <c r="J994" s="11" t="s">
        <v>261</v>
      </c>
      <c r="K994" s="11" t="s">
        <v>4641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45689</v>
      </c>
      <c r="H995" s="11">
        <v>11</v>
      </c>
      <c r="I995" s="20" t="s">
        <v>259</v>
      </c>
      <c r="J995" s="11" t="s">
        <v>261</v>
      </c>
      <c r="K995" s="11" t="s">
        <v>4641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45689</v>
      </c>
      <c r="H996" s="11">
        <v>11</v>
      </c>
      <c r="I996" s="20" t="s">
        <v>259</v>
      </c>
      <c r="J996" s="11" t="s">
        <v>261</v>
      </c>
      <c r="K996" s="11" t="s">
        <v>4641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45689</v>
      </c>
      <c r="H997" s="11">
        <v>11</v>
      </c>
      <c r="I997" s="20" t="s">
        <v>259</v>
      </c>
      <c r="J997" s="11" t="s">
        <v>261</v>
      </c>
      <c r="K997" s="11" t="s">
        <v>4641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45689</v>
      </c>
      <c r="H998" s="11">
        <v>11</v>
      </c>
      <c r="I998" s="20" t="s">
        <v>259</v>
      </c>
      <c r="J998" s="11" t="s">
        <v>261</v>
      </c>
      <c r="K998" s="11" t="s">
        <v>4641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45689</v>
      </c>
      <c r="H999" s="11">
        <v>11</v>
      </c>
      <c r="I999" s="20" t="s">
        <v>259</v>
      </c>
      <c r="J999" s="11" t="s">
        <v>261</v>
      </c>
      <c r="K999" s="11" t="s">
        <v>4641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45689</v>
      </c>
      <c r="H1000" s="11">
        <v>11</v>
      </c>
      <c r="I1000" s="20" t="s">
        <v>259</v>
      </c>
      <c r="J1000" s="11" t="s">
        <v>261</v>
      </c>
      <c r="K1000" s="11" t="s">
        <v>4641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45689</v>
      </c>
      <c r="H1001" s="11">
        <v>11</v>
      </c>
      <c r="I1001" s="20" t="s">
        <v>259</v>
      </c>
      <c r="J1001" s="11" t="s">
        <v>261</v>
      </c>
      <c r="K1001" s="11" t="s">
        <v>4641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45689</v>
      </c>
      <c r="H1002" s="11">
        <v>11</v>
      </c>
      <c r="I1002" s="20" t="s">
        <v>259</v>
      </c>
      <c r="J1002" s="11" t="s">
        <v>261</v>
      </c>
      <c r="K1002" s="11" t="s">
        <v>4641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45689</v>
      </c>
      <c r="H1003" s="11">
        <v>11</v>
      </c>
      <c r="I1003" s="20" t="s">
        <v>259</v>
      </c>
      <c r="J1003" s="11" t="s">
        <v>261</v>
      </c>
      <c r="K1003" s="11" t="s">
        <v>4641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45689</v>
      </c>
      <c r="H1004" s="11">
        <v>11</v>
      </c>
      <c r="I1004" s="20" t="s">
        <v>259</v>
      </c>
      <c r="J1004" s="11" t="s">
        <v>261</v>
      </c>
      <c r="K1004" s="11" t="s">
        <v>4641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45689</v>
      </c>
      <c r="H1005" s="11">
        <v>11</v>
      </c>
      <c r="I1005" s="20" t="s">
        <v>259</v>
      </c>
      <c r="J1005" s="11" t="s">
        <v>261</v>
      </c>
      <c r="K1005" s="11" t="s">
        <v>4641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45689</v>
      </c>
      <c r="H1006" s="11">
        <v>11</v>
      </c>
      <c r="I1006" s="20" t="s">
        <v>259</v>
      </c>
      <c r="J1006" s="11" t="s">
        <v>261</v>
      </c>
      <c r="K1006" s="11" t="s">
        <v>4641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45689</v>
      </c>
      <c r="H1007" s="11">
        <v>11</v>
      </c>
      <c r="I1007" s="20" t="s">
        <v>259</v>
      </c>
      <c r="J1007" s="11" t="s">
        <v>261</v>
      </c>
      <c r="K1007" s="11" t="s">
        <v>4641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45689</v>
      </c>
      <c r="H1008" s="11">
        <v>11</v>
      </c>
      <c r="I1008" s="20" t="s">
        <v>259</v>
      </c>
      <c r="J1008" s="11" t="s">
        <v>261</v>
      </c>
      <c r="K1008" s="11" t="s">
        <v>4641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45689</v>
      </c>
      <c r="H1009" s="11">
        <v>11</v>
      </c>
      <c r="I1009" s="20" t="s">
        <v>259</v>
      </c>
      <c r="J1009" s="11" t="s">
        <v>261</v>
      </c>
      <c r="K1009" s="11" t="s">
        <v>4641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45689</v>
      </c>
      <c r="H1010" s="11">
        <v>11</v>
      </c>
      <c r="I1010" s="20" t="s">
        <v>259</v>
      </c>
      <c r="J1010" s="11" t="s">
        <v>261</v>
      </c>
      <c r="K1010" s="11" t="s">
        <v>4641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45689</v>
      </c>
      <c r="H1011" s="11">
        <v>11</v>
      </c>
      <c r="I1011" s="20" t="s">
        <v>259</v>
      </c>
      <c r="J1011" s="11" t="s">
        <v>261</v>
      </c>
      <c r="K1011" s="11" t="s">
        <v>4641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45689</v>
      </c>
      <c r="H1012" s="11">
        <v>11</v>
      </c>
      <c r="I1012" s="20" t="s">
        <v>259</v>
      </c>
      <c r="J1012" s="11" t="s">
        <v>261</v>
      </c>
      <c r="K1012" s="11" t="s">
        <v>4641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45689</v>
      </c>
      <c r="H1013" s="11">
        <v>11</v>
      </c>
      <c r="I1013" s="20" t="s">
        <v>259</v>
      </c>
      <c r="J1013" s="11" t="s">
        <v>261</v>
      </c>
      <c r="K1013" s="11" t="s">
        <v>4641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45689</v>
      </c>
      <c r="H1014" s="11">
        <v>11</v>
      </c>
      <c r="I1014" s="20" t="s">
        <v>259</v>
      </c>
      <c r="J1014" s="11" t="s">
        <v>261</v>
      </c>
      <c r="K1014" s="11" t="s">
        <v>4641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45689</v>
      </c>
      <c r="H1015" s="11">
        <v>11</v>
      </c>
      <c r="I1015" s="20" t="s">
        <v>259</v>
      </c>
      <c r="J1015" s="11" t="s">
        <v>261</v>
      </c>
      <c r="K1015" s="11" t="s">
        <v>4641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45689</v>
      </c>
      <c r="H1016" s="11">
        <v>11</v>
      </c>
      <c r="I1016" s="20" t="s">
        <v>259</v>
      </c>
      <c r="J1016" s="11" t="s">
        <v>261</v>
      </c>
      <c r="K1016" s="11" t="s">
        <v>4641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45689</v>
      </c>
      <c r="H1017" s="11">
        <v>11</v>
      </c>
      <c r="I1017" s="20" t="s">
        <v>259</v>
      </c>
      <c r="J1017" s="11" t="s">
        <v>261</v>
      </c>
      <c r="K1017" s="11" t="s">
        <v>4641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45689</v>
      </c>
      <c r="H1018" s="11">
        <v>11</v>
      </c>
      <c r="I1018" s="20" t="s">
        <v>259</v>
      </c>
      <c r="J1018" s="11" t="s">
        <v>261</v>
      </c>
      <c r="K1018" s="11" t="s">
        <v>4641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45689</v>
      </c>
      <c r="H1019" s="11">
        <v>11</v>
      </c>
      <c r="I1019" s="20" t="s">
        <v>259</v>
      </c>
      <c r="J1019" s="11" t="s">
        <v>261</v>
      </c>
      <c r="K1019" s="11" t="s">
        <v>4641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45689</v>
      </c>
      <c r="H1020" s="11">
        <v>11</v>
      </c>
      <c r="I1020" s="20" t="s">
        <v>259</v>
      </c>
      <c r="J1020" s="11" t="s">
        <v>261</v>
      </c>
      <c r="K1020" s="11" t="s">
        <v>4641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45689</v>
      </c>
      <c r="H1021" s="11">
        <v>11</v>
      </c>
      <c r="I1021" s="20" t="s">
        <v>259</v>
      </c>
      <c r="J1021" s="11" t="s">
        <v>261</v>
      </c>
      <c r="K1021" s="11" t="s">
        <v>4641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45689</v>
      </c>
      <c r="H1022" s="11">
        <v>11</v>
      </c>
      <c r="I1022" s="20" t="s">
        <v>259</v>
      </c>
      <c r="J1022" s="11" t="s">
        <v>261</v>
      </c>
      <c r="K1022" s="11" t="s">
        <v>4641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45689</v>
      </c>
      <c r="H1023" s="11">
        <v>11</v>
      </c>
      <c r="I1023" s="20" t="s">
        <v>259</v>
      </c>
      <c r="J1023" s="11" t="s">
        <v>261</v>
      </c>
      <c r="K1023" s="11" t="s">
        <v>4641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45689</v>
      </c>
      <c r="H1024" s="11">
        <v>11</v>
      </c>
      <c r="I1024" s="20" t="s">
        <v>259</v>
      </c>
      <c r="J1024" s="11" t="s">
        <v>261</v>
      </c>
      <c r="K1024" s="11" t="s">
        <v>4641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45689</v>
      </c>
      <c r="H1025" s="11">
        <v>11</v>
      </c>
      <c r="I1025" s="20" t="s">
        <v>259</v>
      </c>
      <c r="J1025" s="11" t="s">
        <v>261</v>
      </c>
      <c r="K1025" s="11" t="s">
        <v>4641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45689</v>
      </c>
      <c r="H1026" s="11">
        <v>11</v>
      </c>
      <c r="I1026" s="20" t="s">
        <v>259</v>
      </c>
      <c r="J1026" s="11" t="s">
        <v>261</v>
      </c>
      <c r="K1026" s="11" t="s">
        <v>4641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45689</v>
      </c>
      <c r="H1027" s="11">
        <v>11</v>
      </c>
      <c r="I1027" s="20" t="s">
        <v>259</v>
      </c>
      <c r="J1027" s="11" t="s">
        <v>261</v>
      </c>
      <c r="K1027" s="11" t="s">
        <v>4641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45689</v>
      </c>
      <c r="H1028" s="11">
        <v>11</v>
      </c>
      <c r="I1028" s="20" t="s">
        <v>259</v>
      </c>
      <c r="J1028" s="11" t="s">
        <v>261</v>
      </c>
      <c r="K1028" s="11" t="s">
        <v>4641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45689</v>
      </c>
      <c r="H1029" s="11">
        <v>11</v>
      </c>
      <c r="I1029" s="20" t="s">
        <v>259</v>
      </c>
      <c r="J1029" s="11" t="s">
        <v>261</v>
      </c>
      <c r="K1029" s="11" t="s">
        <v>4641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45689</v>
      </c>
      <c r="H1030" s="11">
        <v>11</v>
      </c>
      <c r="I1030" s="20" t="s">
        <v>259</v>
      </c>
      <c r="J1030" s="11" t="s">
        <v>261</v>
      </c>
      <c r="K1030" s="11" t="s">
        <v>4641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45689</v>
      </c>
      <c r="H1031" s="11">
        <v>11</v>
      </c>
      <c r="I1031" s="20" t="s">
        <v>259</v>
      </c>
      <c r="J1031" s="11" t="s">
        <v>261</v>
      </c>
      <c r="K1031" s="11" t="s">
        <v>4641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45689</v>
      </c>
      <c r="H1032" s="11">
        <v>11</v>
      </c>
      <c r="I1032" s="20" t="s">
        <v>259</v>
      </c>
      <c r="J1032" s="11" t="s">
        <v>261</v>
      </c>
      <c r="K1032" s="11" t="s">
        <v>4641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45689</v>
      </c>
      <c r="H1033" s="11">
        <v>11</v>
      </c>
      <c r="I1033" s="20" t="s">
        <v>259</v>
      </c>
      <c r="J1033" s="11" t="s">
        <v>261</v>
      </c>
      <c r="K1033" s="11" t="s">
        <v>4641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45689</v>
      </c>
      <c r="H1034" s="11">
        <v>11</v>
      </c>
      <c r="I1034" s="20" t="s">
        <v>259</v>
      </c>
      <c r="J1034" s="11" t="s">
        <v>261</v>
      </c>
      <c r="K1034" s="11" t="s">
        <v>4641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45689</v>
      </c>
      <c r="H1035" s="11">
        <v>11</v>
      </c>
      <c r="I1035" s="20" t="s">
        <v>259</v>
      </c>
      <c r="J1035" s="11" t="s">
        <v>261</v>
      </c>
      <c r="K1035" s="11" t="s">
        <v>4641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45689</v>
      </c>
      <c r="H1036" s="11">
        <v>11</v>
      </c>
      <c r="I1036" s="20" t="s">
        <v>259</v>
      </c>
      <c r="J1036" s="11" t="s">
        <v>261</v>
      </c>
      <c r="K1036" s="11" t="s">
        <v>4641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45689</v>
      </c>
      <c r="H1037" s="11">
        <v>11</v>
      </c>
      <c r="I1037" s="20" t="s">
        <v>259</v>
      </c>
      <c r="J1037" s="11" t="s">
        <v>261</v>
      </c>
      <c r="K1037" s="11" t="s">
        <v>4641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45689</v>
      </c>
      <c r="H1038" s="11">
        <v>11</v>
      </c>
      <c r="I1038" s="20" t="s">
        <v>259</v>
      </c>
      <c r="J1038" s="11" t="s">
        <v>261</v>
      </c>
      <c r="K1038" s="11" t="s">
        <v>4641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45689</v>
      </c>
      <c r="H1039" s="11">
        <v>11</v>
      </c>
      <c r="I1039" s="20" t="s">
        <v>259</v>
      </c>
      <c r="J1039" s="11" t="s">
        <v>261</v>
      </c>
      <c r="K1039" s="11" t="s">
        <v>4641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45689</v>
      </c>
      <c r="H1040" s="11">
        <v>11</v>
      </c>
      <c r="I1040" s="20" t="s">
        <v>259</v>
      </c>
      <c r="J1040" s="11" t="s">
        <v>261</v>
      </c>
      <c r="K1040" s="11" t="s">
        <v>4641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45689</v>
      </c>
      <c r="H1041" s="11">
        <v>11</v>
      </c>
      <c r="I1041" s="20" t="s">
        <v>259</v>
      </c>
      <c r="J1041" s="11" t="s">
        <v>261</v>
      </c>
      <c r="K1041" s="11" t="s">
        <v>4641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45689</v>
      </c>
      <c r="H1042" s="11">
        <v>11</v>
      </c>
      <c r="I1042" s="20" t="s">
        <v>259</v>
      </c>
      <c r="J1042" s="11" t="s">
        <v>261</v>
      </c>
      <c r="K1042" s="11" t="s">
        <v>4641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45689</v>
      </c>
      <c r="H1043" s="11">
        <v>11</v>
      </c>
      <c r="I1043" s="20" t="s">
        <v>259</v>
      </c>
      <c r="J1043" s="11" t="s">
        <v>261</v>
      </c>
      <c r="K1043" s="11" t="s">
        <v>4641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45689</v>
      </c>
      <c r="H1044" s="11">
        <v>11</v>
      </c>
      <c r="I1044" s="20" t="s">
        <v>259</v>
      </c>
      <c r="J1044" s="11" t="s">
        <v>261</v>
      </c>
      <c r="K1044" s="11" t="s">
        <v>4641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45689</v>
      </c>
      <c r="H1045" s="11">
        <v>11</v>
      </c>
      <c r="I1045" s="20" t="s">
        <v>259</v>
      </c>
      <c r="J1045" s="11" t="s">
        <v>261</v>
      </c>
      <c r="K1045" s="11" t="s">
        <v>4641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45689</v>
      </c>
      <c r="H1046" s="11">
        <v>11</v>
      </c>
      <c r="I1046" s="20" t="s">
        <v>259</v>
      </c>
      <c r="J1046" s="11" t="s">
        <v>261</v>
      </c>
      <c r="K1046" s="11" t="s">
        <v>4641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45689</v>
      </c>
      <c r="H1047" s="11">
        <v>11</v>
      </c>
      <c r="I1047" s="20" t="s">
        <v>259</v>
      </c>
      <c r="J1047" s="11" t="s">
        <v>261</v>
      </c>
      <c r="K1047" s="11" t="s">
        <v>4641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45689</v>
      </c>
      <c r="H1048" s="11">
        <v>11</v>
      </c>
      <c r="I1048" s="20" t="s">
        <v>259</v>
      </c>
      <c r="J1048" s="11" t="s">
        <v>261</v>
      </c>
      <c r="K1048" s="11" t="s">
        <v>4641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45689</v>
      </c>
      <c r="H1049" s="11">
        <v>11</v>
      </c>
      <c r="I1049" s="20" t="s">
        <v>259</v>
      </c>
      <c r="J1049" s="11" t="s">
        <v>261</v>
      </c>
      <c r="K1049" s="11" t="s">
        <v>4641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45689</v>
      </c>
      <c r="H1050" s="11">
        <v>11</v>
      </c>
      <c r="I1050" s="20" t="s">
        <v>259</v>
      </c>
      <c r="J1050" s="11" t="s">
        <v>261</v>
      </c>
      <c r="K1050" s="11" t="s">
        <v>4641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45689</v>
      </c>
      <c r="H1051" s="11">
        <v>11</v>
      </c>
      <c r="I1051" s="20" t="s">
        <v>259</v>
      </c>
      <c r="J1051" s="11" t="s">
        <v>261</v>
      </c>
      <c r="K1051" s="11" t="s">
        <v>4641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45689</v>
      </c>
      <c r="H1052" s="11">
        <v>11</v>
      </c>
      <c r="I1052" s="20" t="s">
        <v>259</v>
      </c>
      <c r="J1052" s="11" t="s">
        <v>261</v>
      </c>
      <c r="K1052" s="11" t="s">
        <v>4641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45689</v>
      </c>
      <c r="H1053" s="11">
        <v>11</v>
      </c>
      <c r="I1053" s="20" t="s">
        <v>259</v>
      </c>
      <c r="J1053" s="11" t="s">
        <v>261</v>
      </c>
      <c r="K1053" s="11" t="s">
        <v>4641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45689</v>
      </c>
      <c r="H1054" s="11">
        <v>11</v>
      </c>
      <c r="I1054" s="20" t="s">
        <v>259</v>
      </c>
      <c r="J1054" s="11" t="s">
        <v>261</v>
      </c>
      <c r="K1054" s="11" t="s">
        <v>4641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45689</v>
      </c>
      <c r="H1055" s="11">
        <v>11</v>
      </c>
      <c r="I1055" s="20" t="s">
        <v>259</v>
      </c>
      <c r="J1055" s="11" t="s">
        <v>261</v>
      </c>
      <c r="K1055" s="11" t="s">
        <v>4641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45689</v>
      </c>
      <c r="H1056" s="11">
        <v>11</v>
      </c>
      <c r="I1056" s="20" t="s">
        <v>259</v>
      </c>
      <c r="J1056" s="11" t="s">
        <v>261</v>
      </c>
      <c r="K1056" s="11" t="s">
        <v>4641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45689</v>
      </c>
      <c r="H1057" s="11">
        <v>11</v>
      </c>
      <c r="I1057" s="20" t="s">
        <v>259</v>
      </c>
      <c r="J1057" s="11" t="s">
        <v>261</v>
      </c>
      <c r="K1057" s="11" t="s">
        <v>4641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45689</v>
      </c>
      <c r="H1058" s="11">
        <v>11</v>
      </c>
      <c r="I1058" s="20" t="s">
        <v>259</v>
      </c>
      <c r="J1058" s="11" t="s">
        <v>261</v>
      </c>
      <c r="K1058" s="11" t="s">
        <v>4641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45689</v>
      </c>
      <c r="H1059" s="11">
        <v>11</v>
      </c>
      <c r="I1059" s="20" t="s">
        <v>259</v>
      </c>
      <c r="J1059" s="11" t="s">
        <v>261</v>
      </c>
      <c r="K1059" s="11" t="s">
        <v>4641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45689</v>
      </c>
      <c r="H1060" s="11">
        <v>11</v>
      </c>
      <c r="I1060" s="20" t="s">
        <v>259</v>
      </c>
      <c r="J1060" s="11" t="s">
        <v>261</v>
      </c>
      <c r="K1060" s="11" t="s">
        <v>4641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45689</v>
      </c>
      <c r="H1061" s="11">
        <v>11</v>
      </c>
      <c r="I1061" s="20" t="s">
        <v>259</v>
      </c>
      <c r="J1061" s="11" t="s">
        <v>261</v>
      </c>
      <c r="K1061" s="11" t="s">
        <v>4641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45689</v>
      </c>
      <c r="H1062" s="11">
        <v>11</v>
      </c>
      <c r="I1062" s="20" t="s">
        <v>259</v>
      </c>
      <c r="J1062" s="11" t="s">
        <v>261</v>
      </c>
      <c r="K1062" s="11" t="s">
        <v>4641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45689</v>
      </c>
      <c r="H1063" s="11">
        <v>11</v>
      </c>
      <c r="I1063" s="20" t="s">
        <v>259</v>
      </c>
      <c r="J1063" s="11" t="s">
        <v>261</v>
      </c>
      <c r="K1063" s="11" t="s">
        <v>4641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45689</v>
      </c>
      <c r="H1064" s="11">
        <v>11</v>
      </c>
      <c r="I1064" s="20" t="s">
        <v>259</v>
      </c>
      <c r="J1064" s="11" t="s">
        <v>261</v>
      </c>
      <c r="K1064" s="11" t="s">
        <v>4641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45689</v>
      </c>
      <c r="H1065" s="11">
        <v>11</v>
      </c>
      <c r="I1065" s="20" t="s">
        <v>259</v>
      </c>
      <c r="J1065" s="11" t="s">
        <v>261</v>
      </c>
      <c r="K1065" s="11" t="s">
        <v>4641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45689</v>
      </c>
      <c r="H1066" s="11">
        <v>11</v>
      </c>
      <c r="I1066" s="20" t="s">
        <v>259</v>
      </c>
      <c r="J1066" s="11" t="s">
        <v>261</v>
      </c>
      <c r="K1066" s="11" t="s">
        <v>4641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45689</v>
      </c>
      <c r="H1067" s="11">
        <v>11</v>
      </c>
      <c r="I1067" s="20" t="s">
        <v>259</v>
      </c>
      <c r="J1067" s="11" t="s">
        <v>261</v>
      </c>
      <c r="K1067" s="11" t="s">
        <v>4641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45689</v>
      </c>
      <c r="H1068" s="11">
        <v>11</v>
      </c>
      <c r="I1068" s="20" t="s">
        <v>259</v>
      </c>
      <c r="J1068" s="11" t="s">
        <v>261</v>
      </c>
      <c r="K1068" s="11" t="s">
        <v>4641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45689</v>
      </c>
      <c r="H1069" s="11">
        <v>11</v>
      </c>
      <c r="I1069" s="20" t="s">
        <v>259</v>
      </c>
      <c r="J1069" s="11" t="s">
        <v>261</v>
      </c>
      <c r="K1069" s="11" t="s">
        <v>4641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45689</v>
      </c>
      <c r="H1070" s="11">
        <v>11</v>
      </c>
      <c r="I1070" s="20" t="s">
        <v>259</v>
      </c>
      <c r="J1070" s="11" t="s">
        <v>261</v>
      </c>
      <c r="K1070" s="11" t="s">
        <v>4641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45689</v>
      </c>
      <c r="H1071" s="11">
        <v>11</v>
      </c>
      <c r="I1071" s="20" t="s">
        <v>259</v>
      </c>
      <c r="J1071" s="11" t="s">
        <v>261</v>
      </c>
      <c r="K1071" s="11" t="s">
        <v>4641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45689</v>
      </c>
      <c r="H1072" s="11">
        <v>11</v>
      </c>
      <c r="I1072" s="20" t="s">
        <v>259</v>
      </c>
      <c r="J1072" s="11" t="s">
        <v>261</v>
      </c>
      <c r="K1072" s="11" t="s">
        <v>4641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45689</v>
      </c>
      <c r="H1073" s="11">
        <v>11</v>
      </c>
      <c r="I1073" s="20" t="s">
        <v>259</v>
      </c>
      <c r="J1073" s="11" t="s">
        <v>261</v>
      </c>
      <c r="K1073" s="11" t="s">
        <v>4641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45689</v>
      </c>
      <c r="H1074" s="11">
        <v>11</v>
      </c>
      <c r="I1074" s="20" t="s">
        <v>259</v>
      </c>
      <c r="J1074" s="11" t="s">
        <v>261</v>
      </c>
      <c r="K1074" s="11" t="s">
        <v>4641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45689</v>
      </c>
      <c r="H1075" s="11">
        <v>11</v>
      </c>
      <c r="I1075" s="20" t="s">
        <v>259</v>
      </c>
      <c r="J1075" s="11" t="s">
        <v>261</v>
      </c>
      <c r="K1075" s="11" t="s">
        <v>4641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45689</v>
      </c>
      <c r="H1076" s="11">
        <v>11</v>
      </c>
      <c r="I1076" s="20" t="s">
        <v>259</v>
      </c>
      <c r="J1076" s="11" t="s">
        <v>261</v>
      </c>
      <c r="K1076" s="11" t="s">
        <v>4641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45689</v>
      </c>
      <c r="H1077" s="11">
        <v>11</v>
      </c>
      <c r="I1077" s="20" t="s">
        <v>259</v>
      </c>
      <c r="J1077" s="11" t="s">
        <v>261</v>
      </c>
      <c r="K1077" s="11" t="s">
        <v>4641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45689</v>
      </c>
      <c r="H1078" s="11">
        <v>11</v>
      </c>
      <c r="I1078" s="20" t="s">
        <v>259</v>
      </c>
      <c r="J1078" s="11" t="s">
        <v>261</v>
      </c>
      <c r="K1078" s="11" t="s">
        <v>4641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45689</v>
      </c>
      <c r="H1079" s="11">
        <v>11</v>
      </c>
      <c r="I1079" s="20" t="s">
        <v>259</v>
      </c>
      <c r="J1079" s="11" t="s">
        <v>261</v>
      </c>
      <c r="K1079" s="11" t="s">
        <v>4641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45689</v>
      </c>
      <c r="H1080" s="11">
        <v>11</v>
      </c>
      <c r="I1080" s="20" t="s">
        <v>259</v>
      </c>
      <c r="J1080" s="11" t="s">
        <v>261</v>
      </c>
      <c r="K1080" s="11" t="s">
        <v>4641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45689</v>
      </c>
      <c r="H1081" s="11">
        <v>11</v>
      </c>
      <c r="I1081" s="20" t="s">
        <v>259</v>
      </c>
      <c r="J1081" s="11" t="s">
        <v>261</v>
      </c>
      <c r="K1081" s="11" t="s">
        <v>4641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45689</v>
      </c>
      <c r="H1082" s="11">
        <v>11</v>
      </c>
      <c r="I1082" s="20" t="s">
        <v>259</v>
      </c>
      <c r="J1082" s="11" t="s">
        <v>261</v>
      </c>
      <c r="K1082" s="11" t="s">
        <v>4641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45689</v>
      </c>
      <c r="H1083" s="11">
        <v>11</v>
      </c>
      <c r="I1083" s="20" t="s">
        <v>259</v>
      </c>
      <c r="J1083" s="11" t="s">
        <v>261</v>
      </c>
      <c r="K1083" s="11" t="s">
        <v>4641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45689</v>
      </c>
      <c r="H1084" s="11">
        <v>11</v>
      </c>
      <c r="I1084" s="20" t="s">
        <v>259</v>
      </c>
      <c r="J1084" s="11" t="s">
        <v>261</v>
      </c>
      <c r="K1084" s="11" t="s">
        <v>4641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45689</v>
      </c>
      <c r="H1085" s="11">
        <v>11</v>
      </c>
      <c r="I1085" s="20" t="s">
        <v>259</v>
      </c>
      <c r="J1085" s="11" t="s">
        <v>261</v>
      </c>
      <c r="K1085" s="11" t="s">
        <v>4641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45689</v>
      </c>
      <c r="H1086" s="11">
        <v>11</v>
      </c>
      <c r="I1086" s="20" t="s">
        <v>259</v>
      </c>
      <c r="J1086" s="11" t="s">
        <v>261</v>
      </c>
      <c r="K1086" s="11" t="s">
        <v>4641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45689</v>
      </c>
      <c r="H1087" s="11">
        <v>11</v>
      </c>
      <c r="I1087" s="20" t="s">
        <v>259</v>
      </c>
      <c r="J1087" s="11" t="s">
        <v>261</v>
      </c>
      <c r="K1087" s="11" t="s">
        <v>4641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45689</v>
      </c>
      <c r="H1088" s="11">
        <v>11</v>
      </c>
      <c r="I1088" s="20" t="s">
        <v>259</v>
      </c>
      <c r="J1088" s="11" t="s">
        <v>261</v>
      </c>
      <c r="K1088" s="11" t="s">
        <v>4641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45689</v>
      </c>
      <c r="H1089" s="11">
        <v>11</v>
      </c>
      <c r="I1089" s="20" t="s">
        <v>259</v>
      </c>
      <c r="J1089" s="11" t="s">
        <v>261</v>
      </c>
      <c r="K1089" s="11" t="s">
        <v>4641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45689</v>
      </c>
      <c r="H1090" s="11">
        <v>11</v>
      </c>
      <c r="I1090" s="20" t="s">
        <v>259</v>
      </c>
      <c r="J1090" s="11" t="s">
        <v>261</v>
      </c>
      <c r="K1090" s="11" t="s">
        <v>4641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45689</v>
      </c>
      <c r="H1091" s="11">
        <v>11</v>
      </c>
      <c r="I1091" s="20" t="s">
        <v>259</v>
      </c>
      <c r="J1091" s="11" t="s">
        <v>261</v>
      </c>
      <c r="K1091" s="11" t="s">
        <v>4641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45689</v>
      </c>
      <c r="H1092" s="11">
        <v>11</v>
      </c>
      <c r="I1092" s="20" t="s">
        <v>259</v>
      </c>
      <c r="J1092" s="11" t="s">
        <v>261</v>
      </c>
      <c r="K1092" s="11" t="s">
        <v>4641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45689</v>
      </c>
      <c r="H1093" s="11">
        <v>11</v>
      </c>
      <c r="I1093" s="20" t="s">
        <v>259</v>
      </c>
      <c r="J1093" s="11" t="s">
        <v>261</v>
      </c>
      <c r="K1093" s="11" t="s">
        <v>4641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45689</v>
      </c>
      <c r="H1094" s="11">
        <v>11</v>
      </c>
      <c r="I1094" s="20" t="s">
        <v>259</v>
      </c>
      <c r="J1094" s="11" t="s">
        <v>261</v>
      </c>
      <c r="K1094" s="11" t="s">
        <v>4641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45689</v>
      </c>
      <c r="H1095" s="11">
        <v>11</v>
      </c>
      <c r="I1095" s="20" t="s">
        <v>259</v>
      </c>
      <c r="J1095" s="11" t="s">
        <v>261</v>
      </c>
      <c r="K1095" s="11" t="s">
        <v>4641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45689</v>
      </c>
      <c r="H1096" s="11">
        <v>11</v>
      </c>
      <c r="I1096" s="20" t="s">
        <v>259</v>
      </c>
      <c r="J1096" s="11" t="s">
        <v>261</v>
      </c>
      <c r="K1096" s="11" t="s">
        <v>4641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45689</v>
      </c>
      <c r="H1097" s="11">
        <v>11</v>
      </c>
      <c r="I1097" s="20" t="s">
        <v>259</v>
      </c>
      <c r="J1097" s="11" t="s">
        <v>261</v>
      </c>
      <c r="K1097" s="11" t="s">
        <v>4641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45689</v>
      </c>
      <c r="H1098" s="11">
        <v>11</v>
      </c>
      <c r="I1098" s="20" t="s">
        <v>259</v>
      </c>
      <c r="J1098" s="11" t="s">
        <v>261</v>
      </c>
      <c r="K1098" s="11" t="s">
        <v>4641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45689</v>
      </c>
      <c r="H1099" s="11">
        <v>11</v>
      </c>
      <c r="I1099" s="20" t="s">
        <v>259</v>
      </c>
      <c r="J1099" s="11" t="s">
        <v>261</v>
      </c>
      <c r="K1099" s="11" t="s">
        <v>4641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45689</v>
      </c>
      <c r="H1100" s="11">
        <v>11</v>
      </c>
      <c r="I1100" s="20" t="s">
        <v>259</v>
      </c>
      <c r="J1100" s="11" t="s">
        <v>261</v>
      </c>
      <c r="K1100" s="11" t="s">
        <v>4641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45689</v>
      </c>
      <c r="H1101" s="11">
        <v>11</v>
      </c>
      <c r="I1101" s="20" t="s">
        <v>259</v>
      </c>
      <c r="J1101" s="11" t="s">
        <v>261</v>
      </c>
      <c r="K1101" s="11" t="s">
        <v>4641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45689</v>
      </c>
      <c r="H1102" s="11">
        <v>11</v>
      </c>
      <c r="I1102" s="20" t="s">
        <v>259</v>
      </c>
      <c r="J1102" s="11" t="s">
        <v>261</v>
      </c>
      <c r="K1102" s="11" t="s">
        <v>4641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45689</v>
      </c>
      <c r="H1103" s="11">
        <v>11</v>
      </c>
      <c r="I1103" s="20" t="s">
        <v>259</v>
      </c>
      <c r="J1103" s="11" t="s">
        <v>261</v>
      </c>
      <c r="K1103" s="11" t="s">
        <v>4641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45689</v>
      </c>
      <c r="H1104" s="11">
        <v>11</v>
      </c>
      <c r="I1104" s="20" t="s">
        <v>259</v>
      </c>
      <c r="J1104" s="11" t="s">
        <v>261</v>
      </c>
      <c r="K1104" s="11" t="s">
        <v>4641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45689</v>
      </c>
      <c r="H1105" s="11">
        <v>11</v>
      </c>
      <c r="I1105" s="20" t="s">
        <v>259</v>
      </c>
      <c r="J1105" s="11" t="s">
        <v>261</v>
      </c>
      <c r="K1105" s="11" t="s">
        <v>4641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45689</v>
      </c>
      <c r="H1106" s="11">
        <v>11</v>
      </c>
      <c r="I1106" s="20" t="s">
        <v>259</v>
      </c>
      <c r="J1106" s="11" t="s">
        <v>261</v>
      </c>
      <c r="K1106" s="11" t="s">
        <v>4641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45689</v>
      </c>
      <c r="H1107" s="11">
        <v>11</v>
      </c>
      <c r="I1107" s="20" t="s">
        <v>259</v>
      </c>
      <c r="J1107" s="11" t="s">
        <v>261</v>
      </c>
      <c r="K1107" s="11" t="s">
        <v>4641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45689</v>
      </c>
      <c r="H1108" s="11">
        <v>11</v>
      </c>
      <c r="I1108" s="20" t="s">
        <v>259</v>
      </c>
      <c r="J1108" s="11" t="s">
        <v>261</v>
      </c>
      <c r="K1108" s="11" t="s">
        <v>4641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45689</v>
      </c>
      <c r="H1109" s="11">
        <v>11</v>
      </c>
      <c r="I1109" s="20" t="s">
        <v>259</v>
      </c>
      <c r="J1109" s="11" t="s">
        <v>261</v>
      </c>
      <c r="K1109" s="11" t="s">
        <v>4641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45689</v>
      </c>
      <c r="H1110" s="11">
        <v>11</v>
      </c>
      <c r="I1110" s="20" t="s">
        <v>259</v>
      </c>
      <c r="J1110" s="11" t="s">
        <v>261</v>
      </c>
      <c r="K1110" s="11" t="s">
        <v>4641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45689</v>
      </c>
      <c r="H1111" s="11">
        <v>11</v>
      </c>
      <c r="I1111" s="20" t="s">
        <v>259</v>
      </c>
      <c r="J1111" s="11" t="s">
        <v>261</v>
      </c>
      <c r="K1111" s="11" t="s">
        <v>4641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45689</v>
      </c>
      <c r="H1112" s="11">
        <v>11</v>
      </c>
      <c r="I1112" s="20" t="s">
        <v>259</v>
      </c>
      <c r="J1112" s="11" t="s">
        <v>261</v>
      </c>
      <c r="K1112" s="11" t="s">
        <v>4641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45689</v>
      </c>
      <c r="H1113" s="11">
        <v>11</v>
      </c>
      <c r="I1113" s="20" t="s">
        <v>259</v>
      </c>
      <c r="J1113" s="11" t="s">
        <v>261</v>
      </c>
      <c r="K1113" s="11" t="s">
        <v>4641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45689</v>
      </c>
      <c r="H1114" s="11">
        <v>11</v>
      </c>
      <c r="I1114" s="20" t="s">
        <v>259</v>
      </c>
      <c r="J1114" s="11" t="s">
        <v>261</v>
      </c>
      <c r="K1114" s="11" t="s">
        <v>4641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45689</v>
      </c>
      <c r="H1115" s="11">
        <v>11</v>
      </c>
      <c r="I1115" s="20" t="s">
        <v>259</v>
      </c>
      <c r="J1115" s="11" t="s">
        <v>261</v>
      </c>
      <c r="K1115" s="11" t="s">
        <v>4641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45689</v>
      </c>
      <c r="H1116" s="11">
        <v>11</v>
      </c>
      <c r="I1116" s="20" t="s">
        <v>259</v>
      </c>
      <c r="J1116" s="11" t="s">
        <v>261</v>
      </c>
      <c r="K1116" s="11" t="s">
        <v>4641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45689</v>
      </c>
      <c r="H1117" s="11">
        <v>11</v>
      </c>
      <c r="I1117" s="20" t="s">
        <v>259</v>
      </c>
      <c r="J1117" s="11" t="s">
        <v>261</v>
      </c>
      <c r="K1117" s="11" t="s">
        <v>4641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45689</v>
      </c>
      <c r="H1118" s="11">
        <v>11</v>
      </c>
      <c r="I1118" s="20" t="s">
        <v>259</v>
      </c>
      <c r="J1118" s="11" t="s">
        <v>261</v>
      </c>
      <c r="K1118" s="11" t="s">
        <v>4641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45689</v>
      </c>
      <c r="H1119" s="11">
        <v>11</v>
      </c>
      <c r="I1119" s="20" t="s">
        <v>259</v>
      </c>
      <c r="J1119" s="11" t="s">
        <v>261</v>
      </c>
      <c r="K1119" s="11" t="s">
        <v>4641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45689</v>
      </c>
      <c r="H1120" s="11">
        <v>11</v>
      </c>
      <c r="I1120" s="20" t="s">
        <v>259</v>
      </c>
      <c r="J1120" s="11" t="s">
        <v>261</v>
      </c>
      <c r="K1120" s="11" t="s">
        <v>4641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45689</v>
      </c>
      <c r="H1121" s="11">
        <v>11</v>
      </c>
      <c r="I1121" s="20" t="s">
        <v>259</v>
      </c>
      <c r="J1121" s="11" t="s">
        <v>261</v>
      </c>
      <c r="K1121" s="11" t="s">
        <v>4641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45689</v>
      </c>
      <c r="H1122" s="11">
        <v>11</v>
      </c>
      <c r="I1122" s="20" t="s">
        <v>259</v>
      </c>
      <c r="J1122" s="11" t="s">
        <v>261</v>
      </c>
      <c r="K1122" s="11" t="s">
        <v>4641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45689</v>
      </c>
      <c r="H1123" s="11">
        <v>11</v>
      </c>
      <c r="I1123" s="20" t="s">
        <v>259</v>
      </c>
      <c r="J1123" s="11" t="s">
        <v>261</v>
      </c>
      <c r="K1123" s="11" t="s">
        <v>4641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45689</v>
      </c>
      <c r="H1124" s="11">
        <v>11</v>
      </c>
      <c r="I1124" s="20" t="s">
        <v>259</v>
      </c>
      <c r="J1124" s="11" t="s">
        <v>261</v>
      </c>
      <c r="K1124" s="11" t="s">
        <v>4641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45689</v>
      </c>
      <c r="H1125" s="11">
        <v>11</v>
      </c>
      <c r="I1125" s="20" t="s">
        <v>259</v>
      </c>
      <c r="J1125" s="11" t="s">
        <v>261</v>
      </c>
      <c r="K1125" s="11" t="s">
        <v>4641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45689</v>
      </c>
      <c r="H1126" s="11">
        <v>11</v>
      </c>
      <c r="I1126" s="20" t="s">
        <v>259</v>
      </c>
      <c r="J1126" s="11" t="s">
        <v>261</v>
      </c>
      <c r="K1126" s="11" t="s">
        <v>4641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45689</v>
      </c>
      <c r="H1127" s="11">
        <v>11</v>
      </c>
      <c r="I1127" s="20" t="s">
        <v>259</v>
      </c>
      <c r="J1127" s="11" t="s">
        <v>261</v>
      </c>
      <c r="K1127" s="11" t="s">
        <v>4641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45689</v>
      </c>
      <c r="H1128" s="11">
        <v>11</v>
      </c>
      <c r="I1128" s="20" t="s">
        <v>259</v>
      </c>
      <c r="J1128" s="11" t="s">
        <v>261</v>
      </c>
      <c r="K1128" s="11" t="s">
        <v>4641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45689</v>
      </c>
      <c r="H1129" s="11">
        <v>11</v>
      </c>
      <c r="I1129" s="20" t="s">
        <v>259</v>
      </c>
      <c r="J1129" s="11" t="s">
        <v>261</v>
      </c>
      <c r="K1129" s="11" t="s">
        <v>4641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45689</v>
      </c>
      <c r="H1130" s="11">
        <v>11</v>
      </c>
      <c r="I1130" s="20" t="s">
        <v>259</v>
      </c>
      <c r="J1130" s="11" t="s">
        <v>261</v>
      </c>
      <c r="K1130" s="11" t="s">
        <v>4641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45689</v>
      </c>
      <c r="H1131" s="11">
        <v>11</v>
      </c>
      <c r="I1131" s="20" t="s">
        <v>259</v>
      </c>
      <c r="J1131" s="11" t="s">
        <v>261</v>
      </c>
      <c r="K1131" s="11" t="s">
        <v>4641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45689</v>
      </c>
      <c r="H1132" s="11">
        <v>11</v>
      </c>
      <c r="I1132" s="20" t="s">
        <v>259</v>
      </c>
      <c r="J1132" s="11" t="s">
        <v>261</v>
      </c>
      <c r="K1132" s="11" t="s">
        <v>4641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45689</v>
      </c>
      <c r="H1133" s="11">
        <v>11</v>
      </c>
      <c r="I1133" s="20" t="s">
        <v>259</v>
      </c>
      <c r="J1133" s="11" t="s">
        <v>261</v>
      </c>
      <c r="K1133" s="11" t="s">
        <v>4641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45689</v>
      </c>
      <c r="H1134" s="11">
        <v>11</v>
      </c>
      <c r="I1134" s="20" t="s">
        <v>259</v>
      </c>
      <c r="J1134" s="11" t="s">
        <v>261</v>
      </c>
      <c r="K1134" s="11" t="s">
        <v>4641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45689</v>
      </c>
      <c r="H1135" s="11">
        <v>11</v>
      </c>
      <c r="I1135" s="20" t="s">
        <v>259</v>
      </c>
      <c r="J1135" s="11" t="s">
        <v>261</v>
      </c>
      <c r="K1135" s="11" t="s">
        <v>4641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45689</v>
      </c>
      <c r="H1136" s="11">
        <v>11</v>
      </c>
      <c r="I1136" s="20" t="s">
        <v>259</v>
      </c>
      <c r="J1136" s="11" t="s">
        <v>261</v>
      </c>
      <c r="K1136" s="11" t="s">
        <v>4641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45689</v>
      </c>
      <c r="H1137" s="11">
        <v>11</v>
      </c>
      <c r="I1137" s="20" t="s">
        <v>259</v>
      </c>
      <c r="J1137" s="11" t="s">
        <v>261</v>
      </c>
      <c r="K1137" s="11" t="s">
        <v>4641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45689</v>
      </c>
      <c r="H1138" s="11">
        <v>11</v>
      </c>
      <c r="I1138" s="20" t="s">
        <v>259</v>
      </c>
      <c r="J1138" s="11" t="s">
        <v>261</v>
      </c>
      <c r="K1138" s="11" t="s">
        <v>4641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45689</v>
      </c>
      <c r="H1139" s="11">
        <v>11</v>
      </c>
      <c r="I1139" s="20" t="s">
        <v>259</v>
      </c>
      <c r="J1139" s="11" t="s">
        <v>261</v>
      </c>
      <c r="K1139" s="11" t="s">
        <v>4641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45689</v>
      </c>
      <c r="H1140" s="11">
        <v>11</v>
      </c>
      <c r="I1140" s="20" t="s">
        <v>259</v>
      </c>
      <c r="J1140" s="11" t="s">
        <v>261</v>
      </c>
      <c r="K1140" s="11" t="s">
        <v>4641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45689</v>
      </c>
      <c r="H1141" s="11">
        <v>11</v>
      </c>
      <c r="I1141" s="20" t="s">
        <v>259</v>
      </c>
      <c r="J1141" s="11" t="s">
        <v>261</v>
      </c>
      <c r="K1141" s="11" t="s">
        <v>4641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45689</v>
      </c>
      <c r="H1142" s="11">
        <v>11</v>
      </c>
      <c r="I1142" s="20" t="s">
        <v>259</v>
      </c>
      <c r="J1142" s="11" t="s">
        <v>261</v>
      </c>
      <c r="K1142" s="11" t="s">
        <v>4641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45689</v>
      </c>
      <c r="H1143" s="11">
        <v>11</v>
      </c>
      <c r="I1143" s="20" t="s">
        <v>259</v>
      </c>
      <c r="J1143" s="11" t="s">
        <v>261</v>
      </c>
      <c r="K1143" s="11" t="s">
        <v>4641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45689</v>
      </c>
      <c r="H1144" s="11">
        <v>11</v>
      </c>
      <c r="I1144" s="20" t="s">
        <v>259</v>
      </c>
      <c r="J1144" s="11" t="s">
        <v>261</v>
      </c>
      <c r="K1144" s="11" t="s">
        <v>4641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45689</v>
      </c>
      <c r="H1145" s="11">
        <v>11</v>
      </c>
      <c r="I1145" s="20" t="s">
        <v>259</v>
      </c>
      <c r="J1145" s="11" t="s">
        <v>261</v>
      </c>
      <c r="K1145" s="11" t="s">
        <v>4641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45689</v>
      </c>
      <c r="H1146" s="11">
        <v>11</v>
      </c>
      <c r="I1146" s="20" t="s">
        <v>259</v>
      </c>
      <c r="J1146" s="11" t="s">
        <v>261</v>
      </c>
      <c r="K1146" s="11" t="s">
        <v>4641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45689</v>
      </c>
      <c r="H1147" s="11">
        <v>11</v>
      </c>
      <c r="I1147" s="20" t="s">
        <v>259</v>
      </c>
      <c r="J1147" s="11" t="s">
        <v>261</v>
      </c>
      <c r="K1147" s="11" t="s">
        <v>4641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45689</v>
      </c>
      <c r="H1148" s="11">
        <v>11</v>
      </c>
      <c r="I1148" s="20" t="s">
        <v>259</v>
      </c>
      <c r="J1148" s="11" t="s">
        <v>261</v>
      </c>
      <c r="K1148" s="11" t="s">
        <v>4641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45689</v>
      </c>
      <c r="H1149" s="11">
        <v>11</v>
      </c>
      <c r="I1149" s="20" t="s">
        <v>259</v>
      </c>
      <c r="J1149" s="11" t="s">
        <v>261</v>
      </c>
      <c r="K1149" s="11" t="s">
        <v>4641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45689</v>
      </c>
      <c r="H1150" s="11">
        <v>11</v>
      </c>
      <c r="I1150" s="20" t="s">
        <v>259</v>
      </c>
      <c r="J1150" s="11" t="s">
        <v>261</v>
      </c>
      <c r="K1150" s="11" t="s">
        <v>4641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45689</v>
      </c>
      <c r="H1151" s="11">
        <v>11</v>
      </c>
      <c r="I1151" s="20" t="s">
        <v>259</v>
      </c>
      <c r="J1151" s="11" t="s">
        <v>261</v>
      </c>
      <c r="K1151" s="11" t="s">
        <v>4641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45689</v>
      </c>
      <c r="H1152" s="11">
        <v>11</v>
      </c>
      <c r="I1152" s="20" t="s">
        <v>259</v>
      </c>
      <c r="J1152" s="11" t="s">
        <v>261</v>
      </c>
      <c r="K1152" s="11" t="s">
        <v>4641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45689</v>
      </c>
      <c r="H1153" s="11">
        <v>11</v>
      </c>
      <c r="I1153" s="20" t="s">
        <v>259</v>
      </c>
      <c r="J1153" s="11" t="s">
        <v>261</v>
      </c>
      <c r="K1153" s="11" t="s">
        <v>4641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45689</v>
      </c>
      <c r="H1154" s="11">
        <v>11</v>
      </c>
      <c r="I1154" s="20" t="s">
        <v>259</v>
      </c>
      <c r="J1154" s="11" t="s">
        <v>261</v>
      </c>
      <c r="K1154" s="11" t="s">
        <v>4641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45689</v>
      </c>
      <c r="H1155" s="11">
        <v>11</v>
      </c>
      <c r="I1155" s="20" t="s">
        <v>259</v>
      </c>
      <c r="J1155" s="11" t="s">
        <v>261</v>
      </c>
      <c r="K1155" s="11" t="s">
        <v>4641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45689</v>
      </c>
      <c r="H1156" s="11">
        <v>11</v>
      </c>
      <c r="I1156" s="20" t="s">
        <v>259</v>
      </c>
      <c r="J1156" s="11" t="s">
        <v>261</v>
      </c>
      <c r="K1156" s="11" t="s">
        <v>4641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45689</v>
      </c>
      <c r="H1157" s="11">
        <v>11</v>
      </c>
      <c r="I1157" s="20" t="s">
        <v>259</v>
      </c>
      <c r="J1157" s="11" t="s">
        <v>261</v>
      </c>
      <c r="K1157" s="11" t="s">
        <v>4641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45689</v>
      </c>
      <c r="H1158" s="11">
        <v>11</v>
      </c>
      <c r="I1158" s="20" t="s">
        <v>259</v>
      </c>
      <c r="J1158" s="11" t="s">
        <v>261</v>
      </c>
      <c r="K1158" s="11" t="s">
        <v>4641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45689</v>
      </c>
      <c r="H1159" s="11">
        <v>11</v>
      </c>
      <c r="I1159" s="20" t="s">
        <v>259</v>
      </c>
      <c r="J1159" s="11" t="s">
        <v>261</v>
      </c>
      <c r="K1159" s="11" t="s">
        <v>4641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45689</v>
      </c>
      <c r="H1160" s="11">
        <v>11</v>
      </c>
      <c r="I1160" s="20" t="s">
        <v>259</v>
      </c>
      <c r="J1160" s="11" t="s">
        <v>261</v>
      </c>
      <c r="K1160" s="11" t="s">
        <v>4641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45689</v>
      </c>
      <c r="H1161" s="11">
        <v>11</v>
      </c>
      <c r="I1161" s="20" t="s">
        <v>259</v>
      </c>
      <c r="J1161" s="11" t="s">
        <v>261</v>
      </c>
      <c r="K1161" s="11" t="s">
        <v>4641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45689</v>
      </c>
      <c r="H1162" s="11">
        <v>11</v>
      </c>
      <c r="I1162" s="20" t="s">
        <v>259</v>
      </c>
      <c r="J1162" s="11" t="s">
        <v>261</v>
      </c>
      <c r="K1162" s="11" t="s">
        <v>4641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45689</v>
      </c>
      <c r="H1163" s="11">
        <v>11</v>
      </c>
      <c r="I1163" s="20" t="s">
        <v>259</v>
      </c>
      <c r="J1163" s="11" t="s">
        <v>261</v>
      </c>
      <c r="K1163" s="11" t="s">
        <v>4641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45689</v>
      </c>
      <c r="H1164" s="11">
        <v>11</v>
      </c>
      <c r="I1164" s="20" t="s">
        <v>259</v>
      </c>
      <c r="J1164" s="11" t="s">
        <v>261</v>
      </c>
      <c r="K1164" s="11" t="s">
        <v>4641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45689</v>
      </c>
      <c r="H1165" s="11">
        <v>11</v>
      </c>
      <c r="I1165" s="20" t="s">
        <v>259</v>
      </c>
      <c r="J1165" s="11" t="s">
        <v>261</v>
      </c>
      <c r="K1165" s="11" t="s">
        <v>4641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45689</v>
      </c>
      <c r="H1166" s="11">
        <v>11</v>
      </c>
      <c r="I1166" s="20" t="s">
        <v>259</v>
      </c>
      <c r="J1166" s="11" t="s">
        <v>261</v>
      </c>
      <c r="K1166" s="11" t="s">
        <v>4641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45689</v>
      </c>
      <c r="H1167" s="11">
        <v>11</v>
      </c>
      <c r="I1167" s="20" t="s">
        <v>259</v>
      </c>
      <c r="J1167" s="11" t="s">
        <v>261</v>
      </c>
      <c r="K1167" s="11" t="s">
        <v>4641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45689</v>
      </c>
      <c r="H1168" s="11">
        <v>11</v>
      </c>
      <c r="I1168" s="20" t="s">
        <v>259</v>
      </c>
      <c r="J1168" s="11" t="s">
        <v>261</v>
      </c>
      <c r="K1168" s="11" t="s">
        <v>4641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45689</v>
      </c>
      <c r="H1169" s="11">
        <v>11</v>
      </c>
      <c r="I1169" s="20" t="s">
        <v>259</v>
      </c>
      <c r="J1169" s="11" t="s">
        <v>261</v>
      </c>
      <c r="K1169" s="11" t="s">
        <v>4641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45689</v>
      </c>
      <c r="H1170" s="11">
        <v>11</v>
      </c>
      <c r="I1170" s="20" t="s">
        <v>259</v>
      </c>
      <c r="J1170" s="11" t="s">
        <v>261</v>
      </c>
      <c r="K1170" s="11" t="s">
        <v>4641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45689</v>
      </c>
      <c r="H1171" s="11">
        <v>11</v>
      </c>
      <c r="I1171" s="20" t="s">
        <v>259</v>
      </c>
      <c r="J1171" s="11" t="s">
        <v>261</v>
      </c>
      <c r="K1171" s="11" t="s">
        <v>4641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45689</v>
      </c>
      <c r="H1172" s="11">
        <v>11</v>
      </c>
      <c r="I1172" s="20" t="s">
        <v>259</v>
      </c>
      <c r="J1172" s="11" t="s">
        <v>261</v>
      </c>
      <c r="K1172" s="11" t="s">
        <v>4641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45689</v>
      </c>
      <c r="H1173" s="11">
        <v>11</v>
      </c>
      <c r="I1173" s="20" t="s">
        <v>259</v>
      </c>
      <c r="J1173" s="11" t="s">
        <v>261</v>
      </c>
      <c r="K1173" s="11" t="s">
        <v>4641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45689</v>
      </c>
      <c r="H1174" s="11">
        <v>11</v>
      </c>
      <c r="I1174" s="20" t="s">
        <v>259</v>
      </c>
      <c r="J1174" s="11" t="s">
        <v>261</v>
      </c>
      <c r="K1174" s="11" t="s">
        <v>4641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45689</v>
      </c>
      <c r="H1175" s="11">
        <v>11</v>
      </c>
      <c r="I1175" s="20" t="s">
        <v>259</v>
      </c>
      <c r="J1175" s="11" t="s">
        <v>261</v>
      </c>
      <c r="K1175" s="11" t="s">
        <v>4641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45689</v>
      </c>
      <c r="H1176" s="11">
        <v>11</v>
      </c>
      <c r="I1176" s="20" t="s">
        <v>259</v>
      </c>
      <c r="J1176" s="11" t="s">
        <v>261</v>
      </c>
      <c r="K1176" s="11" t="s">
        <v>4641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45689</v>
      </c>
      <c r="H1177" s="11">
        <v>11</v>
      </c>
      <c r="I1177" s="20" t="s">
        <v>259</v>
      </c>
      <c r="J1177" s="11" t="s">
        <v>261</v>
      </c>
      <c r="K1177" s="11" t="s">
        <v>4641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45689</v>
      </c>
      <c r="H1178" s="11">
        <v>11</v>
      </c>
      <c r="I1178" s="20" t="s">
        <v>259</v>
      </c>
      <c r="J1178" s="11" t="s">
        <v>261</v>
      </c>
      <c r="K1178" s="11" t="s">
        <v>4641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45689</v>
      </c>
      <c r="H1179" s="11">
        <v>11</v>
      </c>
      <c r="I1179" s="20" t="s">
        <v>259</v>
      </c>
      <c r="J1179" s="11" t="s">
        <v>261</v>
      </c>
      <c r="K1179" s="11" t="s">
        <v>4641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45689</v>
      </c>
      <c r="H1180" s="11">
        <v>11</v>
      </c>
      <c r="I1180" s="20" t="s">
        <v>259</v>
      </c>
      <c r="J1180" s="11" t="s">
        <v>261</v>
      </c>
      <c r="K1180" s="11" t="s">
        <v>4641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45689</v>
      </c>
      <c r="H1181" s="11">
        <v>11</v>
      </c>
      <c r="I1181" s="20" t="s">
        <v>259</v>
      </c>
      <c r="J1181" s="11" t="s">
        <v>261</v>
      </c>
      <c r="K1181" s="11" t="s">
        <v>4641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45689</v>
      </c>
      <c r="H1182" s="11">
        <v>11</v>
      </c>
      <c r="I1182" s="20" t="s">
        <v>259</v>
      </c>
      <c r="J1182" s="11" t="s">
        <v>261</v>
      </c>
      <c r="K1182" s="11" t="s">
        <v>4641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45689</v>
      </c>
      <c r="H1183" s="11">
        <v>11</v>
      </c>
      <c r="I1183" s="20" t="s">
        <v>259</v>
      </c>
      <c r="J1183" s="11" t="s">
        <v>261</v>
      </c>
      <c r="K1183" s="11" t="s">
        <v>4641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45689</v>
      </c>
      <c r="H1184" s="11">
        <v>11</v>
      </c>
      <c r="I1184" s="20" t="s">
        <v>259</v>
      </c>
      <c r="J1184" s="11" t="s">
        <v>261</v>
      </c>
      <c r="K1184" s="11" t="s">
        <v>4641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45689</v>
      </c>
      <c r="H1185" s="11">
        <v>11</v>
      </c>
      <c r="I1185" s="20" t="s">
        <v>259</v>
      </c>
      <c r="J1185" s="11" t="s">
        <v>261</v>
      </c>
      <c r="K1185" s="11" t="s">
        <v>4641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45689</v>
      </c>
      <c r="H1186" s="11">
        <v>11</v>
      </c>
      <c r="I1186" s="20" t="s">
        <v>259</v>
      </c>
      <c r="J1186" s="11" t="s">
        <v>261</v>
      </c>
      <c r="K1186" s="11" t="s">
        <v>4641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45689</v>
      </c>
      <c r="H1187" s="11">
        <v>11</v>
      </c>
      <c r="I1187" s="20" t="s">
        <v>259</v>
      </c>
      <c r="J1187" s="11" t="s">
        <v>261</v>
      </c>
      <c r="K1187" s="11" t="s">
        <v>4641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45689</v>
      </c>
      <c r="H1188" s="11">
        <v>11</v>
      </c>
      <c r="I1188" s="20" t="s">
        <v>259</v>
      </c>
      <c r="J1188" s="11" t="s">
        <v>261</v>
      </c>
      <c r="K1188" s="11" t="s">
        <v>4641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45689</v>
      </c>
      <c r="H1189" s="11">
        <v>11</v>
      </c>
      <c r="I1189" s="20" t="s">
        <v>259</v>
      </c>
      <c r="J1189" s="11" t="s">
        <v>261</v>
      </c>
      <c r="K1189" s="11" t="s">
        <v>4641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45689</v>
      </c>
      <c r="H1190" s="11">
        <v>11</v>
      </c>
      <c r="I1190" s="20" t="s">
        <v>259</v>
      </c>
      <c r="J1190" s="11" t="s">
        <v>261</v>
      </c>
      <c r="K1190" s="11" t="s">
        <v>4641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45689</v>
      </c>
      <c r="H1191" s="11">
        <v>11</v>
      </c>
      <c r="I1191" s="20" t="s">
        <v>259</v>
      </c>
      <c r="J1191" s="11" t="s">
        <v>261</v>
      </c>
      <c r="K1191" s="11" t="s">
        <v>4641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45689</v>
      </c>
      <c r="H1192" s="11">
        <v>11</v>
      </c>
      <c r="I1192" s="20" t="s">
        <v>259</v>
      </c>
      <c r="J1192" s="11" t="s">
        <v>261</v>
      </c>
      <c r="K1192" s="11" t="s">
        <v>4641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45689</v>
      </c>
      <c r="H1193" s="11">
        <v>11</v>
      </c>
      <c r="I1193" s="20" t="s">
        <v>259</v>
      </c>
      <c r="J1193" s="11" t="s">
        <v>261</v>
      </c>
      <c r="K1193" s="11" t="s">
        <v>4641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45689</v>
      </c>
      <c r="H1194" s="11">
        <v>11</v>
      </c>
      <c r="I1194" s="20" t="s">
        <v>259</v>
      </c>
      <c r="J1194" s="11" t="s">
        <v>261</v>
      </c>
      <c r="K1194" s="11" t="s">
        <v>4641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45689</v>
      </c>
      <c r="H1195" s="11">
        <v>11</v>
      </c>
      <c r="I1195" s="20" t="s">
        <v>259</v>
      </c>
      <c r="J1195" s="11" t="s">
        <v>261</v>
      </c>
      <c r="K1195" s="11" t="s">
        <v>4641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45689</v>
      </c>
      <c r="H1196" s="11">
        <v>11</v>
      </c>
      <c r="I1196" s="20" t="s">
        <v>259</v>
      </c>
      <c r="J1196" s="11" t="s">
        <v>261</v>
      </c>
      <c r="K1196" s="11" t="s">
        <v>4641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45689</v>
      </c>
      <c r="H1197" s="11">
        <v>11</v>
      </c>
      <c r="I1197" s="20" t="s">
        <v>259</v>
      </c>
      <c r="J1197" s="11" t="s">
        <v>261</v>
      </c>
      <c r="K1197" s="11" t="s">
        <v>4641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45689</v>
      </c>
      <c r="H1198" s="11">
        <v>11</v>
      </c>
      <c r="I1198" s="20" t="s">
        <v>259</v>
      </c>
      <c r="J1198" s="11" t="s">
        <v>261</v>
      </c>
      <c r="K1198" s="11" t="s">
        <v>4641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45689</v>
      </c>
      <c r="H1199" s="11">
        <v>11</v>
      </c>
      <c r="I1199" s="20" t="s">
        <v>259</v>
      </c>
      <c r="J1199" s="11" t="s">
        <v>261</v>
      </c>
      <c r="K1199" s="11" t="s">
        <v>4641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45689</v>
      </c>
      <c r="H1200" s="11">
        <v>11</v>
      </c>
      <c r="I1200" s="20" t="s">
        <v>259</v>
      </c>
      <c r="J1200" s="11" t="s">
        <v>261</v>
      </c>
      <c r="K1200" s="11" t="s">
        <v>4641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45689</v>
      </c>
      <c r="H1201" s="11">
        <v>11</v>
      </c>
      <c r="I1201" s="20" t="s">
        <v>259</v>
      </c>
      <c r="J1201" s="11" t="s">
        <v>261</v>
      </c>
      <c r="K1201" s="11" t="s">
        <v>4641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45689</v>
      </c>
      <c r="H1202" s="11">
        <v>11</v>
      </c>
      <c r="I1202" s="20" t="s">
        <v>259</v>
      </c>
      <c r="J1202" s="11" t="s">
        <v>261</v>
      </c>
      <c r="K1202" s="11" t="s">
        <v>4641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45689</v>
      </c>
      <c r="H1203" s="11">
        <v>11</v>
      </c>
      <c r="I1203" s="20" t="s">
        <v>259</v>
      </c>
      <c r="J1203" s="11" t="s">
        <v>261</v>
      </c>
      <c r="K1203" s="11" t="s">
        <v>4641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45689</v>
      </c>
      <c r="H1204" s="11">
        <v>11</v>
      </c>
      <c r="I1204" s="20" t="s">
        <v>259</v>
      </c>
      <c r="J1204" s="11" t="s">
        <v>261</v>
      </c>
      <c r="K1204" s="11" t="s">
        <v>4641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45689</v>
      </c>
      <c r="H1205" s="11">
        <v>11</v>
      </c>
      <c r="I1205" s="20" t="s">
        <v>259</v>
      </c>
      <c r="J1205" s="11" t="s">
        <v>261</v>
      </c>
      <c r="K1205" s="11" t="s">
        <v>4641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45689</v>
      </c>
      <c r="H1206" s="11">
        <v>11</v>
      </c>
      <c r="I1206" s="20" t="s">
        <v>259</v>
      </c>
      <c r="J1206" s="11" t="s">
        <v>261</v>
      </c>
      <c r="K1206" s="11" t="s">
        <v>4641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45689</v>
      </c>
      <c r="H1207" s="11">
        <v>11</v>
      </c>
      <c r="I1207" s="20" t="s">
        <v>259</v>
      </c>
      <c r="J1207" s="11" t="s">
        <v>261</v>
      </c>
      <c r="K1207" s="11" t="s">
        <v>4641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45689</v>
      </c>
      <c r="H1208" s="11">
        <v>11</v>
      </c>
      <c r="I1208" s="20" t="s">
        <v>259</v>
      </c>
      <c r="J1208" s="11" t="s">
        <v>261</v>
      </c>
      <c r="K1208" s="11" t="s">
        <v>4641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45689</v>
      </c>
      <c r="H1209" s="11">
        <v>11</v>
      </c>
      <c r="I1209" s="20" t="s">
        <v>259</v>
      </c>
      <c r="J1209" s="11" t="s">
        <v>261</v>
      </c>
      <c r="K1209" s="11" t="s">
        <v>4641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45689</v>
      </c>
      <c r="H1210" s="11">
        <v>11</v>
      </c>
      <c r="I1210" s="20" t="s">
        <v>259</v>
      </c>
      <c r="J1210" s="11" t="s">
        <v>261</v>
      </c>
      <c r="K1210" s="11" t="s">
        <v>4641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45689</v>
      </c>
      <c r="H1211" s="11">
        <v>11</v>
      </c>
      <c r="I1211" s="20" t="s">
        <v>259</v>
      </c>
      <c r="J1211" s="11" t="s">
        <v>261</v>
      </c>
      <c r="K1211" s="11" t="s">
        <v>4641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45689</v>
      </c>
      <c r="H1212" s="11">
        <v>11</v>
      </c>
      <c r="I1212" s="20" t="s">
        <v>259</v>
      </c>
      <c r="J1212" s="11" t="s">
        <v>261</v>
      </c>
      <c r="K1212" s="11" t="s">
        <v>4641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45689</v>
      </c>
      <c r="H1213" s="11">
        <v>11</v>
      </c>
      <c r="I1213" s="20" t="s">
        <v>259</v>
      </c>
      <c r="J1213" s="11" t="s">
        <v>261</v>
      </c>
      <c r="K1213" s="11" t="s">
        <v>4641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45689</v>
      </c>
      <c r="H1214" s="11">
        <v>11</v>
      </c>
      <c r="I1214" s="20" t="s">
        <v>259</v>
      </c>
      <c r="J1214" s="11" t="s">
        <v>261</v>
      </c>
      <c r="K1214" s="11" t="s">
        <v>4641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45689</v>
      </c>
      <c r="H1215" s="11">
        <v>11</v>
      </c>
      <c r="I1215" s="20" t="s">
        <v>259</v>
      </c>
      <c r="J1215" s="11" t="s">
        <v>261</v>
      </c>
      <c r="K1215" s="11" t="s">
        <v>4641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45689</v>
      </c>
      <c r="H1216" s="11">
        <v>11</v>
      </c>
      <c r="I1216" s="20" t="s">
        <v>259</v>
      </c>
      <c r="J1216" s="11" t="s">
        <v>261</v>
      </c>
      <c r="K1216" s="11" t="s">
        <v>4641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45689</v>
      </c>
      <c r="H1217" s="11">
        <v>11</v>
      </c>
      <c r="I1217" s="20" t="s">
        <v>259</v>
      </c>
      <c r="J1217" s="11" t="s">
        <v>261</v>
      </c>
      <c r="K1217" s="11" t="s">
        <v>4641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45689</v>
      </c>
      <c r="H1218" s="11">
        <v>11</v>
      </c>
      <c r="I1218" s="20" t="s">
        <v>259</v>
      </c>
      <c r="J1218" s="11" t="s">
        <v>261</v>
      </c>
      <c r="K1218" s="11" t="s">
        <v>4641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45689</v>
      </c>
      <c r="H1219" s="11">
        <v>11</v>
      </c>
      <c r="I1219" s="20" t="s">
        <v>259</v>
      </c>
      <c r="J1219" s="11" t="s">
        <v>261</v>
      </c>
      <c r="K1219" s="11" t="s">
        <v>4641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45689</v>
      </c>
      <c r="H1220" s="11">
        <v>11</v>
      </c>
      <c r="I1220" s="20" t="s">
        <v>259</v>
      </c>
      <c r="J1220" s="11" t="s">
        <v>261</v>
      </c>
      <c r="K1220" s="11" t="s">
        <v>4641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45689</v>
      </c>
      <c r="H1221" s="11">
        <v>11</v>
      </c>
      <c r="I1221" s="20" t="s">
        <v>259</v>
      </c>
      <c r="J1221" s="11" t="s">
        <v>261</v>
      </c>
      <c r="K1221" s="11" t="s">
        <v>4641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45689</v>
      </c>
      <c r="H1222" s="11">
        <v>11</v>
      </c>
      <c r="I1222" s="20" t="s">
        <v>259</v>
      </c>
      <c r="J1222" s="11" t="s">
        <v>261</v>
      </c>
      <c r="K1222" s="11" t="s">
        <v>4641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45689</v>
      </c>
      <c r="H1223" s="11">
        <v>11</v>
      </c>
      <c r="I1223" s="20" t="s">
        <v>259</v>
      </c>
      <c r="J1223" s="11" t="s">
        <v>261</v>
      </c>
      <c r="K1223" s="11" t="s">
        <v>4641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45689</v>
      </c>
      <c r="H1224" s="11">
        <v>11</v>
      </c>
      <c r="I1224" s="20" t="s">
        <v>259</v>
      </c>
      <c r="J1224" s="11" t="s">
        <v>261</v>
      </c>
      <c r="K1224" s="11" t="s">
        <v>4641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45689</v>
      </c>
      <c r="H1225" s="11">
        <v>11</v>
      </c>
      <c r="I1225" s="20" t="s">
        <v>259</v>
      </c>
      <c r="J1225" s="11" t="s">
        <v>261</v>
      </c>
      <c r="K1225" s="11" t="s">
        <v>4641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45689</v>
      </c>
      <c r="H1226" s="11">
        <v>11</v>
      </c>
      <c r="I1226" s="20" t="s">
        <v>259</v>
      </c>
      <c r="J1226" s="11" t="s">
        <v>261</v>
      </c>
      <c r="K1226" s="11" t="s">
        <v>4641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45689</v>
      </c>
      <c r="H1227" s="11">
        <v>11</v>
      </c>
      <c r="I1227" s="20" t="s">
        <v>259</v>
      </c>
      <c r="J1227" s="11" t="s">
        <v>261</v>
      </c>
      <c r="K1227" s="11" t="s">
        <v>4641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45689</v>
      </c>
      <c r="H1228" s="11">
        <v>11</v>
      </c>
      <c r="I1228" s="20" t="s">
        <v>259</v>
      </c>
      <c r="J1228" s="11" t="s">
        <v>261</v>
      </c>
      <c r="K1228" s="11" t="s">
        <v>4641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45689</v>
      </c>
      <c r="H1229" s="11">
        <v>11</v>
      </c>
      <c r="I1229" s="20" t="s">
        <v>259</v>
      </c>
      <c r="J1229" s="11" t="s">
        <v>261</v>
      </c>
      <c r="K1229" s="11" t="s">
        <v>4641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45689</v>
      </c>
      <c r="H1230" s="11">
        <v>11</v>
      </c>
      <c r="I1230" s="20" t="s">
        <v>259</v>
      </c>
      <c r="J1230" s="11" t="s">
        <v>261</v>
      </c>
      <c r="K1230" s="11" t="s">
        <v>4641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45689</v>
      </c>
      <c r="H1231" s="11">
        <v>11</v>
      </c>
      <c r="I1231" s="20" t="s">
        <v>259</v>
      </c>
      <c r="J1231" s="11" t="s">
        <v>261</v>
      </c>
      <c r="K1231" s="11" t="s">
        <v>4641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45689</v>
      </c>
      <c r="H1232" s="11">
        <v>11</v>
      </c>
      <c r="I1232" s="20" t="s">
        <v>259</v>
      </c>
      <c r="J1232" s="11" t="s">
        <v>261</v>
      </c>
      <c r="K1232" s="11" t="s">
        <v>4641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45689</v>
      </c>
      <c r="H1233" s="11">
        <v>11</v>
      </c>
      <c r="I1233" s="20" t="s">
        <v>259</v>
      </c>
      <c r="J1233" s="11" t="s">
        <v>261</v>
      </c>
      <c r="K1233" s="11" t="s">
        <v>4641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45689</v>
      </c>
      <c r="H1234" s="11">
        <v>11</v>
      </c>
      <c r="I1234" s="20" t="s">
        <v>259</v>
      </c>
      <c r="J1234" s="11" t="s">
        <v>261</v>
      </c>
      <c r="K1234" s="11" t="s">
        <v>4641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45689</v>
      </c>
      <c r="H1235" s="11">
        <v>11</v>
      </c>
      <c r="I1235" s="20" t="s">
        <v>259</v>
      </c>
      <c r="J1235" s="11" t="s">
        <v>261</v>
      </c>
      <c r="K1235" s="11" t="s">
        <v>4641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45689</v>
      </c>
      <c r="H1236" s="11">
        <v>11</v>
      </c>
      <c r="I1236" s="20" t="s">
        <v>259</v>
      </c>
      <c r="J1236" s="11" t="s">
        <v>261</v>
      </c>
      <c r="K1236" s="11" t="s">
        <v>4641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45689</v>
      </c>
      <c r="H1237" s="11">
        <v>11</v>
      </c>
      <c r="I1237" s="20" t="s">
        <v>259</v>
      </c>
      <c r="J1237" s="11" t="s">
        <v>261</v>
      </c>
      <c r="K1237" s="11" t="s">
        <v>4641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45689</v>
      </c>
      <c r="H1238" s="11">
        <v>11</v>
      </c>
      <c r="I1238" s="20" t="s">
        <v>259</v>
      </c>
      <c r="J1238" s="11" t="s">
        <v>261</v>
      </c>
      <c r="K1238" s="11" t="s">
        <v>4641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45689</v>
      </c>
      <c r="H1239" s="11">
        <v>11</v>
      </c>
      <c r="I1239" s="20" t="s">
        <v>259</v>
      </c>
      <c r="J1239" s="11" t="s">
        <v>261</v>
      </c>
      <c r="K1239" s="11" t="s">
        <v>4641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45689</v>
      </c>
      <c r="H1240" s="11">
        <v>11</v>
      </c>
      <c r="I1240" s="20" t="s">
        <v>259</v>
      </c>
      <c r="J1240" s="11" t="s">
        <v>261</v>
      </c>
      <c r="K1240" s="11" t="s">
        <v>4641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45689</v>
      </c>
      <c r="H1241" s="11">
        <v>11</v>
      </c>
      <c r="I1241" s="20" t="s">
        <v>259</v>
      </c>
      <c r="J1241" s="11" t="s">
        <v>261</v>
      </c>
      <c r="K1241" s="11" t="s">
        <v>4641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45689</v>
      </c>
      <c r="H1242" s="11">
        <v>11</v>
      </c>
      <c r="I1242" s="20" t="s">
        <v>259</v>
      </c>
      <c r="J1242" s="11" t="s">
        <v>261</v>
      </c>
      <c r="K1242" s="11" t="s">
        <v>4641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45689</v>
      </c>
      <c r="H1243" s="11">
        <v>11</v>
      </c>
      <c r="I1243" s="20" t="s">
        <v>259</v>
      </c>
      <c r="J1243" s="11" t="s">
        <v>261</v>
      </c>
      <c r="K1243" s="11" t="s">
        <v>4641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45689</v>
      </c>
      <c r="H1244" s="11">
        <v>11</v>
      </c>
      <c r="I1244" s="20" t="s">
        <v>259</v>
      </c>
      <c r="J1244" s="11" t="s">
        <v>261</v>
      </c>
      <c r="K1244" s="11" t="s">
        <v>4641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45689</v>
      </c>
      <c r="H1245" s="11">
        <v>11</v>
      </c>
      <c r="I1245" s="20" t="s">
        <v>259</v>
      </c>
      <c r="J1245" s="11" t="s">
        <v>261</v>
      </c>
      <c r="K1245" s="11" t="s">
        <v>4641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45689</v>
      </c>
      <c r="H1246" s="11">
        <v>11</v>
      </c>
      <c r="I1246" s="20" t="s">
        <v>259</v>
      </c>
      <c r="J1246" s="11" t="s">
        <v>261</v>
      </c>
      <c r="K1246" s="11" t="s">
        <v>4641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45689</v>
      </c>
      <c r="H1247" s="11">
        <v>11</v>
      </c>
      <c r="I1247" s="20" t="s">
        <v>259</v>
      </c>
      <c r="J1247" s="11" t="s">
        <v>261</v>
      </c>
      <c r="K1247" s="11" t="s">
        <v>4641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45689</v>
      </c>
      <c r="H1248" s="11">
        <v>11</v>
      </c>
      <c r="I1248" s="20" t="s">
        <v>259</v>
      </c>
      <c r="J1248" s="11" t="s">
        <v>261</v>
      </c>
      <c r="K1248" s="11" t="s">
        <v>4641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45689</v>
      </c>
      <c r="H1249" s="11">
        <v>11</v>
      </c>
      <c r="I1249" s="20" t="s">
        <v>259</v>
      </c>
      <c r="J1249" s="11" t="s">
        <v>261</v>
      </c>
      <c r="K1249" s="11" t="s">
        <v>4641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45689</v>
      </c>
      <c r="H1250" s="11">
        <v>11</v>
      </c>
      <c r="I1250" s="20" t="s">
        <v>259</v>
      </c>
      <c r="J1250" s="11" t="s">
        <v>261</v>
      </c>
      <c r="K1250" s="11" t="s">
        <v>4641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45689</v>
      </c>
      <c r="H1251" s="11">
        <v>11</v>
      </c>
      <c r="I1251" s="20" t="s">
        <v>259</v>
      </c>
      <c r="J1251" s="11" t="s">
        <v>261</v>
      </c>
      <c r="K1251" s="11" t="s">
        <v>4641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45689</v>
      </c>
      <c r="H1252" s="11">
        <v>11</v>
      </c>
      <c r="I1252" s="20" t="s">
        <v>259</v>
      </c>
      <c r="J1252" s="11" t="s">
        <v>261</v>
      </c>
      <c r="K1252" s="11" t="s">
        <v>4641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45689</v>
      </c>
      <c r="H1253" s="11">
        <v>11</v>
      </c>
      <c r="I1253" s="20" t="s">
        <v>259</v>
      </c>
      <c r="J1253" s="11" t="s">
        <v>261</v>
      </c>
      <c r="K1253" s="11" t="s">
        <v>4641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45689</v>
      </c>
      <c r="H1254" s="11">
        <v>11</v>
      </c>
      <c r="I1254" s="20" t="s">
        <v>259</v>
      </c>
      <c r="J1254" s="11" t="s">
        <v>261</v>
      </c>
      <c r="K1254" s="11" t="s">
        <v>4641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45689</v>
      </c>
      <c r="H1255" s="11">
        <v>11</v>
      </c>
      <c r="I1255" s="20" t="s">
        <v>259</v>
      </c>
      <c r="J1255" s="11" t="s">
        <v>261</v>
      </c>
      <c r="K1255" s="11" t="s">
        <v>4641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45689</v>
      </c>
      <c r="H1256" s="11">
        <v>11</v>
      </c>
      <c r="I1256" s="20" t="s">
        <v>259</v>
      </c>
      <c r="J1256" s="11" t="s">
        <v>261</v>
      </c>
      <c r="K1256" s="11" t="s">
        <v>4641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45689</v>
      </c>
      <c r="H1257" s="11">
        <v>11</v>
      </c>
      <c r="I1257" s="20" t="s">
        <v>259</v>
      </c>
      <c r="J1257" s="11" t="s">
        <v>261</v>
      </c>
      <c r="K1257" s="11" t="s">
        <v>4641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45689</v>
      </c>
      <c r="H1258" s="11">
        <v>11</v>
      </c>
      <c r="I1258" s="20" t="s">
        <v>259</v>
      </c>
      <c r="J1258" s="11" t="s">
        <v>261</v>
      </c>
      <c r="K1258" s="11" t="s">
        <v>4641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45689</v>
      </c>
      <c r="H1259" s="11">
        <v>11</v>
      </c>
      <c r="I1259" s="20" t="s">
        <v>259</v>
      </c>
      <c r="J1259" s="11" t="s">
        <v>261</v>
      </c>
      <c r="K1259" s="11" t="s">
        <v>4641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45689</v>
      </c>
      <c r="H1260" s="11">
        <v>11</v>
      </c>
      <c r="I1260" s="20" t="s">
        <v>259</v>
      </c>
      <c r="J1260" s="11" t="s">
        <v>261</v>
      </c>
      <c r="K1260" s="11" t="s">
        <v>4641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45689</v>
      </c>
      <c r="H1261" s="11">
        <v>11</v>
      </c>
      <c r="I1261" s="20" t="s">
        <v>259</v>
      </c>
      <c r="J1261" s="11" t="s">
        <v>261</v>
      </c>
      <c r="K1261" s="11" t="s">
        <v>4641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45689</v>
      </c>
      <c r="H1262" s="11">
        <v>11</v>
      </c>
      <c r="I1262" s="20" t="s">
        <v>259</v>
      </c>
      <c r="J1262" s="11" t="s">
        <v>261</v>
      </c>
      <c r="K1262" s="11" t="s">
        <v>4641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45689</v>
      </c>
      <c r="H1263" s="11">
        <v>11</v>
      </c>
      <c r="I1263" s="20" t="s">
        <v>259</v>
      </c>
      <c r="J1263" s="11" t="s">
        <v>261</v>
      </c>
      <c r="K1263" s="11" t="s">
        <v>4641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45689</v>
      </c>
      <c r="H1264" s="11">
        <v>11</v>
      </c>
      <c r="I1264" s="20" t="s">
        <v>259</v>
      </c>
      <c r="J1264" s="11" t="s">
        <v>261</v>
      </c>
      <c r="K1264" s="11" t="s">
        <v>4641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45689</v>
      </c>
      <c r="H1265" s="11">
        <v>11</v>
      </c>
      <c r="I1265" s="20" t="s">
        <v>259</v>
      </c>
      <c r="J1265" s="11" t="s">
        <v>261</v>
      </c>
      <c r="K1265" s="11" t="s">
        <v>4641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45689</v>
      </c>
      <c r="H1266" s="11">
        <v>11</v>
      </c>
      <c r="I1266" s="20" t="s">
        <v>259</v>
      </c>
      <c r="J1266" s="11" t="s">
        <v>261</v>
      </c>
      <c r="K1266" s="11" t="s">
        <v>4641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45689</v>
      </c>
      <c r="H1267" s="11">
        <v>11</v>
      </c>
      <c r="I1267" s="20" t="s">
        <v>259</v>
      </c>
      <c r="J1267" s="11" t="s">
        <v>261</v>
      </c>
      <c r="K1267" s="11" t="s">
        <v>4641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45689</v>
      </c>
      <c r="H1268" s="11">
        <v>11</v>
      </c>
      <c r="I1268" s="20" t="s">
        <v>259</v>
      </c>
      <c r="J1268" s="11" t="s">
        <v>261</v>
      </c>
      <c r="K1268" s="11" t="s">
        <v>4641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45689</v>
      </c>
      <c r="H1269" s="11">
        <v>11</v>
      </c>
      <c r="I1269" s="20" t="s">
        <v>259</v>
      </c>
      <c r="J1269" s="11" t="s">
        <v>261</v>
      </c>
      <c r="K1269" s="11" t="s">
        <v>4641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45689</v>
      </c>
      <c r="H1270" s="11">
        <v>11</v>
      </c>
      <c r="I1270" s="20" t="s">
        <v>259</v>
      </c>
      <c r="J1270" s="11" t="s">
        <v>261</v>
      </c>
      <c r="K1270" s="11" t="s">
        <v>4641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45689</v>
      </c>
      <c r="H1271" s="11">
        <v>11</v>
      </c>
      <c r="I1271" s="20" t="s">
        <v>259</v>
      </c>
      <c r="J1271" s="11" t="s">
        <v>261</v>
      </c>
      <c r="K1271" s="11" t="s">
        <v>4641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45689</v>
      </c>
      <c r="H1272" s="11">
        <v>11</v>
      </c>
      <c r="I1272" s="20" t="s">
        <v>259</v>
      </c>
      <c r="J1272" s="11" t="s">
        <v>261</v>
      </c>
      <c r="K1272" s="11" t="s">
        <v>4641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45689</v>
      </c>
      <c r="H1273" s="11">
        <v>11</v>
      </c>
      <c r="I1273" s="20" t="s">
        <v>259</v>
      </c>
      <c r="J1273" s="11" t="s">
        <v>261</v>
      </c>
      <c r="K1273" s="11" t="s">
        <v>4641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45689</v>
      </c>
      <c r="H1274" s="11">
        <v>11</v>
      </c>
      <c r="I1274" s="20" t="s">
        <v>259</v>
      </c>
      <c r="J1274" s="11" t="s">
        <v>261</v>
      </c>
      <c r="K1274" s="11" t="s">
        <v>4641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45689</v>
      </c>
      <c r="H1275" s="11">
        <v>11</v>
      </c>
      <c r="I1275" s="20" t="s">
        <v>259</v>
      </c>
      <c r="J1275" s="11" t="s">
        <v>261</v>
      </c>
      <c r="K1275" s="11" t="s">
        <v>4641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45689</v>
      </c>
      <c r="H1276" s="11">
        <v>11</v>
      </c>
      <c r="I1276" s="20" t="s">
        <v>259</v>
      </c>
      <c r="J1276" s="11" t="s">
        <v>261</v>
      </c>
      <c r="K1276" s="11" t="s">
        <v>4641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45689</v>
      </c>
      <c r="H1277" s="11">
        <v>11</v>
      </c>
      <c r="I1277" s="20" t="s">
        <v>259</v>
      </c>
      <c r="J1277" s="11" t="s">
        <v>261</v>
      </c>
      <c r="K1277" s="11" t="s">
        <v>4641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45689</v>
      </c>
      <c r="H1278" s="11">
        <v>11</v>
      </c>
      <c r="I1278" s="20" t="s">
        <v>259</v>
      </c>
      <c r="J1278" s="11" t="s">
        <v>261</v>
      </c>
      <c r="K1278" s="11" t="s">
        <v>4641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45689</v>
      </c>
      <c r="H1279" s="11">
        <v>11</v>
      </c>
      <c r="I1279" s="20" t="s">
        <v>259</v>
      </c>
      <c r="J1279" s="11" t="s">
        <v>261</v>
      </c>
      <c r="K1279" s="11" t="s">
        <v>4641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45689</v>
      </c>
      <c r="H1280" s="11">
        <v>11</v>
      </c>
      <c r="I1280" s="20" t="s">
        <v>259</v>
      </c>
      <c r="J1280" s="11" t="s">
        <v>261</v>
      </c>
      <c r="K1280" s="11" t="s">
        <v>4641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45689</v>
      </c>
      <c r="H1281" s="11">
        <v>11</v>
      </c>
      <c r="I1281" s="20" t="s">
        <v>259</v>
      </c>
      <c r="J1281" s="11" t="s">
        <v>261</v>
      </c>
      <c r="K1281" s="11" t="s">
        <v>4641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45689</v>
      </c>
      <c r="H1282" s="11">
        <v>11</v>
      </c>
      <c r="I1282" s="20" t="s">
        <v>259</v>
      </c>
      <c r="J1282" s="11" t="s">
        <v>261</v>
      </c>
      <c r="K1282" s="11" t="s">
        <v>4641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45689</v>
      </c>
      <c r="H1283" s="11">
        <v>11</v>
      </c>
      <c r="I1283" s="20" t="s">
        <v>259</v>
      </c>
      <c r="J1283" s="11" t="s">
        <v>261</v>
      </c>
      <c r="K1283" s="11" t="s">
        <v>4641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45689</v>
      </c>
      <c r="H1284" s="11">
        <v>11</v>
      </c>
      <c r="I1284" s="20" t="s">
        <v>259</v>
      </c>
      <c r="J1284" s="11" t="s">
        <v>261</v>
      </c>
      <c r="K1284" s="11" t="s">
        <v>4641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45689</v>
      </c>
      <c r="H1285" s="11">
        <v>11</v>
      </c>
      <c r="I1285" s="20" t="s">
        <v>259</v>
      </c>
      <c r="J1285" s="11" t="s">
        <v>261</v>
      </c>
      <c r="K1285" s="11" t="s">
        <v>4641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45689</v>
      </c>
      <c r="H1286" s="11">
        <v>11</v>
      </c>
      <c r="I1286" s="20" t="s">
        <v>259</v>
      </c>
      <c r="J1286" s="11" t="s">
        <v>261</v>
      </c>
      <c r="K1286" s="11" t="s">
        <v>4641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45689</v>
      </c>
      <c r="H1287" s="11">
        <v>11</v>
      </c>
      <c r="I1287" s="20" t="s">
        <v>259</v>
      </c>
      <c r="J1287" s="11" t="s">
        <v>261</v>
      </c>
      <c r="K1287" s="11" t="s">
        <v>4641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45689</v>
      </c>
      <c r="H1288" s="11">
        <v>11</v>
      </c>
      <c r="I1288" s="20" t="s">
        <v>259</v>
      </c>
      <c r="J1288" s="11" t="s">
        <v>261</v>
      </c>
      <c r="K1288" s="11" t="s">
        <v>4641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45689</v>
      </c>
      <c r="H1289" s="11">
        <v>11</v>
      </c>
      <c r="I1289" s="20" t="s">
        <v>259</v>
      </c>
      <c r="J1289" s="11" t="s">
        <v>261</v>
      </c>
      <c r="K1289" s="11" t="s">
        <v>4641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45689</v>
      </c>
      <c r="H1290" s="11">
        <v>11</v>
      </c>
      <c r="I1290" s="20" t="s">
        <v>259</v>
      </c>
      <c r="J1290" s="11" t="s">
        <v>261</v>
      </c>
      <c r="K1290" s="11" t="s">
        <v>4641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45689</v>
      </c>
      <c r="H1291" s="11">
        <v>11</v>
      </c>
      <c r="I1291" s="20" t="s">
        <v>259</v>
      </c>
      <c r="J1291" s="11" t="s">
        <v>261</v>
      </c>
      <c r="K1291" s="11" t="s">
        <v>4641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45689</v>
      </c>
      <c r="H1292" s="11">
        <v>11</v>
      </c>
      <c r="I1292" s="20" t="s">
        <v>259</v>
      </c>
      <c r="J1292" s="11" t="s">
        <v>261</v>
      </c>
      <c r="K1292" s="11" t="s">
        <v>4641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45689</v>
      </c>
      <c r="H1293" s="11">
        <v>11</v>
      </c>
      <c r="I1293" s="20" t="s">
        <v>259</v>
      </c>
      <c r="J1293" s="11" t="s">
        <v>261</v>
      </c>
      <c r="K1293" s="11" t="s">
        <v>4641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45689</v>
      </c>
      <c r="H1294" s="11">
        <v>11</v>
      </c>
      <c r="I1294" s="20" t="s">
        <v>259</v>
      </c>
      <c r="J1294" s="11" t="s">
        <v>261</v>
      </c>
      <c r="K1294" s="11" t="s">
        <v>4641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45689</v>
      </c>
      <c r="H1295" s="11">
        <v>11</v>
      </c>
      <c r="I1295" s="20" t="s">
        <v>259</v>
      </c>
      <c r="J1295" s="11" t="s">
        <v>261</v>
      </c>
      <c r="K1295" s="11" t="s">
        <v>4641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45689</v>
      </c>
      <c r="H1296" s="11">
        <v>11</v>
      </c>
      <c r="I1296" s="20" t="s">
        <v>259</v>
      </c>
      <c r="J1296" s="11" t="s">
        <v>261</v>
      </c>
      <c r="K1296" s="11" t="s">
        <v>4641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45689</v>
      </c>
      <c r="H1297" s="11">
        <v>11</v>
      </c>
      <c r="I1297" s="20" t="s">
        <v>259</v>
      </c>
      <c r="J1297" s="11" t="s">
        <v>261</v>
      </c>
      <c r="K1297" s="11" t="s">
        <v>4641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45689</v>
      </c>
      <c r="H1298" s="11">
        <v>11</v>
      </c>
      <c r="I1298" s="20" t="s">
        <v>259</v>
      </c>
      <c r="J1298" s="11" t="s">
        <v>261</v>
      </c>
      <c r="K1298" s="11" t="s">
        <v>4641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45689</v>
      </c>
      <c r="H1299" s="11">
        <v>11</v>
      </c>
      <c r="I1299" s="20" t="s">
        <v>259</v>
      </c>
      <c r="J1299" s="11" t="s">
        <v>261</v>
      </c>
      <c r="K1299" s="11" t="s">
        <v>4641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45689</v>
      </c>
      <c r="H1300" s="11">
        <v>11</v>
      </c>
      <c r="I1300" s="20" t="s">
        <v>259</v>
      </c>
      <c r="J1300" s="11" t="s">
        <v>261</v>
      </c>
      <c r="K1300" s="11" t="s">
        <v>4641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45689</v>
      </c>
      <c r="H1301" s="11">
        <v>11</v>
      </c>
      <c r="I1301" s="20" t="s">
        <v>259</v>
      </c>
      <c r="J1301" s="11" t="s">
        <v>261</v>
      </c>
      <c r="K1301" s="11" t="s">
        <v>4641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45689</v>
      </c>
      <c r="H1302" s="11">
        <v>11</v>
      </c>
      <c r="I1302" s="20" t="s">
        <v>259</v>
      </c>
      <c r="J1302" s="11" t="s">
        <v>261</v>
      </c>
      <c r="K1302" s="11" t="s">
        <v>4641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45689</v>
      </c>
      <c r="H1303" s="11">
        <v>11</v>
      </c>
      <c r="I1303" s="20" t="s">
        <v>259</v>
      </c>
      <c r="J1303" s="11" t="s">
        <v>261</v>
      </c>
      <c r="K1303" s="11" t="s">
        <v>4641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45689</v>
      </c>
      <c r="H1304" s="11">
        <v>11</v>
      </c>
      <c r="I1304" s="20" t="s">
        <v>259</v>
      </c>
      <c r="J1304" s="11" t="s">
        <v>261</v>
      </c>
      <c r="K1304" s="11" t="s">
        <v>4641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45689</v>
      </c>
      <c r="H1305" s="11">
        <v>11</v>
      </c>
      <c r="I1305" s="20" t="s">
        <v>259</v>
      </c>
      <c r="J1305" s="11" t="s">
        <v>261</v>
      </c>
      <c r="K1305" s="11" t="s">
        <v>4641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45689</v>
      </c>
      <c r="H1306" s="11">
        <v>11</v>
      </c>
      <c r="I1306" s="20" t="s">
        <v>259</v>
      </c>
      <c r="J1306" s="11" t="s">
        <v>261</v>
      </c>
      <c r="K1306" s="11" t="s">
        <v>4641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45689</v>
      </c>
      <c r="H1307" s="11">
        <v>11</v>
      </c>
      <c r="I1307" s="20" t="s">
        <v>259</v>
      </c>
      <c r="J1307" s="11" t="s">
        <v>261</v>
      </c>
      <c r="K1307" s="11" t="s">
        <v>4641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45689</v>
      </c>
      <c r="H1308" s="11">
        <v>11</v>
      </c>
      <c r="I1308" s="20" t="s">
        <v>259</v>
      </c>
      <c r="J1308" s="11" t="s">
        <v>261</v>
      </c>
      <c r="K1308" s="11" t="s">
        <v>4641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45689</v>
      </c>
      <c r="H1309" s="11">
        <v>11</v>
      </c>
      <c r="I1309" s="20" t="s">
        <v>259</v>
      </c>
      <c r="J1309" s="11" t="s">
        <v>261</v>
      </c>
      <c r="K1309" s="11" t="s">
        <v>4641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45689</v>
      </c>
      <c r="H1310" s="11">
        <v>11</v>
      </c>
      <c r="I1310" s="20" t="s">
        <v>259</v>
      </c>
      <c r="J1310" s="11" t="s">
        <v>261</v>
      </c>
      <c r="K1310" s="11" t="s">
        <v>4641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45689</v>
      </c>
      <c r="H1311" s="11">
        <v>11</v>
      </c>
      <c r="I1311" s="20" t="s">
        <v>259</v>
      </c>
      <c r="J1311" s="11" t="s">
        <v>261</v>
      </c>
      <c r="K1311" s="11" t="s">
        <v>4641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45689</v>
      </c>
      <c r="H1312" s="11">
        <v>11</v>
      </c>
      <c r="I1312" s="20" t="s">
        <v>259</v>
      </c>
      <c r="J1312" s="11" t="s">
        <v>261</v>
      </c>
      <c r="K1312" s="11" t="s">
        <v>4641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45689</v>
      </c>
      <c r="H1313" s="11">
        <v>11</v>
      </c>
      <c r="I1313" s="20" t="s">
        <v>259</v>
      </c>
      <c r="J1313" s="11" t="s">
        <v>261</v>
      </c>
      <c r="K1313" s="11" t="s">
        <v>4641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45689</v>
      </c>
      <c r="H1314" s="11">
        <v>11</v>
      </c>
      <c r="I1314" s="20" t="s">
        <v>259</v>
      </c>
      <c r="J1314" s="11" t="s">
        <v>261</v>
      </c>
      <c r="K1314" s="11" t="s">
        <v>4641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45689</v>
      </c>
      <c r="H1315" s="11">
        <v>11</v>
      </c>
      <c r="I1315" s="20" t="s">
        <v>259</v>
      </c>
      <c r="J1315" s="11" t="s">
        <v>261</v>
      </c>
      <c r="K1315" s="11" t="s">
        <v>4641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45689</v>
      </c>
      <c r="H1316" s="11">
        <v>11</v>
      </c>
      <c r="I1316" s="20" t="s">
        <v>259</v>
      </c>
      <c r="J1316" s="11" t="s">
        <v>261</v>
      </c>
      <c r="K1316" s="11" t="s">
        <v>4641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45689</v>
      </c>
      <c r="H1317" s="11">
        <v>11</v>
      </c>
      <c r="I1317" s="20" t="s">
        <v>259</v>
      </c>
      <c r="J1317" s="11" t="s">
        <v>261</v>
      </c>
      <c r="K1317" s="11" t="s">
        <v>4641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45689</v>
      </c>
      <c r="H1318" s="11">
        <v>11</v>
      </c>
      <c r="I1318" s="20" t="s">
        <v>259</v>
      </c>
      <c r="J1318" s="11" t="s">
        <v>261</v>
      </c>
      <c r="K1318" s="11" t="s">
        <v>4641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45689</v>
      </c>
      <c r="H1319" s="11">
        <v>11</v>
      </c>
      <c r="I1319" s="20" t="s">
        <v>259</v>
      </c>
      <c r="J1319" s="11" t="s">
        <v>261</v>
      </c>
      <c r="K1319" s="11" t="s">
        <v>4641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45689</v>
      </c>
      <c r="H1320" s="11">
        <v>11</v>
      </c>
      <c r="I1320" s="20" t="s">
        <v>259</v>
      </c>
      <c r="J1320" s="11" t="s">
        <v>261</v>
      </c>
      <c r="K1320" s="11" t="s">
        <v>4641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45689</v>
      </c>
      <c r="H1321" s="11">
        <v>11</v>
      </c>
      <c r="I1321" s="20" t="s">
        <v>259</v>
      </c>
      <c r="J1321" s="11" t="s">
        <v>261</v>
      </c>
      <c r="K1321" s="11" t="s">
        <v>4641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45689</v>
      </c>
      <c r="H1322" s="11">
        <v>11</v>
      </c>
      <c r="I1322" s="20" t="s">
        <v>259</v>
      </c>
      <c r="J1322" s="11" t="s">
        <v>261</v>
      </c>
      <c r="K1322" s="11" t="s">
        <v>4641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45689</v>
      </c>
      <c r="H1323" s="11">
        <v>11</v>
      </c>
      <c r="I1323" s="20" t="s">
        <v>259</v>
      </c>
      <c r="J1323" s="11" t="s">
        <v>261</v>
      </c>
      <c r="K1323" s="11" t="s">
        <v>4641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45689</v>
      </c>
      <c r="H1324" s="11">
        <v>11</v>
      </c>
      <c r="I1324" s="20" t="s">
        <v>259</v>
      </c>
      <c r="J1324" s="11" t="s">
        <v>261</v>
      </c>
      <c r="K1324" s="11" t="s">
        <v>4641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45689</v>
      </c>
      <c r="H1325" s="11">
        <v>11</v>
      </c>
      <c r="I1325" s="20" t="s">
        <v>259</v>
      </c>
      <c r="J1325" s="11" t="s">
        <v>261</v>
      </c>
      <c r="K1325" s="11" t="s">
        <v>4641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45689</v>
      </c>
      <c r="H1326" s="11">
        <v>11</v>
      </c>
      <c r="I1326" s="20" t="s">
        <v>259</v>
      </c>
      <c r="J1326" s="11" t="s">
        <v>261</v>
      </c>
      <c r="K1326" s="11" t="s">
        <v>4641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45689</v>
      </c>
      <c r="H1327" s="11">
        <v>11</v>
      </c>
      <c r="I1327" s="20" t="s">
        <v>259</v>
      </c>
      <c r="J1327" s="11" t="s">
        <v>261</v>
      </c>
      <c r="K1327" s="11" t="s">
        <v>4641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45689</v>
      </c>
      <c r="H1328" s="11">
        <v>11</v>
      </c>
      <c r="I1328" s="20" t="s">
        <v>259</v>
      </c>
      <c r="J1328" s="11" t="s">
        <v>261</v>
      </c>
      <c r="K1328" s="11" t="s">
        <v>4641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45689</v>
      </c>
      <c r="H1329" s="11">
        <v>11</v>
      </c>
      <c r="I1329" s="20" t="s">
        <v>259</v>
      </c>
      <c r="J1329" s="11" t="s">
        <v>261</v>
      </c>
      <c r="K1329" s="11" t="s">
        <v>4641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45689</v>
      </c>
      <c r="H1330" s="11">
        <v>11</v>
      </c>
      <c r="I1330" s="20" t="s">
        <v>259</v>
      </c>
      <c r="J1330" s="11" t="s">
        <v>261</v>
      </c>
      <c r="K1330" s="11" t="s">
        <v>4641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45689</v>
      </c>
      <c r="H1331" s="11">
        <v>11</v>
      </c>
      <c r="I1331" s="20" t="s">
        <v>259</v>
      </c>
      <c r="J1331" s="11" t="s">
        <v>261</v>
      </c>
      <c r="K1331" s="11" t="s">
        <v>4641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45689</v>
      </c>
      <c r="H1332" s="11">
        <v>11</v>
      </c>
      <c r="I1332" s="20" t="s">
        <v>259</v>
      </c>
      <c r="J1332" s="11" t="s">
        <v>261</v>
      </c>
      <c r="K1332" s="11" t="s">
        <v>4641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45689</v>
      </c>
      <c r="H1333" s="11">
        <v>11</v>
      </c>
      <c r="I1333" s="20" t="s">
        <v>259</v>
      </c>
      <c r="J1333" s="11" t="s">
        <v>261</v>
      </c>
      <c r="K1333" s="11" t="s">
        <v>4641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45689</v>
      </c>
      <c r="H1334" s="11">
        <v>11</v>
      </c>
      <c r="I1334" s="20" t="s">
        <v>259</v>
      </c>
      <c r="J1334" s="11" t="s">
        <v>261</v>
      </c>
      <c r="K1334" s="11" t="s">
        <v>4641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45689</v>
      </c>
      <c r="H1335" s="11">
        <v>11</v>
      </c>
      <c r="I1335" s="20" t="s">
        <v>259</v>
      </c>
      <c r="J1335" s="11" t="s">
        <v>261</v>
      </c>
      <c r="K1335" s="11" t="s">
        <v>4641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45689</v>
      </c>
      <c r="H1336" s="11">
        <v>11</v>
      </c>
      <c r="I1336" s="20" t="s">
        <v>259</v>
      </c>
      <c r="J1336" s="11" t="s">
        <v>261</v>
      </c>
      <c r="K1336" s="11" t="s">
        <v>4641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45689</v>
      </c>
      <c r="H1337" s="11">
        <v>11</v>
      </c>
      <c r="I1337" s="20" t="s">
        <v>259</v>
      </c>
      <c r="J1337" s="11" t="s">
        <v>261</v>
      </c>
      <c r="K1337" s="11" t="s">
        <v>4641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45689</v>
      </c>
      <c r="H1338" s="11">
        <v>11</v>
      </c>
      <c r="I1338" s="20" t="s">
        <v>259</v>
      </c>
      <c r="J1338" s="11" t="s">
        <v>261</v>
      </c>
      <c r="K1338" s="11" t="s">
        <v>4641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45689</v>
      </c>
      <c r="H1339" s="11">
        <v>11</v>
      </c>
      <c r="I1339" s="20" t="s">
        <v>259</v>
      </c>
      <c r="J1339" s="11" t="s">
        <v>261</v>
      </c>
      <c r="K1339" s="11" t="s">
        <v>4641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45689</v>
      </c>
      <c r="H1340" s="11">
        <v>11</v>
      </c>
      <c r="I1340" s="20" t="s">
        <v>259</v>
      </c>
      <c r="J1340" s="11" t="s">
        <v>261</v>
      </c>
      <c r="K1340" s="11" t="s">
        <v>4641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45689</v>
      </c>
      <c r="H1341" s="11">
        <v>11</v>
      </c>
      <c r="I1341" s="20" t="s">
        <v>259</v>
      </c>
      <c r="J1341" s="11" t="s">
        <v>261</v>
      </c>
      <c r="K1341" s="11" t="s">
        <v>4641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45689</v>
      </c>
      <c r="H1342" s="11">
        <v>11</v>
      </c>
      <c r="I1342" s="20" t="s">
        <v>259</v>
      </c>
      <c r="J1342" s="11" t="s">
        <v>261</v>
      </c>
      <c r="K1342" s="11" t="s">
        <v>4641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45689</v>
      </c>
      <c r="H1343" s="11">
        <v>11</v>
      </c>
      <c r="I1343" s="20" t="s">
        <v>259</v>
      </c>
      <c r="J1343" s="11" t="s">
        <v>261</v>
      </c>
      <c r="K1343" s="11" t="s">
        <v>4641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45689</v>
      </c>
      <c r="H1344" s="11">
        <v>11</v>
      </c>
      <c r="I1344" s="20" t="s">
        <v>259</v>
      </c>
      <c r="J1344" s="11" t="s">
        <v>261</v>
      </c>
      <c r="K1344" s="11" t="s">
        <v>4641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45689</v>
      </c>
      <c r="H1345" s="11">
        <v>11</v>
      </c>
      <c r="I1345" s="20" t="s">
        <v>259</v>
      </c>
      <c r="J1345" s="11" t="s">
        <v>261</v>
      </c>
      <c r="K1345" s="11" t="s">
        <v>4641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45689</v>
      </c>
      <c r="H1346" s="11">
        <v>11</v>
      </c>
      <c r="I1346" s="20" t="s">
        <v>259</v>
      </c>
      <c r="J1346" s="11" t="s">
        <v>261</v>
      </c>
      <c r="K1346" s="11" t="s">
        <v>4641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45689</v>
      </c>
      <c r="H1347" s="11">
        <v>11</v>
      </c>
      <c r="I1347" s="20" t="s">
        <v>259</v>
      </c>
      <c r="J1347" s="11" t="s">
        <v>261</v>
      </c>
      <c r="K1347" s="11" t="s">
        <v>4641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45689</v>
      </c>
      <c r="H1348" s="11">
        <v>11</v>
      </c>
      <c r="I1348" s="20" t="s">
        <v>259</v>
      </c>
      <c r="J1348" s="11" t="s">
        <v>261</v>
      </c>
      <c r="K1348" s="11" t="s">
        <v>4641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45689</v>
      </c>
      <c r="H1349" s="11">
        <v>11</v>
      </c>
      <c r="I1349" s="20" t="s">
        <v>259</v>
      </c>
      <c r="J1349" s="11" t="s">
        <v>261</v>
      </c>
      <c r="K1349" s="11" t="s">
        <v>4641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45689</v>
      </c>
      <c r="H1350" s="11">
        <v>11</v>
      </c>
      <c r="I1350" s="20" t="s">
        <v>259</v>
      </c>
      <c r="J1350" s="11" t="s">
        <v>261</v>
      </c>
      <c r="K1350" s="11" t="s">
        <v>4641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45689</v>
      </c>
      <c r="H1351" s="11">
        <v>11</v>
      </c>
      <c r="I1351" s="20" t="s">
        <v>259</v>
      </c>
      <c r="J1351" s="11" t="s">
        <v>261</v>
      </c>
      <c r="K1351" s="11" t="s">
        <v>4641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45689</v>
      </c>
      <c r="H1352" s="11">
        <v>11</v>
      </c>
      <c r="I1352" s="20" t="s">
        <v>259</v>
      </c>
      <c r="J1352" s="11" t="s">
        <v>261</v>
      </c>
      <c r="K1352" s="11" t="s">
        <v>4641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45689</v>
      </c>
      <c r="H1353" s="11">
        <v>11</v>
      </c>
      <c r="I1353" s="20" t="s">
        <v>259</v>
      </c>
      <c r="J1353" s="11" t="s">
        <v>261</v>
      </c>
      <c r="K1353" s="11" t="s">
        <v>4641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45689</v>
      </c>
      <c r="H1354" s="11">
        <v>11</v>
      </c>
      <c r="I1354" s="20" t="s">
        <v>259</v>
      </c>
      <c r="J1354" s="11" t="s">
        <v>261</v>
      </c>
      <c r="K1354" s="11" t="s">
        <v>4641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45689</v>
      </c>
      <c r="H1355" s="11">
        <v>11</v>
      </c>
      <c r="I1355" s="20" t="s">
        <v>259</v>
      </c>
      <c r="J1355" s="11" t="s">
        <v>261</v>
      </c>
      <c r="K1355" s="11" t="s">
        <v>4641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45689</v>
      </c>
      <c r="H1356" s="11">
        <v>11</v>
      </c>
      <c r="I1356" s="20" t="s">
        <v>259</v>
      </c>
      <c r="J1356" s="11" t="s">
        <v>261</v>
      </c>
      <c r="K1356" s="11" t="s">
        <v>4641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45689</v>
      </c>
      <c r="H1357" s="11">
        <v>11</v>
      </c>
      <c r="I1357" s="20" t="s">
        <v>259</v>
      </c>
      <c r="J1357" s="11" t="s">
        <v>261</v>
      </c>
      <c r="K1357" s="11" t="s">
        <v>4641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45689</v>
      </c>
      <c r="H1358" s="11">
        <v>11</v>
      </c>
      <c r="I1358" s="20" t="s">
        <v>259</v>
      </c>
      <c r="J1358" s="11" t="s">
        <v>261</v>
      </c>
      <c r="K1358" s="11" t="s">
        <v>4641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45689</v>
      </c>
      <c r="H1359" s="11">
        <v>11</v>
      </c>
      <c r="I1359" s="20" t="s">
        <v>259</v>
      </c>
      <c r="J1359" s="11" t="s">
        <v>261</v>
      </c>
      <c r="K1359" s="11" t="s">
        <v>4641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45689</v>
      </c>
      <c r="H1360" s="11">
        <v>11</v>
      </c>
      <c r="I1360" s="20" t="s">
        <v>259</v>
      </c>
      <c r="J1360" s="11" t="s">
        <v>261</v>
      </c>
      <c r="K1360" s="11" t="s">
        <v>4641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45689</v>
      </c>
      <c r="H1361" s="11">
        <v>11</v>
      </c>
      <c r="I1361" s="20" t="s">
        <v>259</v>
      </c>
      <c r="J1361" s="11" t="s">
        <v>261</v>
      </c>
      <c r="K1361" s="11" t="s">
        <v>4641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45689</v>
      </c>
      <c r="H1362" s="11">
        <v>11</v>
      </c>
      <c r="I1362" s="20" t="s">
        <v>259</v>
      </c>
      <c r="J1362" s="11" t="s">
        <v>261</v>
      </c>
      <c r="K1362" s="11" t="s">
        <v>4641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45689</v>
      </c>
      <c r="H1363" s="11">
        <v>11</v>
      </c>
      <c r="I1363" s="20" t="s">
        <v>259</v>
      </c>
      <c r="J1363" s="11" t="s">
        <v>261</v>
      </c>
      <c r="K1363" s="11" t="s">
        <v>4641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45689</v>
      </c>
      <c r="H1364" s="11">
        <v>11</v>
      </c>
      <c r="I1364" s="20" t="s">
        <v>259</v>
      </c>
      <c r="J1364" s="11" t="s">
        <v>261</v>
      </c>
      <c r="K1364" s="11" t="s">
        <v>4641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45689</v>
      </c>
      <c r="H1365" s="11">
        <v>11</v>
      </c>
      <c r="I1365" s="20" t="s">
        <v>259</v>
      </c>
      <c r="J1365" s="11" t="s">
        <v>261</v>
      </c>
      <c r="K1365" s="11" t="s">
        <v>4641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45689</v>
      </c>
      <c r="H1366" s="11">
        <v>11</v>
      </c>
      <c r="I1366" s="20" t="s">
        <v>259</v>
      </c>
      <c r="J1366" s="11" t="s">
        <v>261</v>
      </c>
      <c r="K1366" s="11" t="s">
        <v>4641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45689</v>
      </c>
      <c r="H1367" s="11">
        <v>11</v>
      </c>
      <c r="I1367" s="20" t="s">
        <v>259</v>
      </c>
      <c r="J1367" s="11" t="s">
        <v>261</v>
      </c>
      <c r="K1367" s="11" t="s">
        <v>4641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45689</v>
      </c>
      <c r="H1368" s="11">
        <v>11</v>
      </c>
      <c r="I1368" s="20" t="s">
        <v>259</v>
      </c>
      <c r="J1368" s="11" t="s">
        <v>261</v>
      </c>
      <c r="K1368" s="11" t="s">
        <v>4641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45689</v>
      </c>
      <c r="H1369" s="11">
        <v>11</v>
      </c>
      <c r="I1369" s="20" t="s">
        <v>259</v>
      </c>
      <c r="J1369" s="11" t="s">
        <v>261</v>
      </c>
      <c r="K1369" s="11" t="s">
        <v>4641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45689</v>
      </c>
      <c r="H1370" s="11">
        <v>11</v>
      </c>
      <c r="I1370" s="20" t="s">
        <v>259</v>
      </c>
      <c r="J1370" s="11" t="s">
        <v>261</v>
      </c>
      <c r="K1370" s="11" t="s">
        <v>4641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45689</v>
      </c>
      <c r="H1371" s="11">
        <v>11</v>
      </c>
      <c r="I1371" s="20" t="s">
        <v>259</v>
      </c>
      <c r="J1371" s="11" t="s">
        <v>261</v>
      </c>
      <c r="K1371" s="11" t="s">
        <v>4641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45689</v>
      </c>
      <c r="H1372" s="11">
        <v>11</v>
      </c>
      <c r="I1372" s="20" t="s">
        <v>259</v>
      </c>
      <c r="J1372" s="11" t="s">
        <v>261</v>
      </c>
      <c r="K1372" s="11" t="s">
        <v>4641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45689</v>
      </c>
      <c r="H1373" s="11">
        <v>11</v>
      </c>
      <c r="I1373" s="20" t="s">
        <v>259</v>
      </c>
      <c r="J1373" s="11" t="s">
        <v>261</v>
      </c>
      <c r="K1373" s="11" t="s">
        <v>4641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45689</v>
      </c>
      <c r="H1374" s="11">
        <v>11</v>
      </c>
      <c r="I1374" s="20" t="s">
        <v>259</v>
      </c>
      <c r="J1374" s="11" t="s">
        <v>261</v>
      </c>
      <c r="K1374" s="11" t="s">
        <v>4641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45689</v>
      </c>
      <c r="H1375" s="11">
        <v>11</v>
      </c>
      <c r="I1375" s="20" t="s">
        <v>259</v>
      </c>
      <c r="J1375" s="11" t="s">
        <v>261</v>
      </c>
      <c r="K1375" s="11" t="s">
        <v>4641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45689</v>
      </c>
      <c r="H1376" s="11">
        <v>11</v>
      </c>
      <c r="I1376" s="20" t="s">
        <v>259</v>
      </c>
      <c r="J1376" s="11" t="s">
        <v>261</v>
      </c>
      <c r="K1376" s="11" t="s">
        <v>4641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45689</v>
      </c>
      <c r="H1377" s="11">
        <v>11</v>
      </c>
      <c r="I1377" s="20" t="s">
        <v>259</v>
      </c>
      <c r="J1377" s="11" t="s">
        <v>261</v>
      </c>
      <c r="K1377" s="11" t="s">
        <v>4641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45689</v>
      </c>
      <c r="H1378" s="11">
        <v>11</v>
      </c>
      <c r="I1378" s="20" t="s">
        <v>259</v>
      </c>
      <c r="J1378" s="11" t="s">
        <v>261</v>
      </c>
      <c r="K1378" s="11" t="s">
        <v>4641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45689</v>
      </c>
      <c r="H1379" s="11">
        <v>11</v>
      </c>
      <c r="I1379" s="20" t="s">
        <v>259</v>
      </c>
      <c r="J1379" s="11" t="s">
        <v>261</v>
      </c>
      <c r="K1379" s="11" t="s">
        <v>4641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45689</v>
      </c>
      <c r="H1380" s="11">
        <v>11</v>
      </c>
      <c r="I1380" s="20" t="s">
        <v>259</v>
      </c>
      <c r="J1380" s="11" t="s">
        <v>261</v>
      </c>
      <c r="K1380" s="11" t="s">
        <v>4641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45689</v>
      </c>
      <c r="H1381" s="11">
        <v>11</v>
      </c>
      <c r="I1381" s="20" t="s">
        <v>259</v>
      </c>
      <c r="J1381" s="11" t="s">
        <v>261</v>
      </c>
      <c r="K1381" s="11" t="s">
        <v>4641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45689</v>
      </c>
      <c r="H1382" s="11">
        <v>11</v>
      </c>
      <c r="I1382" s="20" t="s">
        <v>259</v>
      </c>
      <c r="J1382" s="11" t="s">
        <v>261</v>
      </c>
      <c r="K1382" s="11" t="s">
        <v>4641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45689</v>
      </c>
      <c r="H1383" s="11">
        <v>11</v>
      </c>
      <c r="I1383" s="20" t="s">
        <v>259</v>
      </c>
      <c r="J1383" s="11" t="s">
        <v>261</v>
      </c>
      <c r="K1383" s="11" t="s">
        <v>4641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45689</v>
      </c>
      <c r="H1384" s="11">
        <v>11</v>
      </c>
      <c r="I1384" s="20" t="s">
        <v>259</v>
      </c>
      <c r="J1384" s="11" t="s">
        <v>261</v>
      </c>
      <c r="K1384" s="11" t="s">
        <v>4641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45689</v>
      </c>
      <c r="H1385" s="11">
        <v>11</v>
      </c>
      <c r="I1385" s="20" t="s">
        <v>259</v>
      </c>
      <c r="J1385" s="11" t="s">
        <v>261</v>
      </c>
      <c r="K1385" s="11" t="s">
        <v>4641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45689</v>
      </c>
      <c r="H1386" s="11">
        <v>11</v>
      </c>
      <c r="I1386" s="20" t="s">
        <v>259</v>
      </c>
      <c r="J1386" s="11" t="s">
        <v>261</v>
      </c>
      <c r="K1386" s="11" t="s">
        <v>4641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45689</v>
      </c>
      <c r="H1387" s="11">
        <v>11</v>
      </c>
      <c r="I1387" s="20" t="s">
        <v>259</v>
      </c>
      <c r="J1387" s="11" t="s">
        <v>261</v>
      </c>
      <c r="K1387" s="11" t="s">
        <v>4641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45689</v>
      </c>
      <c r="H1388" s="11">
        <v>11</v>
      </c>
      <c r="I1388" s="20" t="s">
        <v>259</v>
      </c>
      <c r="J1388" s="11" t="s">
        <v>261</v>
      </c>
      <c r="K1388" s="11" t="s">
        <v>4641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45689</v>
      </c>
      <c r="H1389" s="11">
        <v>11</v>
      </c>
      <c r="I1389" s="20" t="s">
        <v>259</v>
      </c>
      <c r="J1389" s="11" t="s">
        <v>261</v>
      </c>
      <c r="K1389" s="11" t="s">
        <v>4641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45689</v>
      </c>
      <c r="H1390" s="11">
        <v>11</v>
      </c>
      <c r="I1390" s="20" t="s">
        <v>259</v>
      </c>
      <c r="J1390" s="11" t="s">
        <v>261</v>
      </c>
      <c r="K1390" s="11" t="s">
        <v>4641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45689</v>
      </c>
      <c r="H1391" s="11">
        <v>11</v>
      </c>
      <c r="I1391" s="20" t="s">
        <v>259</v>
      </c>
      <c r="J1391" s="11" t="s">
        <v>261</v>
      </c>
      <c r="K1391" s="11" t="s">
        <v>4641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45689</v>
      </c>
      <c r="H1392" s="11">
        <v>11</v>
      </c>
      <c r="I1392" s="20" t="s">
        <v>259</v>
      </c>
      <c r="J1392" s="11" t="s">
        <v>261</v>
      </c>
      <c r="K1392" s="11" t="s">
        <v>4641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45689</v>
      </c>
      <c r="H1393" s="11">
        <v>11</v>
      </c>
      <c r="I1393" s="20" t="s">
        <v>259</v>
      </c>
      <c r="J1393" s="11" t="s">
        <v>261</v>
      </c>
      <c r="K1393" s="11" t="s">
        <v>4641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45689</v>
      </c>
      <c r="H1394" s="11">
        <v>11</v>
      </c>
      <c r="I1394" s="20" t="s">
        <v>259</v>
      </c>
      <c r="J1394" s="11" t="s">
        <v>261</v>
      </c>
      <c r="K1394" s="11" t="s">
        <v>4641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45689</v>
      </c>
      <c r="H1395" s="11">
        <v>11</v>
      </c>
      <c r="I1395" s="20" t="s">
        <v>259</v>
      </c>
      <c r="J1395" s="11" t="s">
        <v>261</v>
      </c>
      <c r="K1395" s="11" t="s">
        <v>4641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45689</v>
      </c>
      <c r="H1396" s="11">
        <v>11</v>
      </c>
      <c r="I1396" s="20" t="s">
        <v>259</v>
      </c>
      <c r="J1396" s="11" t="s">
        <v>261</v>
      </c>
      <c r="K1396" s="11" t="s">
        <v>4641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45689</v>
      </c>
      <c r="H1397" s="11">
        <v>11</v>
      </c>
      <c r="I1397" s="20" t="s">
        <v>259</v>
      </c>
      <c r="J1397" s="11" t="s">
        <v>261</v>
      </c>
      <c r="K1397" s="11" t="s">
        <v>4641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45689</v>
      </c>
      <c r="H1398" s="11">
        <v>11</v>
      </c>
      <c r="I1398" s="20" t="s">
        <v>259</v>
      </c>
      <c r="J1398" s="11" t="s">
        <v>261</v>
      </c>
      <c r="K1398" s="11" t="s">
        <v>4641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45689</v>
      </c>
      <c r="H1399" s="11">
        <v>11</v>
      </c>
      <c r="I1399" s="20" t="s">
        <v>259</v>
      </c>
      <c r="J1399" s="11" t="s">
        <v>261</v>
      </c>
      <c r="K1399" s="11" t="s">
        <v>4641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45689</v>
      </c>
      <c r="H1400" s="11">
        <v>11</v>
      </c>
      <c r="I1400" s="20" t="s">
        <v>259</v>
      </c>
      <c r="J1400" s="11" t="s">
        <v>261</v>
      </c>
      <c r="K1400" s="11" t="s">
        <v>4641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45689</v>
      </c>
      <c r="H1401" s="11">
        <v>11</v>
      </c>
      <c r="I1401" s="20" t="s">
        <v>259</v>
      </c>
      <c r="J1401" s="11" t="s">
        <v>261</v>
      </c>
      <c r="K1401" s="11" t="s">
        <v>4641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45689</v>
      </c>
      <c r="H1402" s="11">
        <v>11</v>
      </c>
      <c r="I1402" s="20" t="s">
        <v>259</v>
      </c>
      <c r="J1402" s="11" t="s">
        <v>261</v>
      </c>
      <c r="K1402" s="11" t="s">
        <v>4641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45689</v>
      </c>
      <c r="H1403" s="11">
        <v>11</v>
      </c>
      <c r="I1403" s="20" t="s">
        <v>259</v>
      </c>
      <c r="J1403" s="11" t="s">
        <v>261</v>
      </c>
      <c r="K1403" s="11" t="s">
        <v>4641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45689</v>
      </c>
      <c r="H1404" s="11">
        <v>11</v>
      </c>
      <c r="I1404" s="20" t="s">
        <v>259</v>
      </c>
      <c r="J1404" s="11" t="s">
        <v>261</v>
      </c>
      <c r="K1404" s="11" t="s">
        <v>4641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45689</v>
      </c>
      <c r="H1405" s="11">
        <v>11</v>
      </c>
      <c r="I1405" s="20" t="s">
        <v>259</v>
      </c>
      <c r="J1405" s="11" t="s">
        <v>261</v>
      </c>
      <c r="K1405" s="11" t="s">
        <v>4641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45689</v>
      </c>
      <c r="H1406" s="11">
        <v>11</v>
      </c>
      <c r="I1406" s="20" t="s">
        <v>259</v>
      </c>
      <c r="J1406" s="11" t="s">
        <v>261</v>
      </c>
      <c r="K1406" s="11" t="s">
        <v>4641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45689</v>
      </c>
      <c r="H1407" s="11">
        <v>11</v>
      </c>
      <c r="I1407" s="20" t="s">
        <v>259</v>
      </c>
      <c r="J1407" s="11" t="s">
        <v>261</v>
      </c>
      <c r="K1407" s="11" t="s">
        <v>4641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45689</v>
      </c>
      <c r="H1408" s="11">
        <v>11</v>
      </c>
      <c r="I1408" s="20" t="s">
        <v>259</v>
      </c>
      <c r="J1408" s="11" t="s">
        <v>261</v>
      </c>
      <c r="K1408" s="11" t="s">
        <v>4641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45689</v>
      </c>
      <c r="H1409" s="11">
        <v>11</v>
      </c>
      <c r="I1409" s="20" t="s">
        <v>259</v>
      </c>
      <c r="J1409" s="11" t="s">
        <v>261</v>
      </c>
      <c r="K1409" s="11" t="s">
        <v>4641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45689</v>
      </c>
      <c r="H1410" s="11">
        <v>11</v>
      </c>
      <c r="I1410" s="20" t="s">
        <v>259</v>
      </c>
      <c r="J1410" s="11" t="s">
        <v>261</v>
      </c>
      <c r="K1410" s="11" t="s">
        <v>4641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45689</v>
      </c>
      <c r="H1411" s="11">
        <v>11</v>
      </c>
      <c r="I1411" s="20" t="s">
        <v>259</v>
      </c>
      <c r="J1411" s="11" t="s">
        <v>261</v>
      </c>
      <c r="K1411" s="11" t="s">
        <v>4641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45689</v>
      </c>
      <c r="H1412" s="11">
        <v>11</v>
      </c>
      <c r="I1412" s="20" t="s">
        <v>259</v>
      </c>
      <c r="J1412" s="11" t="s">
        <v>261</v>
      </c>
      <c r="K1412" s="11" t="s">
        <v>4641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45689</v>
      </c>
      <c r="H1413" s="11">
        <v>11</v>
      </c>
      <c r="I1413" s="20" t="s">
        <v>259</v>
      </c>
      <c r="J1413" s="11" t="s">
        <v>261</v>
      </c>
      <c r="K1413" s="11" t="s">
        <v>4641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45689</v>
      </c>
      <c r="H1414" s="11">
        <v>11</v>
      </c>
      <c r="I1414" s="20" t="s">
        <v>259</v>
      </c>
      <c r="J1414" s="11" t="s">
        <v>261</v>
      </c>
      <c r="K1414" s="11" t="s">
        <v>4641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45689</v>
      </c>
      <c r="H1415" s="11">
        <v>11</v>
      </c>
      <c r="I1415" s="20" t="s">
        <v>259</v>
      </c>
      <c r="J1415" s="11" t="s">
        <v>261</v>
      </c>
      <c r="K1415" s="11" t="s">
        <v>4641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45689</v>
      </c>
      <c r="H1416" s="11">
        <v>11</v>
      </c>
      <c r="I1416" s="20" t="s">
        <v>259</v>
      </c>
      <c r="J1416" s="11" t="s">
        <v>261</v>
      </c>
      <c r="K1416" s="11" t="s">
        <v>4641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45689</v>
      </c>
      <c r="H1417" s="11">
        <v>11</v>
      </c>
      <c r="I1417" s="20" t="s">
        <v>259</v>
      </c>
      <c r="J1417" s="11" t="s">
        <v>261</v>
      </c>
      <c r="K1417" s="11" t="s">
        <v>4641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45689</v>
      </c>
      <c r="H1418" s="11">
        <v>11</v>
      </c>
      <c r="I1418" s="20" t="s">
        <v>259</v>
      </c>
      <c r="J1418" s="11" t="s">
        <v>261</v>
      </c>
      <c r="K1418" s="11" t="s">
        <v>4641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45689</v>
      </c>
      <c r="H1419" s="11">
        <v>11</v>
      </c>
      <c r="I1419" s="20" t="s">
        <v>259</v>
      </c>
      <c r="J1419" s="11" t="s">
        <v>261</v>
      </c>
      <c r="K1419" s="11" t="s">
        <v>4641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45689</v>
      </c>
      <c r="H1420" s="11">
        <v>11</v>
      </c>
      <c r="I1420" s="20" t="s">
        <v>259</v>
      </c>
      <c r="J1420" s="11" t="s">
        <v>261</v>
      </c>
      <c r="K1420" s="11" t="s">
        <v>4641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45689</v>
      </c>
      <c r="H1421" s="11">
        <v>11</v>
      </c>
      <c r="I1421" s="20" t="s">
        <v>259</v>
      </c>
      <c r="J1421" s="11" t="s">
        <v>261</v>
      </c>
      <c r="K1421" s="11" t="s">
        <v>4641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45689</v>
      </c>
      <c r="H1422" s="11">
        <v>11</v>
      </c>
      <c r="I1422" s="20" t="s">
        <v>259</v>
      </c>
      <c r="J1422" s="11" t="s">
        <v>261</v>
      </c>
      <c r="K1422" s="11" t="s">
        <v>4641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45689</v>
      </c>
      <c r="H1423" s="11">
        <v>11</v>
      </c>
      <c r="I1423" s="20" t="s">
        <v>259</v>
      </c>
      <c r="J1423" s="11" t="s">
        <v>261</v>
      </c>
      <c r="K1423" s="11" t="s">
        <v>4641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45689</v>
      </c>
      <c r="H1424" s="11">
        <v>11</v>
      </c>
      <c r="I1424" s="20" t="s">
        <v>259</v>
      </c>
      <c r="J1424" s="11" t="s">
        <v>261</v>
      </c>
      <c r="K1424" s="11" t="s">
        <v>4641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45689</v>
      </c>
      <c r="H1425" s="11">
        <v>11</v>
      </c>
      <c r="I1425" s="20" t="s">
        <v>259</v>
      </c>
      <c r="J1425" s="11" t="s">
        <v>261</v>
      </c>
      <c r="K1425" s="11" t="s">
        <v>4641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45689</v>
      </c>
      <c r="H1426" s="11">
        <v>11</v>
      </c>
      <c r="I1426" s="20" t="s">
        <v>259</v>
      </c>
      <c r="J1426" s="11" t="s">
        <v>261</v>
      </c>
      <c r="K1426" s="11" t="s">
        <v>4641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45689</v>
      </c>
      <c r="H1427" s="11">
        <v>11</v>
      </c>
      <c r="I1427" s="20" t="s">
        <v>259</v>
      </c>
      <c r="J1427" s="11" t="s">
        <v>261</v>
      </c>
      <c r="K1427" s="11" t="s">
        <v>4641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45689</v>
      </c>
      <c r="H1428" s="11">
        <v>11</v>
      </c>
      <c r="I1428" s="20" t="s">
        <v>259</v>
      </c>
      <c r="J1428" s="11" t="s">
        <v>261</v>
      </c>
      <c r="K1428" s="11" t="s">
        <v>4641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45689</v>
      </c>
      <c r="H1429" s="11">
        <v>11</v>
      </c>
      <c r="I1429" s="20" t="s">
        <v>259</v>
      </c>
      <c r="J1429" s="11" t="s">
        <v>261</v>
      </c>
      <c r="K1429" s="11" t="s">
        <v>4641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45689</v>
      </c>
      <c r="H1430" s="11">
        <v>11</v>
      </c>
      <c r="I1430" s="20" t="s">
        <v>259</v>
      </c>
      <c r="J1430" s="11" t="s">
        <v>261</v>
      </c>
      <c r="K1430" s="11" t="s">
        <v>4641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45689</v>
      </c>
      <c r="H1431" s="11">
        <v>11</v>
      </c>
      <c r="I1431" s="20" t="s">
        <v>259</v>
      </c>
      <c r="J1431" s="11" t="s">
        <v>261</v>
      </c>
      <c r="K1431" s="11" t="s">
        <v>4641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45689</v>
      </c>
      <c r="H1432" s="11">
        <v>11</v>
      </c>
      <c r="I1432" s="20" t="s">
        <v>259</v>
      </c>
      <c r="J1432" s="11" t="s">
        <v>261</v>
      </c>
      <c r="K1432" s="11" t="s">
        <v>4641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45689</v>
      </c>
      <c r="H1433" s="11">
        <v>11</v>
      </c>
      <c r="I1433" s="20" t="s">
        <v>259</v>
      </c>
      <c r="J1433" s="11" t="s">
        <v>261</v>
      </c>
      <c r="K1433" s="11" t="s">
        <v>4641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45689</v>
      </c>
      <c r="H1434" s="11">
        <v>11</v>
      </c>
      <c r="I1434" s="20" t="s">
        <v>259</v>
      </c>
      <c r="J1434" s="11" t="s">
        <v>261</v>
      </c>
      <c r="K1434" s="11" t="s">
        <v>4641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45689</v>
      </c>
      <c r="H1435" s="11">
        <v>11</v>
      </c>
      <c r="I1435" s="20" t="s">
        <v>259</v>
      </c>
      <c r="J1435" s="11" t="s">
        <v>261</v>
      </c>
      <c r="K1435" s="11" t="s">
        <v>4641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45689</v>
      </c>
      <c r="H1436" s="11">
        <v>11</v>
      </c>
      <c r="I1436" s="20" t="s">
        <v>259</v>
      </c>
      <c r="J1436" s="11" t="s">
        <v>261</v>
      </c>
      <c r="K1436" s="11" t="s">
        <v>4641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45689</v>
      </c>
      <c r="H1437" s="11">
        <v>11</v>
      </c>
      <c r="I1437" s="20" t="s">
        <v>259</v>
      </c>
      <c r="J1437" s="11" t="s">
        <v>261</v>
      </c>
      <c r="K1437" s="11" t="s">
        <v>4641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45689</v>
      </c>
      <c r="H1438" s="11">
        <v>11</v>
      </c>
      <c r="I1438" s="20" t="s">
        <v>259</v>
      </c>
      <c r="J1438" s="11" t="s">
        <v>261</v>
      </c>
      <c r="K1438" s="11" t="s">
        <v>4641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45689</v>
      </c>
      <c r="H1439" s="11">
        <v>11</v>
      </c>
      <c r="I1439" s="20" t="s">
        <v>259</v>
      </c>
      <c r="J1439" s="11" t="s">
        <v>261</v>
      </c>
      <c r="K1439" s="11" t="s">
        <v>4641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45689</v>
      </c>
      <c r="H1440" s="11">
        <v>11</v>
      </c>
      <c r="I1440" s="20" t="s">
        <v>259</v>
      </c>
      <c r="J1440" s="11" t="s">
        <v>261</v>
      </c>
      <c r="K1440" s="11" t="s">
        <v>4641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45689</v>
      </c>
      <c r="H1441" s="11">
        <v>11</v>
      </c>
      <c r="I1441" s="20" t="s">
        <v>259</v>
      </c>
      <c r="J1441" s="11" t="s">
        <v>261</v>
      </c>
      <c r="K1441" s="11" t="s">
        <v>4641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45689</v>
      </c>
      <c r="H1442" s="11">
        <v>11</v>
      </c>
      <c r="I1442" s="20" t="s">
        <v>259</v>
      </c>
      <c r="J1442" s="11" t="s">
        <v>261</v>
      </c>
      <c r="K1442" s="11" t="s">
        <v>4641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45689</v>
      </c>
      <c r="H1443" s="11">
        <v>11</v>
      </c>
      <c r="I1443" s="20" t="s">
        <v>259</v>
      </c>
      <c r="J1443" s="11" t="s">
        <v>261</v>
      </c>
      <c r="K1443" s="11" t="s">
        <v>4641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45689</v>
      </c>
      <c r="H1444" s="11">
        <v>11</v>
      </c>
      <c r="I1444" s="20" t="s">
        <v>259</v>
      </c>
      <c r="J1444" s="11" t="s">
        <v>261</v>
      </c>
      <c r="K1444" s="11" t="s">
        <v>4641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45689</v>
      </c>
      <c r="H1445" s="11">
        <v>11</v>
      </c>
      <c r="I1445" s="20" t="s">
        <v>259</v>
      </c>
      <c r="J1445" s="11" t="s">
        <v>261</v>
      </c>
      <c r="K1445" s="11" t="s">
        <v>4641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45689</v>
      </c>
      <c r="H1446" s="11">
        <v>11</v>
      </c>
      <c r="I1446" s="20" t="s">
        <v>259</v>
      </c>
      <c r="J1446" s="11" t="s">
        <v>261</v>
      </c>
      <c r="K1446" s="11" t="s">
        <v>4641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45689</v>
      </c>
      <c r="H1447" s="11">
        <v>11</v>
      </c>
      <c r="I1447" s="20" t="s">
        <v>259</v>
      </c>
      <c r="J1447" s="11" t="s">
        <v>261</v>
      </c>
      <c r="K1447" s="11" t="s">
        <v>4641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45689</v>
      </c>
      <c r="H1448" s="11">
        <v>11</v>
      </c>
      <c r="I1448" s="20" t="s">
        <v>259</v>
      </c>
      <c r="J1448" s="11" t="s">
        <v>261</v>
      </c>
      <c r="K1448" s="11" t="s">
        <v>4641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45689</v>
      </c>
      <c r="H1449" s="11">
        <v>11</v>
      </c>
      <c r="I1449" s="20" t="s">
        <v>259</v>
      </c>
      <c r="J1449" s="11" t="s">
        <v>261</v>
      </c>
      <c r="K1449" s="11" t="s">
        <v>4641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45689</v>
      </c>
      <c r="H1450" s="11">
        <v>11</v>
      </c>
      <c r="I1450" s="20" t="s">
        <v>259</v>
      </c>
      <c r="J1450" s="11" t="s">
        <v>261</v>
      </c>
      <c r="K1450" s="11" t="s">
        <v>4641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45689</v>
      </c>
      <c r="H1451" s="11">
        <v>11</v>
      </c>
      <c r="I1451" s="20" t="s">
        <v>259</v>
      </c>
      <c r="J1451" s="11" t="s">
        <v>261</v>
      </c>
      <c r="K1451" s="11" t="s">
        <v>4641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45689</v>
      </c>
      <c r="H1452" s="11">
        <v>11</v>
      </c>
      <c r="I1452" s="20" t="s">
        <v>259</v>
      </c>
      <c r="J1452" s="11" t="s">
        <v>261</v>
      </c>
      <c r="K1452" s="11" t="s">
        <v>4641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45689</v>
      </c>
      <c r="H1453" s="11">
        <v>11</v>
      </c>
      <c r="I1453" s="20" t="s">
        <v>259</v>
      </c>
      <c r="J1453" s="11" t="s">
        <v>261</v>
      </c>
      <c r="K1453" s="11" t="s">
        <v>4641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45689</v>
      </c>
      <c r="H1454" s="11">
        <v>11</v>
      </c>
      <c r="I1454" s="20" t="s">
        <v>259</v>
      </c>
      <c r="J1454" s="11" t="s">
        <v>261</v>
      </c>
      <c r="K1454" s="11" t="s">
        <v>4641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45689</v>
      </c>
      <c r="H1455" s="11">
        <v>11</v>
      </c>
      <c r="I1455" s="20" t="s">
        <v>259</v>
      </c>
      <c r="J1455" s="11" t="s">
        <v>261</v>
      </c>
      <c r="K1455" s="11" t="s">
        <v>4641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45689</v>
      </c>
      <c r="H1456" s="11">
        <v>11</v>
      </c>
      <c r="I1456" s="20" t="s">
        <v>259</v>
      </c>
      <c r="J1456" s="11" t="s">
        <v>261</v>
      </c>
      <c r="K1456" s="11" t="s">
        <v>4641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45689</v>
      </c>
      <c r="H1457" s="11">
        <v>11</v>
      </c>
      <c r="I1457" s="20" t="s">
        <v>259</v>
      </c>
      <c r="J1457" s="11" t="s">
        <v>261</v>
      </c>
      <c r="K1457" s="11" t="s">
        <v>4641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45689</v>
      </c>
      <c r="H1458" s="11">
        <v>11</v>
      </c>
      <c r="I1458" s="20" t="s">
        <v>259</v>
      </c>
      <c r="J1458" s="11" t="s">
        <v>261</v>
      </c>
      <c r="K1458" s="11" t="s">
        <v>4641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45689</v>
      </c>
      <c r="H1459" s="11">
        <v>11</v>
      </c>
      <c r="I1459" s="20" t="s">
        <v>259</v>
      </c>
      <c r="J1459" s="11" t="s">
        <v>261</v>
      </c>
      <c r="K1459" s="11" t="s">
        <v>4641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45689</v>
      </c>
      <c r="H1460" s="11">
        <v>11</v>
      </c>
      <c r="I1460" s="20" t="s">
        <v>259</v>
      </c>
      <c r="J1460" s="11" t="s">
        <v>261</v>
      </c>
      <c r="K1460" s="11" t="s">
        <v>4641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45689</v>
      </c>
      <c r="H1461" s="11">
        <v>11</v>
      </c>
      <c r="I1461" s="20" t="s">
        <v>259</v>
      </c>
      <c r="J1461" s="11" t="s">
        <v>261</v>
      </c>
      <c r="K1461" s="11" t="s">
        <v>4641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45689</v>
      </c>
      <c r="H1462" s="11">
        <v>11</v>
      </c>
      <c r="I1462" s="20" t="s">
        <v>259</v>
      </c>
      <c r="J1462" s="11" t="s">
        <v>261</v>
      </c>
      <c r="K1462" s="11" t="s">
        <v>4641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45689</v>
      </c>
      <c r="H1463" s="11">
        <v>11</v>
      </c>
      <c r="I1463" s="20" t="s">
        <v>259</v>
      </c>
      <c r="J1463" s="11" t="s">
        <v>261</v>
      </c>
      <c r="K1463" s="11" t="s">
        <v>4641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45689</v>
      </c>
      <c r="H1464" s="11">
        <v>11</v>
      </c>
      <c r="I1464" s="20" t="s">
        <v>259</v>
      </c>
      <c r="J1464" s="11" t="s">
        <v>261</v>
      </c>
      <c r="K1464" s="11" t="s">
        <v>4641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45689</v>
      </c>
      <c r="H1465" s="11">
        <v>11</v>
      </c>
      <c r="I1465" s="20" t="s">
        <v>259</v>
      </c>
      <c r="J1465" s="11" t="s">
        <v>261</v>
      </c>
      <c r="K1465" s="11" t="s">
        <v>4641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45689</v>
      </c>
      <c r="H1466" s="11">
        <v>11</v>
      </c>
      <c r="I1466" s="20" t="s">
        <v>259</v>
      </c>
      <c r="J1466" s="11" t="s">
        <v>261</v>
      </c>
      <c r="K1466" s="11" t="s">
        <v>4641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45689</v>
      </c>
      <c r="H1467" s="11">
        <v>11</v>
      </c>
      <c r="I1467" s="20" t="s">
        <v>259</v>
      </c>
      <c r="J1467" s="11" t="s">
        <v>261</v>
      </c>
      <c r="K1467" s="11" t="s">
        <v>4641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45689</v>
      </c>
      <c r="H1468" s="11">
        <v>11</v>
      </c>
      <c r="I1468" s="20" t="s">
        <v>259</v>
      </c>
      <c r="J1468" s="11" t="s">
        <v>261</v>
      </c>
      <c r="K1468" s="11" t="s">
        <v>4641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45689</v>
      </c>
      <c r="H1469" s="11">
        <v>11</v>
      </c>
      <c r="I1469" s="20" t="s">
        <v>259</v>
      </c>
      <c r="J1469" s="11" t="s">
        <v>261</v>
      </c>
      <c r="K1469" s="11" t="s">
        <v>4641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45689</v>
      </c>
      <c r="H1470" s="11">
        <v>11</v>
      </c>
      <c r="I1470" s="20" t="s">
        <v>259</v>
      </c>
      <c r="J1470" s="11" t="s">
        <v>261</v>
      </c>
      <c r="K1470" s="11" t="s">
        <v>4641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45689</v>
      </c>
      <c r="H1471" s="11">
        <v>11</v>
      </c>
      <c r="I1471" s="20" t="s">
        <v>259</v>
      </c>
      <c r="J1471" s="11" t="s">
        <v>261</v>
      </c>
      <c r="K1471" s="11" t="s">
        <v>4641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45689</v>
      </c>
      <c r="H1472" s="11">
        <v>11</v>
      </c>
      <c r="I1472" s="20" t="s">
        <v>259</v>
      </c>
      <c r="J1472" s="11" t="s">
        <v>261</v>
      </c>
      <c r="K1472" s="11" t="s">
        <v>4641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45689</v>
      </c>
      <c r="H1473" s="11">
        <v>11</v>
      </c>
      <c r="I1473" s="20" t="s">
        <v>259</v>
      </c>
      <c r="J1473" s="11" t="s">
        <v>261</v>
      </c>
      <c r="K1473" s="11" t="s">
        <v>4641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45689</v>
      </c>
      <c r="H1474" s="11">
        <v>11</v>
      </c>
      <c r="I1474" s="20" t="s">
        <v>259</v>
      </c>
      <c r="J1474" s="11" t="s">
        <v>261</v>
      </c>
      <c r="K1474" s="11" t="s">
        <v>4641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45689</v>
      </c>
      <c r="H1475" s="11">
        <v>11</v>
      </c>
      <c r="I1475" s="20" t="s">
        <v>259</v>
      </c>
      <c r="J1475" s="11" t="s">
        <v>261</v>
      </c>
      <c r="K1475" s="11" t="s">
        <v>4641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45689</v>
      </c>
      <c r="H1476" s="11">
        <v>11</v>
      </c>
      <c r="I1476" s="20" t="s">
        <v>259</v>
      </c>
      <c r="J1476" s="11" t="s">
        <v>261</v>
      </c>
      <c r="K1476" s="11" t="s">
        <v>4641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45689</v>
      </c>
      <c r="H1477" s="11">
        <v>11</v>
      </c>
      <c r="I1477" s="20" t="s">
        <v>259</v>
      </c>
      <c r="J1477" s="11" t="s">
        <v>261</v>
      </c>
      <c r="K1477" s="11" t="s">
        <v>4641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45689</v>
      </c>
      <c r="H1478" s="11">
        <v>11</v>
      </c>
      <c r="I1478" s="20" t="s">
        <v>259</v>
      </c>
      <c r="J1478" s="11" t="s">
        <v>261</v>
      </c>
      <c r="K1478" s="11" t="s">
        <v>4641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45689</v>
      </c>
      <c r="H1479" s="11">
        <v>11</v>
      </c>
      <c r="I1479" s="20" t="s">
        <v>259</v>
      </c>
      <c r="J1479" s="11" t="s">
        <v>261</v>
      </c>
      <c r="K1479" s="11" t="s">
        <v>4641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45689</v>
      </c>
      <c r="H1480" s="11">
        <v>11</v>
      </c>
      <c r="I1480" s="20" t="s">
        <v>259</v>
      </c>
      <c r="J1480" s="11" t="s">
        <v>261</v>
      </c>
      <c r="K1480" s="11" t="s">
        <v>4641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45689</v>
      </c>
      <c r="H1481" s="11">
        <v>11</v>
      </c>
      <c r="I1481" s="20" t="s">
        <v>259</v>
      </c>
      <c r="J1481" s="11" t="s">
        <v>261</v>
      </c>
      <c r="K1481" s="11" t="s">
        <v>4641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45689</v>
      </c>
      <c r="H1482" s="11">
        <v>11</v>
      </c>
      <c r="I1482" s="20" t="s">
        <v>259</v>
      </c>
      <c r="J1482" s="11" t="s">
        <v>261</v>
      </c>
      <c r="K1482" s="11" t="s">
        <v>4641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45689</v>
      </c>
      <c r="H1483" s="11">
        <v>11</v>
      </c>
      <c r="I1483" s="20" t="s">
        <v>259</v>
      </c>
      <c r="J1483" s="11" t="s">
        <v>261</v>
      </c>
      <c r="K1483" s="11" t="s">
        <v>4641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45689</v>
      </c>
      <c r="H1484" s="11">
        <v>11</v>
      </c>
      <c r="I1484" s="20" t="s">
        <v>259</v>
      </c>
      <c r="J1484" s="11" t="s">
        <v>261</v>
      </c>
      <c r="K1484" s="11" t="s">
        <v>4641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45689</v>
      </c>
      <c r="H1485" s="11">
        <v>11</v>
      </c>
      <c r="I1485" s="20" t="s">
        <v>259</v>
      </c>
      <c r="J1485" s="11" t="s">
        <v>261</v>
      </c>
      <c r="K1485" s="11" t="s">
        <v>4641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45689</v>
      </c>
      <c r="H1486" s="11">
        <v>11</v>
      </c>
      <c r="I1486" s="20" t="s">
        <v>259</v>
      </c>
      <c r="J1486" s="11" t="s">
        <v>261</v>
      </c>
      <c r="K1486" s="11" t="s">
        <v>4641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45689</v>
      </c>
      <c r="H1487" s="11">
        <v>11</v>
      </c>
      <c r="I1487" s="20" t="s">
        <v>259</v>
      </c>
      <c r="J1487" s="11" t="s">
        <v>261</v>
      </c>
      <c r="K1487" s="11" t="s">
        <v>4641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45689</v>
      </c>
      <c r="H1488" s="11">
        <v>11</v>
      </c>
      <c r="I1488" s="20" t="s">
        <v>259</v>
      </c>
      <c r="J1488" s="11" t="s">
        <v>261</v>
      </c>
      <c r="K1488" s="11" t="s">
        <v>4641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45689</v>
      </c>
      <c r="H1489" s="11">
        <v>11</v>
      </c>
      <c r="I1489" s="20" t="s">
        <v>259</v>
      </c>
      <c r="J1489" s="11" t="s">
        <v>261</v>
      </c>
      <c r="K1489" s="11" t="s">
        <v>4641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45689</v>
      </c>
      <c r="H1490" s="11">
        <v>11</v>
      </c>
      <c r="I1490" s="20" t="s">
        <v>259</v>
      </c>
      <c r="J1490" s="11" t="s">
        <v>261</v>
      </c>
      <c r="K1490" s="11" t="s">
        <v>4641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45689</v>
      </c>
      <c r="H1491" s="11">
        <v>11</v>
      </c>
      <c r="I1491" s="20" t="s">
        <v>259</v>
      </c>
      <c r="J1491" s="11" t="s">
        <v>261</v>
      </c>
      <c r="K1491" s="11" t="s">
        <v>4641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45689</v>
      </c>
      <c r="H1492" s="11">
        <v>11</v>
      </c>
      <c r="I1492" s="20" t="s">
        <v>259</v>
      </c>
      <c r="J1492" s="11" t="s">
        <v>261</v>
      </c>
      <c r="K1492" s="11" t="s">
        <v>4641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45689</v>
      </c>
      <c r="H1493" s="11">
        <v>11</v>
      </c>
      <c r="I1493" s="20" t="s">
        <v>259</v>
      </c>
      <c r="J1493" s="11" t="s">
        <v>261</v>
      </c>
      <c r="K1493" s="11" t="s">
        <v>4641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45689</v>
      </c>
      <c r="H1494" s="11">
        <v>11</v>
      </c>
      <c r="I1494" s="20" t="s">
        <v>259</v>
      </c>
      <c r="J1494" s="11" t="s">
        <v>261</v>
      </c>
      <c r="K1494" s="11" t="s">
        <v>4641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45689</v>
      </c>
      <c r="H1495" s="11">
        <v>11</v>
      </c>
      <c r="I1495" s="20" t="s">
        <v>259</v>
      </c>
      <c r="J1495" s="11" t="s">
        <v>261</v>
      </c>
      <c r="K1495" s="11" t="s">
        <v>4641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45689</v>
      </c>
      <c r="H1496" s="11">
        <v>11</v>
      </c>
      <c r="I1496" s="20" t="s">
        <v>259</v>
      </c>
      <c r="J1496" s="11" t="s">
        <v>261</v>
      </c>
      <c r="K1496" s="11" t="s">
        <v>4641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45689</v>
      </c>
      <c r="H1497" s="11">
        <v>11</v>
      </c>
      <c r="I1497" s="20" t="s">
        <v>259</v>
      </c>
      <c r="J1497" s="11" t="s">
        <v>261</v>
      </c>
      <c r="K1497" s="11" t="s">
        <v>4641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45689</v>
      </c>
      <c r="H1498" s="11">
        <v>11</v>
      </c>
      <c r="I1498" s="20" t="s">
        <v>259</v>
      </c>
      <c r="J1498" s="11" t="s">
        <v>261</v>
      </c>
      <c r="K1498" s="11" t="s">
        <v>4641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45689</v>
      </c>
      <c r="H1499" s="11">
        <v>11</v>
      </c>
      <c r="I1499" s="20" t="s">
        <v>259</v>
      </c>
      <c r="J1499" s="11" t="s">
        <v>261</v>
      </c>
      <c r="K1499" s="11" t="s">
        <v>4641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45689</v>
      </c>
      <c r="H1500" s="11">
        <v>11</v>
      </c>
      <c r="I1500" s="20" t="s">
        <v>259</v>
      </c>
      <c r="J1500" s="11" t="s">
        <v>261</v>
      </c>
      <c r="K1500" s="11" t="s">
        <v>4641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45689</v>
      </c>
      <c r="H1501" s="11">
        <v>11</v>
      </c>
      <c r="I1501" s="20" t="s">
        <v>259</v>
      </c>
      <c r="J1501" s="11" t="s">
        <v>261</v>
      </c>
      <c r="K1501" s="11" t="s">
        <v>4641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45689</v>
      </c>
      <c r="H1502" s="11">
        <v>11</v>
      </c>
      <c r="I1502" s="20" t="s">
        <v>259</v>
      </c>
      <c r="J1502" s="11" t="s">
        <v>261</v>
      </c>
      <c r="K1502" s="11" t="s">
        <v>4641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45689</v>
      </c>
      <c r="H1503" s="11">
        <v>11</v>
      </c>
      <c r="I1503" s="20" t="s">
        <v>259</v>
      </c>
      <c r="J1503" s="11" t="s">
        <v>261</v>
      </c>
      <c r="K1503" s="11" t="s">
        <v>4641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45689</v>
      </c>
      <c r="H1504" s="11">
        <v>11</v>
      </c>
      <c r="I1504" s="20" t="s">
        <v>259</v>
      </c>
      <c r="J1504" s="11" t="s">
        <v>261</v>
      </c>
      <c r="K1504" s="11" t="s">
        <v>4641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45689</v>
      </c>
      <c r="H1505" s="11">
        <v>11</v>
      </c>
      <c r="I1505" s="20" t="s">
        <v>259</v>
      </c>
      <c r="J1505" s="11" t="s">
        <v>261</v>
      </c>
      <c r="K1505" s="11" t="s">
        <v>4641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45689</v>
      </c>
      <c r="H1506" s="11">
        <v>11</v>
      </c>
      <c r="I1506" s="20" t="s">
        <v>259</v>
      </c>
      <c r="J1506" s="11" t="s">
        <v>261</v>
      </c>
      <c r="K1506" s="11" t="s">
        <v>4641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45689</v>
      </c>
      <c r="H1507" s="11">
        <v>11</v>
      </c>
      <c r="I1507" s="20" t="s">
        <v>259</v>
      </c>
      <c r="J1507" s="11" t="s">
        <v>261</v>
      </c>
      <c r="K1507" s="11" t="s">
        <v>4641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45689</v>
      </c>
      <c r="H1508" s="11">
        <v>11</v>
      </c>
      <c r="I1508" s="20" t="s">
        <v>259</v>
      </c>
      <c r="J1508" s="11" t="s">
        <v>261</v>
      </c>
      <c r="K1508" s="11" t="s">
        <v>4641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45689</v>
      </c>
      <c r="H1509" s="11">
        <v>11</v>
      </c>
      <c r="I1509" s="20" t="s">
        <v>259</v>
      </c>
      <c r="J1509" s="11" t="s">
        <v>261</v>
      </c>
      <c r="K1509" s="11" t="s">
        <v>4641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45689</v>
      </c>
      <c r="H1510" s="11">
        <v>11</v>
      </c>
      <c r="I1510" s="20" t="s">
        <v>259</v>
      </c>
      <c r="J1510" s="11" t="s">
        <v>261</v>
      </c>
      <c r="K1510" s="11" t="s">
        <v>4641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45689</v>
      </c>
      <c r="H1511" s="11">
        <v>11</v>
      </c>
      <c r="I1511" s="20" t="s">
        <v>259</v>
      </c>
      <c r="J1511" s="11" t="s">
        <v>261</v>
      </c>
      <c r="K1511" s="11" t="s">
        <v>4641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45689</v>
      </c>
      <c r="H1512" s="11">
        <v>11</v>
      </c>
      <c r="I1512" s="20" t="s">
        <v>259</v>
      </c>
      <c r="J1512" s="11" t="s">
        <v>261</v>
      </c>
      <c r="K1512" s="11" t="s">
        <v>4641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45689</v>
      </c>
      <c r="H1513" s="11">
        <v>11</v>
      </c>
      <c r="I1513" s="20" t="s">
        <v>259</v>
      </c>
      <c r="J1513" s="11" t="s">
        <v>261</v>
      </c>
      <c r="K1513" s="11" t="s">
        <v>4641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45689</v>
      </c>
      <c r="H1514" s="11">
        <v>11</v>
      </c>
      <c r="I1514" s="20" t="s">
        <v>259</v>
      </c>
      <c r="J1514" s="11" t="s">
        <v>261</v>
      </c>
      <c r="K1514" s="11" t="s">
        <v>4641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45689</v>
      </c>
      <c r="H1515" s="11">
        <v>11</v>
      </c>
      <c r="I1515" s="20" t="s">
        <v>259</v>
      </c>
      <c r="J1515" s="11" t="s">
        <v>261</v>
      </c>
      <c r="K1515" s="11" t="s">
        <v>4641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45689</v>
      </c>
      <c r="H1516" s="11">
        <v>11</v>
      </c>
      <c r="I1516" s="20" t="s">
        <v>259</v>
      </c>
      <c r="J1516" s="11" t="s">
        <v>261</v>
      </c>
      <c r="K1516" s="11" t="s">
        <v>4641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45689</v>
      </c>
      <c r="H1517" s="11">
        <v>11</v>
      </c>
      <c r="I1517" s="20" t="s">
        <v>259</v>
      </c>
      <c r="J1517" s="11" t="s">
        <v>261</v>
      </c>
      <c r="K1517" s="11" t="s">
        <v>4641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45689</v>
      </c>
      <c r="H1518" s="11">
        <v>11</v>
      </c>
      <c r="I1518" s="20" t="s">
        <v>259</v>
      </c>
      <c r="J1518" s="11" t="s">
        <v>261</v>
      </c>
      <c r="K1518" s="11" t="s">
        <v>4641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45689</v>
      </c>
      <c r="H1519" s="11">
        <v>11</v>
      </c>
      <c r="I1519" s="20" t="s">
        <v>259</v>
      </c>
      <c r="J1519" s="11" t="s">
        <v>261</v>
      </c>
      <c r="K1519" s="11" t="s">
        <v>4641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45689</v>
      </c>
      <c r="H1520" s="11">
        <v>11</v>
      </c>
      <c r="I1520" s="20" t="s">
        <v>259</v>
      </c>
      <c r="J1520" s="11" t="s">
        <v>261</v>
      </c>
      <c r="K1520" s="11" t="s">
        <v>4641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45689</v>
      </c>
      <c r="H1521" s="11">
        <v>11</v>
      </c>
      <c r="I1521" s="20" t="s">
        <v>259</v>
      </c>
      <c r="J1521" s="11" t="s">
        <v>261</v>
      </c>
      <c r="K1521" s="11" t="s">
        <v>4641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45689</v>
      </c>
      <c r="H1522" s="11">
        <v>11</v>
      </c>
      <c r="I1522" s="20" t="s">
        <v>259</v>
      </c>
      <c r="J1522" s="11" t="s">
        <v>261</v>
      </c>
      <c r="K1522" s="11" t="s">
        <v>4641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45689</v>
      </c>
      <c r="H1523" s="11">
        <v>11</v>
      </c>
      <c r="I1523" s="20" t="s">
        <v>259</v>
      </c>
      <c r="J1523" s="11" t="s">
        <v>261</v>
      </c>
      <c r="K1523" s="11" t="s">
        <v>4641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45689</v>
      </c>
      <c r="H1524" s="11">
        <v>11</v>
      </c>
      <c r="I1524" s="20" t="s">
        <v>259</v>
      </c>
      <c r="J1524" s="11" t="s">
        <v>261</v>
      </c>
      <c r="K1524" s="11" t="s">
        <v>4641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45689</v>
      </c>
      <c r="H1525" s="11">
        <v>11</v>
      </c>
      <c r="I1525" s="20" t="s">
        <v>259</v>
      </c>
      <c r="J1525" s="11" t="s">
        <v>261</v>
      </c>
      <c r="K1525" s="11" t="s">
        <v>4641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45689</v>
      </c>
      <c r="H1526" s="11">
        <v>11</v>
      </c>
      <c r="I1526" s="20" t="s">
        <v>259</v>
      </c>
      <c r="J1526" s="11" t="s">
        <v>261</v>
      </c>
      <c r="K1526" s="11" t="s">
        <v>4641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45689</v>
      </c>
      <c r="H1527" s="11">
        <v>11</v>
      </c>
      <c r="I1527" s="20" t="s">
        <v>259</v>
      </c>
      <c r="J1527" s="11" t="s">
        <v>261</v>
      </c>
      <c r="K1527" s="11" t="s">
        <v>4641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45689</v>
      </c>
      <c r="H1528" s="11">
        <v>11</v>
      </c>
      <c r="I1528" s="20" t="s">
        <v>259</v>
      </c>
      <c r="J1528" s="11" t="s">
        <v>261</v>
      </c>
      <c r="K1528" s="11" t="s">
        <v>4641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45689</v>
      </c>
      <c r="H1529" s="11">
        <v>11</v>
      </c>
      <c r="I1529" s="20" t="s">
        <v>259</v>
      </c>
      <c r="J1529" s="11" t="s">
        <v>261</v>
      </c>
      <c r="K1529" s="11" t="s">
        <v>4641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45689</v>
      </c>
      <c r="H1530" s="11">
        <v>11</v>
      </c>
      <c r="I1530" s="20" t="s">
        <v>259</v>
      </c>
      <c r="J1530" s="11" t="s">
        <v>261</v>
      </c>
      <c r="K1530" s="11" t="s">
        <v>4641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45689</v>
      </c>
      <c r="H1531" s="11">
        <v>11</v>
      </c>
      <c r="I1531" s="20" t="s">
        <v>259</v>
      </c>
      <c r="J1531" s="11" t="s">
        <v>261</v>
      </c>
      <c r="K1531" s="11" t="s">
        <v>4641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45689</v>
      </c>
      <c r="H1532" s="11">
        <v>11</v>
      </c>
      <c r="I1532" s="20" t="s">
        <v>259</v>
      </c>
      <c r="J1532" s="11" t="s">
        <v>261</v>
      </c>
      <c r="K1532" s="11" t="s">
        <v>4641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45689</v>
      </c>
      <c r="H1533" s="11">
        <v>11</v>
      </c>
      <c r="I1533" s="20" t="s">
        <v>259</v>
      </c>
      <c r="J1533" s="11" t="s">
        <v>261</v>
      </c>
      <c r="K1533" s="11" t="s">
        <v>4641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45689</v>
      </c>
      <c r="H1534" s="11">
        <v>11</v>
      </c>
      <c r="I1534" s="20" t="s">
        <v>259</v>
      </c>
      <c r="J1534" s="11" t="s">
        <v>261</v>
      </c>
      <c r="K1534" s="11" t="s">
        <v>4641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45689</v>
      </c>
      <c r="H1535" s="11">
        <v>11</v>
      </c>
      <c r="I1535" s="20" t="s">
        <v>259</v>
      </c>
      <c r="J1535" s="11" t="s">
        <v>261</v>
      </c>
      <c r="K1535" s="11" t="s">
        <v>4641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45689</v>
      </c>
      <c r="H1536" s="11">
        <v>11</v>
      </c>
      <c r="I1536" s="20" t="s">
        <v>259</v>
      </c>
      <c r="J1536" s="11" t="s">
        <v>261</v>
      </c>
      <c r="K1536" s="11" t="s">
        <v>4641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45689</v>
      </c>
      <c r="H1537" s="11">
        <v>11</v>
      </c>
      <c r="I1537" s="20" t="s">
        <v>259</v>
      </c>
      <c r="J1537" s="11" t="s">
        <v>261</v>
      </c>
      <c r="K1537" s="11" t="s">
        <v>4641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45689</v>
      </c>
      <c r="H1538" s="11">
        <v>11</v>
      </c>
      <c r="I1538" s="20" t="s">
        <v>259</v>
      </c>
      <c r="J1538" s="11" t="s">
        <v>261</v>
      </c>
      <c r="K1538" s="11" t="s">
        <v>4641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45689</v>
      </c>
      <c r="H1539" s="11">
        <v>11</v>
      </c>
      <c r="I1539" s="20" t="s">
        <v>259</v>
      </c>
      <c r="J1539" s="11" t="s">
        <v>261</v>
      </c>
      <c r="K1539" s="11" t="s">
        <v>4641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45689</v>
      </c>
      <c r="H1540" s="11">
        <v>11</v>
      </c>
      <c r="I1540" s="20" t="s">
        <v>259</v>
      </c>
      <c r="J1540" s="11" t="s">
        <v>261</v>
      </c>
      <c r="K1540" s="11" t="s">
        <v>4641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45689</v>
      </c>
      <c r="H1541" s="11">
        <v>11</v>
      </c>
      <c r="I1541" s="20" t="s">
        <v>259</v>
      </c>
      <c r="J1541" s="11" t="s">
        <v>261</v>
      </c>
      <c r="K1541" s="11" t="s">
        <v>4641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45689</v>
      </c>
      <c r="H1542" s="11">
        <v>11</v>
      </c>
      <c r="I1542" s="20" t="s">
        <v>259</v>
      </c>
      <c r="J1542" s="11" t="s">
        <v>261</v>
      </c>
      <c r="K1542" s="11" t="s">
        <v>4641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45689</v>
      </c>
      <c r="H1543" s="11">
        <v>11</v>
      </c>
      <c r="I1543" s="20" t="s">
        <v>259</v>
      </c>
      <c r="J1543" s="11" t="s">
        <v>261</v>
      </c>
      <c r="K1543" s="11" t="s">
        <v>4641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45689</v>
      </c>
      <c r="H1544" s="11">
        <v>11</v>
      </c>
      <c r="I1544" s="20" t="s">
        <v>259</v>
      </c>
      <c r="J1544" s="11" t="s">
        <v>261</v>
      </c>
      <c r="K1544" s="11" t="s">
        <v>4641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45689</v>
      </c>
      <c r="H1545" s="11">
        <v>11</v>
      </c>
      <c r="I1545" s="20" t="s">
        <v>259</v>
      </c>
      <c r="J1545" s="11" t="s">
        <v>261</v>
      </c>
      <c r="K1545" s="11" t="s">
        <v>4641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45689</v>
      </c>
      <c r="H1546" s="11">
        <v>11</v>
      </c>
      <c r="I1546" s="20" t="s">
        <v>259</v>
      </c>
      <c r="J1546" s="11" t="s">
        <v>261</v>
      </c>
      <c r="K1546" s="11" t="s">
        <v>4641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45689</v>
      </c>
      <c r="H1547" s="11">
        <v>11</v>
      </c>
      <c r="I1547" s="20" t="s">
        <v>259</v>
      </c>
      <c r="J1547" s="11" t="s">
        <v>261</v>
      </c>
      <c r="K1547" s="11" t="s">
        <v>4641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45689</v>
      </c>
      <c r="H1548" s="11">
        <v>11</v>
      </c>
      <c r="I1548" s="20" t="s">
        <v>259</v>
      </c>
      <c r="J1548" s="11" t="s">
        <v>261</v>
      </c>
      <c r="K1548" s="11" t="s">
        <v>4641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45689</v>
      </c>
      <c r="H1549" s="11">
        <v>11</v>
      </c>
      <c r="I1549" s="20" t="s">
        <v>259</v>
      </c>
      <c r="J1549" s="11" t="s">
        <v>261</v>
      </c>
      <c r="K1549" s="11" t="s">
        <v>4641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45689</v>
      </c>
      <c r="H1550" s="11">
        <v>11</v>
      </c>
      <c r="I1550" s="20" t="s">
        <v>259</v>
      </c>
      <c r="J1550" s="11" t="s">
        <v>261</v>
      </c>
      <c r="K1550" s="11" t="s">
        <v>4641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45689</v>
      </c>
      <c r="H1551" s="11">
        <v>11</v>
      </c>
      <c r="I1551" s="20" t="s">
        <v>259</v>
      </c>
      <c r="J1551" s="11" t="s">
        <v>261</v>
      </c>
      <c r="K1551" s="11" t="s">
        <v>4641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45689</v>
      </c>
      <c r="H1552" s="11">
        <v>11</v>
      </c>
      <c r="I1552" s="20" t="s">
        <v>259</v>
      </c>
      <c r="J1552" s="11" t="s">
        <v>261</v>
      </c>
      <c r="K1552" s="11" t="s">
        <v>4641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45689</v>
      </c>
      <c r="H1553" s="11">
        <v>11</v>
      </c>
      <c r="I1553" s="20" t="s">
        <v>259</v>
      </c>
      <c r="J1553" s="11" t="s">
        <v>261</v>
      </c>
      <c r="K1553" s="11" t="s">
        <v>4641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45689</v>
      </c>
      <c r="H1554" s="11">
        <v>11</v>
      </c>
      <c r="I1554" s="20" t="s">
        <v>259</v>
      </c>
      <c r="J1554" s="11" t="s">
        <v>261</v>
      </c>
      <c r="K1554" s="11" t="s">
        <v>4641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45689</v>
      </c>
      <c r="H1555" s="11">
        <v>11</v>
      </c>
      <c r="I1555" s="20" t="s">
        <v>259</v>
      </c>
      <c r="J1555" s="11" t="s">
        <v>261</v>
      </c>
      <c r="K1555" s="11" t="s">
        <v>4641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45689</v>
      </c>
      <c r="H1556" s="11">
        <v>11</v>
      </c>
      <c r="I1556" s="20" t="s">
        <v>259</v>
      </c>
      <c r="J1556" s="11" t="s">
        <v>261</v>
      </c>
      <c r="K1556" s="11" t="s">
        <v>4641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45689</v>
      </c>
      <c r="H1557" s="11">
        <v>11</v>
      </c>
      <c r="I1557" s="20" t="s">
        <v>259</v>
      </c>
      <c r="J1557" s="11" t="s">
        <v>261</v>
      </c>
      <c r="K1557" s="11" t="s">
        <v>4641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45689</v>
      </c>
      <c r="H1558" s="11">
        <v>11</v>
      </c>
      <c r="I1558" s="20" t="s">
        <v>259</v>
      </c>
      <c r="J1558" s="11" t="s">
        <v>261</v>
      </c>
      <c r="K1558" s="11" t="s">
        <v>4641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45689</v>
      </c>
      <c r="H1559" s="11">
        <v>11</v>
      </c>
      <c r="I1559" s="20" t="s">
        <v>259</v>
      </c>
      <c r="J1559" s="11" t="s">
        <v>261</v>
      </c>
      <c r="K1559" s="11" t="s">
        <v>4641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45689</v>
      </c>
      <c r="H1560" s="11">
        <v>11</v>
      </c>
      <c r="I1560" s="20" t="s">
        <v>259</v>
      </c>
      <c r="J1560" s="11" t="s">
        <v>261</v>
      </c>
      <c r="K1560" s="11" t="s">
        <v>4641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45689</v>
      </c>
      <c r="H1561" s="11">
        <v>11</v>
      </c>
      <c r="I1561" s="20" t="s">
        <v>259</v>
      </c>
      <c r="J1561" s="11" t="s">
        <v>261</v>
      </c>
      <c r="K1561" s="11" t="s">
        <v>4641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45689</v>
      </c>
      <c r="H1562" s="11">
        <v>11</v>
      </c>
      <c r="I1562" s="20" t="s">
        <v>259</v>
      </c>
      <c r="J1562" s="11" t="s">
        <v>261</v>
      </c>
      <c r="K1562" s="11" t="s">
        <v>4641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45689</v>
      </c>
      <c r="H1563" s="11">
        <v>11</v>
      </c>
      <c r="I1563" s="20" t="s">
        <v>259</v>
      </c>
      <c r="J1563" s="11" t="s">
        <v>261</v>
      </c>
      <c r="K1563" s="11" t="s">
        <v>4641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45689</v>
      </c>
      <c r="H1564" s="11">
        <v>11</v>
      </c>
      <c r="I1564" s="20" t="s">
        <v>259</v>
      </c>
      <c r="J1564" s="11" t="s">
        <v>261</v>
      </c>
      <c r="K1564" s="11" t="s">
        <v>4641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45689</v>
      </c>
      <c r="H1565" s="11">
        <v>11</v>
      </c>
      <c r="I1565" s="20" t="s">
        <v>259</v>
      </c>
      <c r="J1565" s="11" t="s">
        <v>261</v>
      </c>
      <c r="K1565" s="11" t="s">
        <v>4641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45689</v>
      </c>
      <c r="H1566" s="11">
        <v>11</v>
      </c>
      <c r="I1566" s="20" t="s">
        <v>259</v>
      </c>
      <c r="J1566" s="11" t="s">
        <v>261</v>
      </c>
      <c r="K1566" s="11" t="s">
        <v>4641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45689</v>
      </c>
      <c r="H1567" s="11">
        <v>11</v>
      </c>
      <c r="I1567" s="20" t="s">
        <v>259</v>
      </c>
      <c r="J1567" s="11" t="s">
        <v>261</v>
      </c>
      <c r="K1567" s="11" t="s">
        <v>4641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45689</v>
      </c>
      <c r="H1568" s="11">
        <v>11</v>
      </c>
      <c r="I1568" s="20" t="s">
        <v>259</v>
      </c>
      <c r="J1568" s="11" t="s">
        <v>261</v>
      </c>
      <c r="K1568" s="11" t="s">
        <v>4641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45689</v>
      </c>
      <c r="H1569" s="11">
        <v>11</v>
      </c>
      <c r="I1569" s="20" t="s">
        <v>259</v>
      </c>
      <c r="J1569" s="11" t="s">
        <v>261</v>
      </c>
      <c r="K1569" s="11" t="s">
        <v>4641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45689</v>
      </c>
      <c r="H1570" s="11">
        <v>11</v>
      </c>
      <c r="I1570" s="20" t="s">
        <v>259</v>
      </c>
      <c r="J1570" s="11" t="s">
        <v>261</v>
      </c>
      <c r="K1570" s="11" t="s">
        <v>4641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45689</v>
      </c>
      <c r="H1571" s="11">
        <v>11</v>
      </c>
      <c r="I1571" s="20" t="s">
        <v>259</v>
      </c>
      <c r="J1571" s="11" t="s">
        <v>261</v>
      </c>
      <c r="K1571" s="11" t="s">
        <v>4641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45689</v>
      </c>
      <c r="H1572" s="11">
        <v>11</v>
      </c>
      <c r="I1572" s="20" t="s">
        <v>259</v>
      </c>
      <c r="J1572" s="11" t="s">
        <v>261</v>
      </c>
      <c r="K1572" s="11" t="s">
        <v>4641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45689</v>
      </c>
      <c r="H1573" s="11">
        <v>11</v>
      </c>
      <c r="I1573" s="20" t="s">
        <v>259</v>
      </c>
      <c r="J1573" s="11" t="s">
        <v>261</v>
      </c>
      <c r="K1573" s="11" t="s">
        <v>4641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45689</v>
      </c>
      <c r="H1574" s="11">
        <v>11</v>
      </c>
      <c r="I1574" s="20" t="s">
        <v>259</v>
      </c>
      <c r="J1574" s="11" t="s">
        <v>261</v>
      </c>
      <c r="K1574" s="11" t="s">
        <v>4641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45689</v>
      </c>
      <c r="H1575" s="11">
        <v>11</v>
      </c>
      <c r="I1575" s="20" t="s">
        <v>259</v>
      </c>
      <c r="J1575" s="11" t="s">
        <v>261</v>
      </c>
      <c r="K1575" s="11" t="s">
        <v>4641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45689</v>
      </c>
      <c r="H1576" s="11">
        <v>11</v>
      </c>
      <c r="I1576" s="20" t="s">
        <v>259</v>
      </c>
      <c r="J1576" s="11" t="s">
        <v>261</v>
      </c>
      <c r="K1576" s="11" t="s">
        <v>4641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45689</v>
      </c>
      <c r="H1577" s="11">
        <v>11</v>
      </c>
      <c r="I1577" s="20" t="s">
        <v>259</v>
      </c>
      <c r="J1577" s="11" t="s">
        <v>261</v>
      </c>
      <c r="K1577" s="11" t="s">
        <v>4641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45689</v>
      </c>
      <c r="H1578" s="11">
        <v>11</v>
      </c>
      <c r="I1578" s="20" t="s">
        <v>259</v>
      </c>
      <c r="J1578" s="11" t="s">
        <v>261</v>
      </c>
      <c r="K1578" s="11" t="s">
        <v>4641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45689</v>
      </c>
      <c r="H1579" s="11">
        <v>11</v>
      </c>
      <c r="I1579" s="20" t="s">
        <v>259</v>
      </c>
      <c r="J1579" s="11" t="s">
        <v>261</v>
      </c>
      <c r="K1579" s="11" t="s">
        <v>4641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45689</v>
      </c>
      <c r="H1580" s="11">
        <v>11</v>
      </c>
      <c r="I1580" s="20" t="s">
        <v>259</v>
      </c>
      <c r="J1580" s="11" t="s">
        <v>261</v>
      </c>
      <c r="K1580" s="11" t="s">
        <v>4641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45689</v>
      </c>
      <c r="H1581" s="11">
        <v>11</v>
      </c>
      <c r="I1581" s="20" t="s">
        <v>259</v>
      </c>
      <c r="J1581" s="11" t="s">
        <v>261</v>
      </c>
      <c r="K1581" s="11" t="s">
        <v>4641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45689</v>
      </c>
      <c r="H1582" s="11">
        <v>11</v>
      </c>
      <c r="I1582" s="20" t="s">
        <v>259</v>
      </c>
      <c r="J1582" s="11" t="s">
        <v>261</v>
      </c>
      <c r="K1582" s="11" t="s">
        <v>4641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45689</v>
      </c>
      <c r="H1583" s="11">
        <v>11</v>
      </c>
      <c r="I1583" s="20" t="s">
        <v>259</v>
      </c>
      <c r="J1583" s="11" t="s">
        <v>261</v>
      </c>
      <c r="K1583" s="11" t="s">
        <v>4641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45689</v>
      </c>
      <c r="H1584" s="11">
        <v>11</v>
      </c>
      <c r="I1584" s="20" t="s">
        <v>259</v>
      </c>
      <c r="J1584" s="11" t="s">
        <v>261</v>
      </c>
      <c r="K1584" s="11" t="s">
        <v>4641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45689</v>
      </c>
      <c r="H1585" s="11">
        <v>11</v>
      </c>
      <c r="I1585" s="20" t="s">
        <v>259</v>
      </c>
      <c r="J1585" s="11" t="s">
        <v>261</v>
      </c>
      <c r="K1585" s="11" t="s">
        <v>4641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45689</v>
      </c>
      <c r="H1586" s="11">
        <v>11</v>
      </c>
      <c r="I1586" s="20" t="s">
        <v>259</v>
      </c>
      <c r="J1586" s="11" t="s">
        <v>261</v>
      </c>
      <c r="K1586" s="11" t="s">
        <v>4641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45689</v>
      </c>
      <c r="H1587" s="11">
        <v>11</v>
      </c>
      <c r="I1587" s="20" t="s">
        <v>259</v>
      </c>
      <c r="J1587" s="11" t="s">
        <v>261</v>
      </c>
      <c r="K1587" s="11" t="s">
        <v>4641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45689</v>
      </c>
      <c r="H1588" s="11">
        <v>11</v>
      </c>
      <c r="I1588" s="20" t="s">
        <v>259</v>
      </c>
      <c r="J1588" s="11" t="s">
        <v>261</v>
      </c>
      <c r="K1588" s="11" t="s">
        <v>4641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45689</v>
      </c>
      <c r="H1589" s="11">
        <v>11</v>
      </c>
      <c r="I1589" s="20" t="s">
        <v>259</v>
      </c>
      <c r="J1589" s="11" t="s">
        <v>261</v>
      </c>
      <c r="K1589" s="11" t="s">
        <v>4641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45689</v>
      </c>
      <c r="H1590" s="11">
        <v>11</v>
      </c>
      <c r="I1590" s="20" t="s">
        <v>259</v>
      </c>
      <c r="J1590" s="11" t="s">
        <v>261</v>
      </c>
      <c r="K1590" s="11" t="s">
        <v>4641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45689</v>
      </c>
      <c r="H1591" s="11">
        <v>11</v>
      </c>
      <c r="I1591" s="20" t="s">
        <v>259</v>
      </c>
      <c r="J1591" s="11" t="s">
        <v>261</v>
      </c>
      <c r="K1591" s="11" t="s">
        <v>4641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45689</v>
      </c>
      <c r="H1592" s="11">
        <v>11</v>
      </c>
      <c r="I1592" s="20" t="s">
        <v>259</v>
      </c>
      <c r="J1592" s="11" t="s">
        <v>261</v>
      </c>
      <c r="K1592" s="11" t="s">
        <v>4641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45689</v>
      </c>
      <c r="H1593" s="11">
        <v>11</v>
      </c>
      <c r="I1593" s="20" t="s">
        <v>259</v>
      </c>
      <c r="J1593" s="11" t="s">
        <v>261</v>
      </c>
      <c r="K1593" s="11" t="s">
        <v>4641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45689</v>
      </c>
      <c r="H1594" s="11">
        <v>11</v>
      </c>
      <c r="I1594" s="20" t="s">
        <v>259</v>
      </c>
      <c r="J1594" s="11" t="s">
        <v>261</v>
      </c>
      <c r="K1594" s="11" t="s">
        <v>4641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45689</v>
      </c>
      <c r="H1595" s="11">
        <v>11</v>
      </c>
      <c r="I1595" s="20" t="s">
        <v>259</v>
      </c>
      <c r="J1595" s="11" t="s">
        <v>261</v>
      </c>
      <c r="K1595" s="11" t="s">
        <v>4641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45689</v>
      </c>
      <c r="H1596" s="11">
        <v>11</v>
      </c>
      <c r="I1596" s="20" t="s">
        <v>259</v>
      </c>
      <c r="J1596" s="11" t="s">
        <v>261</v>
      </c>
      <c r="K1596" s="11" t="s">
        <v>4641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45689</v>
      </c>
      <c r="H1597" s="11">
        <v>11</v>
      </c>
      <c r="I1597" s="20" t="s">
        <v>259</v>
      </c>
      <c r="J1597" s="11" t="s">
        <v>261</v>
      </c>
      <c r="K1597" s="11" t="s">
        <v>4641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45689</v>
      </c>
      <c r="H1598" s="11">
        <v>11</v>
      </c>
      <c r="I1598" s="20" t="s">
        <v>259</v>
      </c>
      <c r="J1598" s="11" t="s">
        <v>261</v>
      </c>
      <c r="K1598" s="11" t="s">
        <v>4641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45689</v>
      </c>
      <c r="H1599" s="11">
        <v>11</v>
      </c>
      <c r="I1599" s="20" t="s">
        <v>259</v>
      </c>
      <c r="J1599" s="11" t="s">
        <v>261</v>
      </c>
      <c r="K1599" s="11" t="s">
        <v>4641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45689</v>
      </c>
      <c r="H1600" s="11">
        <v>11</v>
      </c>
      <c r="I1600" s="20" t="s">
        <v>259</v>
      </c>
      <c r="J1600" s="11" t="s">
        <v>261</v>
      </c>
      <c r="K1600" s="11" t="s">
        <v>4641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45689</v>
      </c>
      <c r="H1601" s="11">
        <v>11</v>
      </c>
      <c r="I1601" s="20" t="s">
        <v>259</v>
      </c>
      <c r="J1601" s="11" t="s">
        <v>261</v>
      </c>
      <c r="K1601" s="11" t="s">
        <v>4641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45689</v>
      </c>
      <c r="H1602" s="11">
        <v>11</v>
      </c>
      <c r="I1602" s="20" t="s">
        <v>259</v>
      </c>
      <c r="J1602" s="11" t="s">
        <v>261</v>
      </c>
      <c r="K1602" s="11" t="s">
        <v>4641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45689</v>
      </c>
      <c r="H1603" s="11">
        <v>11</v>
      </c>
      <c r="I1603" s="20" t="s">
        <v>259</v>
      </c>
      <c r="J1603" s="11" t="s">
        <v>261</v>
      </c>
      <c r="K1603" s="11" t="s">
        <v>4641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45689</v>
      </c>
      <c r="H1604" s="11">
        <v>11</v>
      </c>
      <c r="I1604" s="20" t="s">
        <v>259</v>
      </c>
      <c r="J1604" s="11" t="s">
        <v>261</v>
      </c>
      <c r="K1604" s="11" t="s">
        <v>4641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45689</v>
      </c>
      <c r="H1605" s="11">
        <v>11</v>
      </c>
      <c r="I1605" s="20" t="s">
        <v>259</v>
      </c>
      <c r="J1605" s="11" t="s">
        <v>261</v>
      </c>
      <c r="K1605" s="11" t="s">
        <v>4641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45689</v>
      </c>
      <c r="H1606" s="11">
        <v>11</v>
      </c>
      <c r="I1606" s="20" t="s">
        <v>259</v>
      </c>
      <c r="J1606" s="11" t="s">
        <v>261</v>
      </c>
      <c r="K1606" s="11" t="s">
        <v>4641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45689</v>
      </c>
      <c r="H1607" s="11">
        <v>11</v>
      </c>
      <c r="I1607" s="20" t="s">
        <v>259</v>
      </c>
      <c r="J1607" s="11" t="s">
        <v>261</v>
      </c>
      <c r="K1607" s="11" t="s">
        <v>4641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45689</v>
      </c>
      <c r="H1608" s="11">
        <v>11</v>
      </c>
      <c r="I1608" s="20" t="s">
        <v>259</v>
      </c>
      <c r="J1608" s="11" t="s">
        <v>261</v>
      </c>
      <c r="K1608" s="11" t="s">
        <v>4641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45689</v>
      </c>
      <c r="H1609" s="11">
        <v>11</v>
      </c>
      <c r="I1609" s="20" t="s">
        <v>259</v>
      </c>
      <c r="J1609" s="11" t="s">
        <v>261</v>
      </c>
      <c r="K1609" s="11" t="s">
        <v>4641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45689</v>
      </c>
      <c r="H1610" s="11">
        <v>11</v>
      </c>
      <c r="I1610" s="20" t="s">
        <v>259</v>
      </c>
      <c r="J1610" s="11" t="s">
        <v>261</v>
      </c>
      <c r="K1610" s="11" t="s">
        <v>4641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45689</v>
      </c>
      <c r="H1611" s="11">
        <v>11</v>
      </c>
      <c r="I1611" s="20" t="s">
        <v>259</v>
      </c>
      <c r="J1611" s="11" t="s">
        <v>261</v>
      </c>
      <c r="K1611" s="11" t="s">
        <v>4641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45689</v>
      </c>
      <c r="H1612" s="11">
        <v>11</v>
      </c>
      <c r="I1612" s="20" t="s">
        <v>259</v>
      </c>
      <c r="J1612" s="11" t="s">
        <v>261</v>
      </c>
      <c r="K1612" s="11" t="s">
        <v>4641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45689</v>
      </c>
      <c r="H1613" s="11">
        <v>11</v>
      </c>
      <c r="I1613" s="20" t="s">
        <v>259</v>
      </c>
      <c r="J1613" s="11" t="s">
        <v>261</v>
      </c>
      <c r="K1613" s="11" t="s">
        <v>4641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45689</v>
      </c>
      <c r="H1614" s="11">
        <v>11</v>
      </c>
      <c r="I1614" s="20" t="s">
        <v>259</v>
      </c>
      <c r="J1614" s="11" t="s">
        <v>261</v>
      </c>
      <c r="K1614" s="11" t="s">
        <v>4641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45689</v>
      </c>
      <c r="H1615" s="11">
        <v>11</v>
      </c>
      <c r="I1615" s="20" t="s">
        <v>259</v>
      </c>
      <c r="J1615" s="11" t="s">
        <v>261</v>
      </c>
      <c r="K1615" s="11" t="s">
        <v>4641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45689</v>
      </c>
      <c r="H1616" s="11">
        <v>11</v>
      </c>
      <c r="I1616" s="20" t="s">
        <v>259</v>
      </c>
      <c r="J1616" s="11" t="s">
        <v>261</v>
      </c>
      <c r="K1616" s="11" t="s">
        <v>4641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45689</v>
      </c>
      <c r="H1617" s="11">
        <v>11</v>
      </c>
      <c r="I1617" s="20" t="s">
        <v>259</v>
      </c>
      <c r="J1617" s="11" t="s">
        <v>261</v>
      </c>
      <c r="K1617" s="11" t="s">
        <v>4641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45689</v>
      </c>
      <c r="H1618" s="11">
        <v>11</v>
      </c>
      <c r="I1618" s="20" t="s">
        <v>259</v>
      </c>
      <c r="J1618" s="11" t="s">
        <v>261</v>
      </c>
      <c r="K1618" s="11" t="s">
        <v>4641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45689</v>
      </c>
      <c r="H1619" s="11">
        <v>11</v>
      </c>
      <c r="I1619" s="20" t="s">
        <v>259</v>
      </c>
      <c r="J1619" s="11" t="s">
        <v>261</v>
      </c>
      <c r="K1619" s="11" t="s">
        <v>4641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45689</v>
      </c>
      <c r="H1620" s="11">
        <v>11</v>
      </c>
      <c r="I1620" s="20" t="s">
        <v>259</v>
      </c>
      <c r="J1620" s="11" t="s">
        <v>261</v>
      </c>
      <c r="K1620" s="11" t="s">
        <v>4641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45689</v>
      </c>
      <c r="H1621" s="11">
        <v>11</v>
      </c>
      <c r="I1621" s="20" t="s">
        <v>259</v>
      </c>
      <c r="J1621" s="11" t="s">
        <v>261</v>
      </c>
      <c r="K1621" s="11" t="s">
        <v>4641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45689</v>
      </c>
      <c r="H1622" s="11">
        <v>11</v>
      </c>
      <c r="I1622" s="20" t="s">
        <v>259</v>
      </c>
      <c r="J1622" s="11" t="s">
        <v>261</v>
      </c>
      <c r="K1622" s="11" t="s">
        <v>4641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45689</v>
      </c>
      <c r="H1623" s="11">
        <v>11</v>
      </c>
      <c r="I1623" s="20" t="s">
        <v>259</v>
      </c>
      <c r="J1623" s="11" t="s">
        <v>261</v>
      </c>
      <c r="K1623" s="11" t="s">
        <v>4641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45689</v>
      </c>
      <c r="H1624" s="11">
        <v>11</v>
      </c>
      <c r="I1624" s="20" t="s">
        <v>259</v>
      </c>
      <c r="J1624" s="11" t="s">
        <v>261</v>
      </c>
      <c r="K1624" s="11" t="s">
        <v>4641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45689</v>
      </c>
      <c r="H1625" s="11">
        <v>11</v>
      </c>
      <c r="I1625" s="20" t="s">
        <v>259</v>
      </c>
      <c r="J1625" s="11" t="s">
        <v>261</v>
      </c>
      <c r="K1625" s="11" t="s">
        <v>4641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45689</v>
      </c>
      <c r="H1626" s="11">
        <v>11</v>
      </c>
      <c r="I1626" s="20" t="s">
        <v>259</v>
      </c>
      <c r="J1626" s="11" t="s">
        <v>261</v>
      </c>
      <c r="K1626" s="11" t="s">
        <v>4641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45689</v>
      </c>
      <c r="H1627" s="11">
        <v>11</v>
      </c>
      <c r="I1627" s="20" t="s">
        <v>259</v>
      </c>
      <c r="J1627" s="11" t="s">
        <v>261</v>
      </c>
      <c r="K1627" s="11" t="s">
        <v>4641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45689</v>
      </c>
      <c r="H1628" s="11">
        <v>11</v>
      </c>
      <c r="I1628" s="20" t="s">
        <v>259</v>
      </c>
      <c r="J1628" s="11" t="s">
        <v>261</v>
      </c>
      <c r="K1628" s="11" t="s">
        <v>4641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45689</v>
      </c>
      <c r="H1629" s="11">
        <v>11</v>
      </c>
      <c r="I1629" s="20" t="s">
        <v>259</v>
      </c>
      <c r="J1629" s="11" t="s">
        <v>261</v>
      </c>
      <c r="K1629" s="11" t="s">
        <v>4641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45689</v>
      </c>
      <c r="H1630" s="11">
        <v>11</v>
      </c>
      <c r="I1630" s="20" t="s">
        <v>259</v>
      </c>
      <c r="J1630" s="11" t="s">
        <v>261</v>
      </c>
      <c r="K1630" s="11" t="s">
        <v>4641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45689</v>
      </c>
      <c r="H1631" s="11">
        <v>11</v>
      </c>
      <c r="I1631" s="20" t="s">
        <v>259</v>
      </c>
      <c r="J1631" s="11" t="s">
        <v>261</v>
      </c>
      <c r="K1631" s="11" t="s">
        <v>4641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45689</v>
      </c>
      <c r="H1632" s="11">
        <v>11</v>
      </c>
      <c r="I1632" s="20" t="s">
        <v>259</v>
      </c>
      <c r="J1632" s="11" t="s">
        <v>261</v>
      </c>
      <c r="K1632" s="11" t="s">
        <v>4641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45689</v>
      </c>
      <c r="H1633" s="11">
        <v>11</v>
      </c>
      <c r="I1633" s="20" t="s">
        <v>259</v>
      </c>
      <c r="J1633" s="11" t="s">
        <v>261</v>
      </c>
      <c r="K1633" s="11" t="s">
        <v>4641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45689</v>
      </c>
      <c r="H1634" s="11">
        <v>11</v>
      </c>
      <c r="I1634" s="20" t="s">
        <v>259</v>
      </c>
      <c r="J1634" s="11" t="s">
        <v>261</v>
      </c>
      <c r="K1634" s="11" t="s">
        <v>4641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45689</v>
      </c>
      <c r="H1635" s="11">
        <v>11</v>
      </c>
      <c r="I1635" s="20" t="s">
        <v>259</v>
      </c>
      <c r="J1635" s="11" t="s">
        <v>261</v>
      </c>
      <c r="K1635" s="11" t="s">
        <v>4641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45689</v>
      </c>
      <c r="H1636" s="11">
        <v>11</v>
      </c>
      <c r="I1636" s="20" t="s">
        <v>259</v>
      </c>
      <c r="J1636" s="11" t="s">
        <v>261</v>
      </c>
      <c r="K1636" s="11" t="s">
        <v>4641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45689</v>
      </c>
      <c r="H1637" s="11">
        <v>11</v>
      </c>
      <c r="I1637" s="20" t="s">
        <v>259</v>
      </c>
      <c r="J1637" s="11" t="s">
        <v>261</v>
      </c>
      <c r="K1637" s="11" t="s">
        <v>4641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45689</v>
      </c>
      <c r="H1638" s="11">
        <v>11</v>
      </c>
      <c r="I1638" s="20" t="s">
        <v>259</v>
      </c>
      <c r="J1638" s="11" t="s">
        <v>261</v>
      </c>
      <c r="K1638" s="11" t="s">
        <v>4641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45689</v>
      </c>
      <c r="H1639" s="11">
        <v>11</v>
      </c>
      <c r="I1639" s="20" t="s">
        <v>259</v>
      </c>
      <c r="J1639" s="11" t="s">
        <v>261</v>
      </c>
      <c r="K1639" s="11" t="s">
        <v>4641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45689</v>
      </c>
      <c r="H1640" s="11">
        <v>11</v>
      </c>
      <c r="I1640" s="20" t="s">
        <v>259</v>
      </c>
      <c r="J1640" s="11" t="s">
        <v>261</v>
      </c>
      <c r="K1640" s="11" t="s">
        <v>4641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45689</v>
      </c>
      <c r="H1641" s="11">
        <v>11</v>
      </c>
      <c r="I1641" s="20" t="s">
        <v>259</v>
      </c>
      <c r="J1641" s="11" t="s">
        <v>261</v>
      </c>
      <c r="K1641" s="11" t="s">
        <v>4641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45689</v>
      </c>
      <c r="H1642" s="11">
        <v>11</v>
      </c>
      <c r="I1642" s="20" t="s">
        <v>259</v>
      </c>
      <c r="J1642" s="11" t="s">
        <v>261</v>
      </c>
      <c r="K1642" s="11" t="s">
        <v>4641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45689</v>
      </c>
      <c r="H1643" s="11">
        <v>11</v>
      </c>
      <c r="I1643" s="20" t="s">
        <v>259</v>
      </c>
      <c r="J1643" s="11" t="s">
        <v>261</v>
      </c>
      <c r="K1643" s="11" t="s">
        <v>4641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45689</v>
      </c>
      <c r="H1644" s="11">
        <v>11</v>
      </c>
      <c r="I1644" s="20" t="s">
        <v>259</v>
      </c>
      <c r="J1644" s="11" t="s">
        <v>261</v>
      </c>
      <c r="K1644" s="11" t="s">
        <v>4641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45689</v>
      </c>
      <c r="H1645" s="11">
        <v>11</v>
      </c>
      <c r="I1645" s="20" t="s">
        <v>259</v>
      </c>
      <c r="J1645" s="11" t="s">
        <v>261</v>
      </c>
      <c r="K1645" s="11" t="s">
        <v>4641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45689</v>
      </c>
      <c r="H1646" s="11">
        <v>11</v>
      </c>
      <c r="I1646" s="20" t="s">
        <v>259</v>
      </c>
      <c r="J1646" s="11" t="s">
        <v>261</v>
      </c>
      <c r="K1646" s="11" t="s">
        <v>4641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45689</v>
      </c>
      <c r="H1647" s="11">
        <v>11</v>
      </c>
      <c r="I1647" s="20" t="s">
        <v>259</v>
      </c>
      <c r="J1647" s="11" t="s">
        <v>261</v>
      </c>
      <c r="K1647" s="11" t="s">
        <v>4641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45689</v>
      </c>
      <c r="H1648" s="11">
        <v>11</v>
      </c>
      <c r="I1648" s="20" t="s">
        <v>259</v>
      </c>
      <c r="J1648" s="11" t="s">
        <v>261</v>
      </c>
      <c r="K1648" s="11" t="s">
        <v>4641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45689</v>
      </c>
      <c r="H1649" s="11">
        <v>11</v>
      </c>
      <c r="I1649" s="20" t="s">
        <v>259</v>
      </c>
      <c r="J1649" s="11" t="s">
        <v>261</v>
      </c>
      <c r="K1649" s="11" t="s">
        <v>4641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45689</v>
      </c>
      <c r="H1650" s="11">
        <v>11</v>
      </c>
      <c r="I1650" s="20" t="s">
        <v>259</v>
      </c>
      <c r="J1650" s="11" t="s">
        <v>261</v>
      </c>
      <c r="K1650" s="11" t="s">
        <v>4641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45689</v>
      </c>
      <c r="H1651" s="11">
        <v>11</v>
      </c>
      <c r="I1651" s="20" t="s">
        <v>259</v>
      </c>
      <c r="J1651" s="11" t="s">
        <v>261</v>
      </c>
      <c r="K1651" s="11" t="s">
        <v>4641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45689</v>
      </c>
      <c r="H1652" s="11">
        <v>11</v>
      </c>
      <c r="I1652" s="20" t="s">
        <v>259</v>
      </c>
      <c r="J1652" s="11" t="s">
        <v>261</v>
      </c>
      <c r="K1652" s="11" t="s">
        <v>4641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45689</v>
      </c>
      <c r="H1653" s="11">
        <v>11</v>
      </c>
      <c r="I1653" s="20" t="s">
        <v>259</v>
      </c>
      <c r="J1653" s="11" t="s">
        <v>261</v>
      </c>
      <c r="K1653" s="11" t="s">
        <v>4641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45689</v>
      </c>
      <c r="H1654" s="11">
        <v>11</v>
      </c>
      <c r="I1654" s="20" t="s">
        <v>259</v>
      </c>
      <c r="J1654" s="11" t="s">
        <v>261</v>
      </c>
      <c r="K1654" s="11" t="s">
        <v>4641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45689</v>
      </c>
      <c r="H1655" s="11">
        <v>11</v>
      </c>
      <c r="I1655" s="20" t="s">
        <v>259</v>
      </c>
      <c r="J1655" s="11" t="s">
        <v>261</v>
      </c>
      <c r="K1655" s="11" t="s">
        <v>4641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45689</v>
      </c>
      <c r="H1656" s="11">
        <v>11</v>
      </c>
      <c r="I1656" s="20" t="s">
        <v>259</v>
      </c>
      <c r="J1656" s="11" t="s">
        <v>261</v>
      </c>
      <c r="K1656" s="11" t="s">
        <v>4641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45689</v>
      </c>
      <c r="H1657" s="11">
        <v>11</v>
      </c>
      <c r="I1657" s="20" t="s">
        <v>259</v>
      </c>
      <c r="J1657" s="11" t="s">
        <v>261</v>
      </c>
      <c r="K1657" s="11" t="s">
        <v>4641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45689</v>
      </c>
      <c r="H1658" s="11">
        <v>11</v>
      </c>
      <c r="I1658" s="20" t="s">
        <v>259</v>
      </c>
      <c r="J1658" s="11" t="s">
        <v>261</v>
      </c>
      <c r="K1658" s="11" t="s">
        <v>4641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45689</v>
      </c>
      <c r="H1659" s="11">
        <v>11</v>
      </c>
      <c r="I1659" s="20" t="s">
        <v>259</v>
      </c>
      <c r="J1659" s="11" t="s">
        <v>261</v>
      </c>
      <c r="K1659" s="11" t="s">
        <v>4641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45689</v>
      </c>
      <c r="H1660" s="11">
        <v>11</v>
      </c>
      <c r="I1660" s="20" t="s">
        <v>259</v>
      </c>
      <c r="J1660" s="11" t="s">
        <v>261</v>
      </c>
      <c r="K1660" s="11" t="s">
        <v>4641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45689</v>
      </c>
      <c r="H1661" s="11">
        <v>11</v>
      </c>
      <c r="I1661" s="20" t="s">
        <v>259</v>
      </c>
      <c r="J1661" s="11" t="s">
        <v>261</v>
      </c>
      <c r="K1661" s="11" t="s">
        <v>4641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45689</v>
      </c>
      <c r="H1662" s="11">
        <v>11</v>
      </c>
      <c r="I1662" s="20" t="s">
        <v>259</v>
      </c>
      <c r="J1662" s="11" t="s">
        <v>261</v>
      </c>
      <c r="K1662" s="11" t="s">
        <v>4641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45689</v>
      </c>
      <c r="H1663" s="11">
        <v>11</v>
      </c>
      <c r="I1663" s="20" t="s">
        <v>259</v>
      </c>
      <c r="J1663" s="11" t="s">
        <v>261</v>
      </c>
      <c r="K1663" s="11" t="s">
        <v>4641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45689</v>
      </c>
      <c r="H1664" s="11">
        <v>11</v>
      </c>
      <c r="I1664" s="20" t="s">
        <v>259</v>
      </c>
      <c r="J1664" s="11" t="s">
        <v>261</v>
      </c>
      <c r="K1664" s="11" t="s">
        <v>4641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45689</v>
      </c>
      <c r="H1665" s="11">
        <v>11</v>
      </c>
      <c r="I1665" s="20" t="s">
        <v>259</v>
      </c>
      <c r="J1665" s="11" t="s">
        <v>261</v>
      </c>
      <c r="K1665" s="11" t="s">
        <v>4641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45689</v>
      </c>
      <c r="H1666" s="11">
        <v>11</v>
      </c>
      <c r="I1666" s="20" t="s">
        <v>259</v>
      </c>
      <c r="J1666" s="11" t="s">
        <v>261</v>
      </c>
      <c r="K1666" s="11" t="s">
        <v>4641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45689</v>
      </c>
      <c r="H1667" s="11">
        <v>11</v>
      </c>
      <c r="I1667" s="20" t="s">
        <v>259</v>
      </c>
      <c r="J1667" s="11" t="s">
        <v>261</v>
      </c>
      <c r="K1667" s="11" t="s">
        <v>4641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45689</v>
      </c>
      <c r="H1668" s="11">
        <v>11</v>
      </c>
      <c r="I1668" s="20" t="s">
        <v>259</v>
      </c>
      <c r="J1668" s="11" t="s">
        <v>261</v>
      </c>
      <c r="K1668" s="11" t="s">
        <v>4641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45689</v>
      </c>
      <c r="H1669" s="11">
        <v>11</v>
      </c>
      <c r="I1669" s="20" t="s">
        <v>259</v>
      </c>
      <c r="J1669" s="11" t="s">
        <v>261</v>
      </c>
      <c r="K1669" s="11" t="s">
        <v>4641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45689</v>
      </c>
      <c r="H1670" s="11">
        <v>11</v>
      </c>
      <c r="I1670" s="20" t="s">
        <v>259</v>
      </c>
      <c r="J1670" s="11" t="s">
        <v>261</v>
      </c>
      <c r="K1670" s="11" t="s">
        <v>4641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45689</v>
      </c>
      <c r="H1671" s="11">
        <v>11</v>
      </c>
      <c r="I1671" s="20" t="s">
        <v>259</v>
      </c>
      <c r="J1671" s="11" t="s">
        <v>261</v>
      </c>
      <c r="K1671" s="11" t="s">
        <v>4641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45689</v>
      </c>
      <c r="H1672" s="11">
        <v>11</v>
      </c>
      <c r="I1672" s="20" t="s">
        <v>259</v>
      </c>
      <c r="J1672" s="11" t="s">
        <v>261</v>
      </c>
      <c r="K1672" s="11" t="s">
        <v>4641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45689</v>
      </c>
      <c r="H1673" s="11">
        <v>11</v>
      </c>
      <c r="I1673" s="20" t="s">
        <v>259</v>
      </c>
      <c r="J1673" s="11" t="s">
        <v>261</v>
      </c>
      <c r="K1673" s="11" t="s">
        <v>4641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45689</v>
      </c>
      <c r="H1674" s="11">
        <v>11</v>
      </c>
      <c r="I1674" s="20" t="s">
        <v>259</v>
      </c>
      <c r="J1674" s="11" t="s">
        <v>261</v>
      </c>
      <c r="K1674" s="11" t="s">
        <v>4641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45689</v>
      </c>
      <c r="H1675" s="11">
        <v>11</v>
      </c>
      <c r="I1675" s="20" t="s">
        <v>259</v>
      </c>
      <c r="J1675" s="11" t="s">
        <v>261</v>
      </c>
      <c r="K1675" s="11" t="s">
        <v>4641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45689</v>
      </c>
      <c r="H1676" s="11">
        <v>11</v>
      </c>
      <c r="I1676" s="20" t="s">
        <v>259</v>
      </c>
      <c r="J1676" s="11" t="s">
        <v>261</v>
      </c>
      <c r="K1676" s="11" t="s">
        <v>4641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45689</v>
      </c>
      <c r="H1677" s="11">
        <v>11</v>
      </c>
      <c r="I1677" s="20" t="s">
        <v>259</v>
      </c>
      <c r="J1677" s="11" t="s">
        <v>261</v>
      </c>
      <c r="K1677" s="11" t="s">
        <v>4641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45689</v>
      </c>
      <c r="H1678" s="11">
        <v>11</v>
      </c>
      <c r="I1678" s="20" t="s">
        <v>259</v>
      </c>
      <c r="J1678" s="11" t="s">
        <v>261</v>
      </c>
      <c r="K1678" s="11" t="s">
        <v>4641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45689</v>
      </c>
      <c r="H1679" s="11">
        <v>11</v>
      </c>
      <c r="I1679" s="20" t="s">
        <v>259</v>
      </c>
      <c r="J1679" s="11" t="s">
        <v>261</v>
      </c>
      <c r="K1679" s="11" t="s">
        <v>4641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45689</v>
      </c>
      <c r="H1680" s="11">
        <v>11</v>
      </c>
      <c r="I1680" s="20" t="s">
        <v>259</v>
      </c>
      <c r="J1680" s="11" t="s">
        <v>261</v>
      </c>
      <c r="K1680" s="11" t="s">
        <v>4641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45689</v>
      </c>
      <c r="H1681" s="11">
        <v>11</v>
      </c>
      <c r="I1681" s="20" t="s">
        <v>259</v>
      </c>
      <c r="J1681" s="11" t="s">
        <v>261</v>
      </c>
      <c r="K1681" s="11" t="s">
        <v>4641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45689</v>
      </c>
      <c r="H1682" s="11">
        <v>11</v>
      </c>
      <c r="I1682" s="20" t="s">
        <v>259</v>
      </c>
      <c r="J1682" s="11" t="s">
        <v>261</v>
      </c>
      <c r="K1682" s="11" t="s">
        <v>4641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45689</v>
      </c>
      <c r="H1683" s="11">
        <v>11</v>
      </c>
      <c r="I1683" s="20" t="s">
        <v>259</v>
      </c>
      <c r="J1683" s="11" t="s">
        <v>261</v>
      </c>
      <c r="K1683" s="11" t="s">
        <v>4641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45689</v>
      </c>
      <c r="H1684" s="11">
        <v>11</v>
      </c>
      <c r="I1684" s="20" t="s">
        <v>259</v>
      </c>
      <c r="J1684" s="11" t="s">
        <v>261</v>
      </c>
      <c r="K1684" s="11" t="s">
        <v>4641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45689</v>
      </c>
      <c r="H1685" s="11">
        <v>11</v>
      </c>
      <c r="I1685" s="20" t="s">
        <v>259</v>
      </c>
      <c r="J1685" s="11" t="s">
        <v>261</v>
      </c>
      <c r="K1685" s="11" t="s">
        <v>4641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45689</v>
      </c>
      <c r="H1686" s="11">
        <v>11</v>
      </c>
      <c r="I1686" s="20" t="s">
        <v>259</v>
      </c>
      <c r="J1686" s="11" t="s">
        <v>261</v>
      </c>
      <c r="K1686" s="11" t="s">
        <v>4641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45689</v>
      </c>
      <c r="H1687" s="11">
        <v>11</v>
      </c>
      <c r="I1687" s="20" t="s">
        <v>259</v>
      </c>
      <c r="J1687" s="11" t="s">
        <v>261</v>
      </c>
      <c r="K1687" s="11" t="s">
        <v>4641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45689</v>
      </c>
      <c r="H1688" s="11">
        <v>11</v>
      </c>
      <c r="I1688" s="20" t="s">
        <v>259</v>
      </c>
      <c r="J1688" s="11" t="s">
        <v>261</v>
      </c>
      <c r="K1688" s="11" t="s">
        <v>4641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45689</v>
      </c>
      <c r="H1689" s="11">
        <v>11</v>
      </c>
      <c r="I1689" s="20" t="s">
        <v>259</v>
      </c>
      <c r="J1689" s="11" t="s">
        <v>261</v>
      </c>
      <c r="K1689" s="11" t="s">
        <v>4641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45689</v>
      </c>
      <c r="H1690" s="11">
        <v>11</v>
      </c>
      <c r="I1690" s="20" t="s">
        <v>259</v>
      </c>
      <c r="J1690" s="11" t="s">
        <v>261</v>
      </c>
      <c r="K1690" s="11" t="s">
        <v>4641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45689</v>
      </c>
      <c r="H1691" s="11">
        <v>11</v>
      </c>
      <c r="I1691" s="20" t="s">
        <v>259</v>
      </c>
      <c r="J1691" s="11" t="s">
        <v>261</v>
      </c>
      <c r="K1691" s="11" t="s">
        <v>4641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45689</v>
      </c>
      <c r="H1692" s="11">
        <v>11</v>
      </c>
      <c r="I1692" s="20" t="s">
        <v>259</v>
      </c>
      <c r="J1692" s="11" t="s">
        <v>261</v>
      </c>
      <c r="K1692" s="11" t="s">
        <v>4641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45689</v>
      </c>
      <c r="H1693" s="11">
        <v>11</v>
      </c>
      <c r="I1693" s="20" t="s">
        <v>259</v>
      </c>
      <c r="J1693" s="11" t="s">
        <v>261</v>
      </c>
      <c r="K1693" s="11" t="s">
        <v>4641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45689</v>
      </c>
      <c r="H1694" s="11">
        <v>11</v>
      </c>
      <c r="I1694" s="20" t="s">
        <v>259</v>
      </c>
      <c r="J1694" s="11" t="s">
        <v>261</v>
      </c>
      <c r="K1694" s="11" t="s">
        <v>4641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45689</v>
      </c>
      <c r="H1695" s="11">
        <v>11</v>
      </c>
      <c r="I1695" s="20" t="s">
        <v>259</v>
      </c>
      <c r="J1695" s="11" t="s">
        <v>261</v>
      </c>
      <c r="K1695" s="11" t="s">
        <v>4641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45689</v>
      </c>
      <c r="H1696" s="11">
        <v>11</v>
      </c>
      <c r="I1696" s="20" t="s">
        <v>259</v>
      </c>
      <c r="J1696" s="11" t="s">
        <v>261</v>
      </c>
      <c r="K1696" s="11" t="s">
        <v>4641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45689</v>
      </c>
      <c r="H1697" s="11">
        <v>11</v>
      </c>
      <c r="I1697" s="20" t="s">
        <v>259</v>
      </c>
      <c r="J1697" s="11" t="s">
        <v>261</v>
      </c>
      <c r="K1697" s="11" t="s">
        <v>4641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45689</v>
      </c>
      <c r="H1698" s="11">
        <v>11</v>
      </c>
      <c r="I1698" s="20" t="s">
        <v>259</v>
      </c>
      <c r="J1698" s="11" t="s">
        <v>261</v>
      </c>
      <c r="K1698" s="11" t="s">
        <v>4641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45689</v>
      </c>
      <c r="H1699" s="11">
        <v>11</v>
      </c>
      <c r="I1699" s="20" t="s">
        <v>259</v>
      </c>
      <c r="J1699" s="11" t="s">
        <v>261</v>
      </c>
      <c r="K1699" s="11" t="s">
        <v>4641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45689</v>
      </c>
      <c r="H1700" s="11">
        <v>11</v>
      </c>
      <c r="I1700" s="20" t="s">
        <v>259</v>
      </c>
      <c r="J1700" s="11" t="s">
        <v>261</v>
      </c>
      <c r="K1700" s="11" t="s">
        <v>4641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45689</v>
      </c>
      <c r="H1701" s="11">
        <v>11</v>
      </c>
      <c r="I1701" s="20" t="s">
        <v>259</v>
      </c>
      <c r="J1701" s="11" t="s">
        <v>261</v>
      </c>
      <c r="K1701" s="11" t="s">
        <v>4641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45689</v>
      </c>
      <c r="H1702" s="11">
        <v>11</v>
      </c>
      <c r="I1702" s="20" t="s">
        <v>259</v>
      </c>
      <c r="J1702" s="11" t="s">
        <v>261</v>
      </c>
      <c r="K1702" s="11" t="s">
        <v>4641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45689</v>
      </c>
      <c r="H1703" s="11">
        <v>11</v>
      </c>
      <c r="I1703" s="20" t="s">
        <v>259</v>
      </c>
      <c r="J1703" s="11" t="s">
        <v>261</v>
      </c>
      <c r="K1703" s="11" t="s">
        <v>4641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45689</v>
      </c>
      <c r="H1704" s="11">
        <v>11</v>
      </c>
      <c r="I1704" s="20" t="s">
        <v>259</v>
      </c>
      <c r="J1704" s="11" t="s">
        <v>261</v>
      </c>
      <c r="K1704" s="11" t="s">
        <v>4641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45689</v>
      </c>
      <c r="H1705" s="11">
        <v>11</v>
      </c>
      <c r="I1705" s="20" t="s">
        <v>259</v>
      </c>
      <c r="J1705" s="11" t="s">
        <v>261</v>
      </c>
      <c r="K1705" s="11" t="s">
        <v>4641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45689</v>
      </c>
      <c r="H1706" s="11">
        <v>11</v>
      </c>
      <c r="I1706" s="20" t="s">
        <v>259</v>
      </c>
      <c r="J1706" s="11" t="s">
        <v>261</v>
      </c>
      <c r="K1706" s="11" t="s">
        <v>4641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45689</v>
      </c>
      <c r="H1707" s="11">
        <v>11</v>
      </c>
      <c r="I1707" s="20" t="s">
        <v>259</v>
      </c>
      <c r="J1707" s="11" t="s">
        <v>261</v>
      </c>
      <c r="K1707" s="11" t="s">
        <v>4641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45689</v>
      </c>
      <c r="H1708" s="11">
        <v>11</v>
      </c>
      <c r="I1708" s="20" t="s">
        <v>259</v>
      </c>
      <c r="J1708" s="11" t="s">
        <v>261</v>
      </c>
      <c r="K1708" s="11" t="s">
        <v>4641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45689</v>
      </c>
      <c r="H1709" s="11">
        <v>11</v>
      </c>
      <c r="I1709" s="20" t="s">
        <v>259</v>
      </c>
      <c r="J1709" s="11" t="s">
        <v>261</v>
      </c>
      <c r="K1709" s="11" t="s">
        <v>4641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45689</v>
      </c>
      <c r="H1710" s="11">
        <v>11</v>
      </c>
      <c r="I1710" s="20" t="s">
        <v>259</v>
      </c>
      <c r="J1710" s="11" t="s">
        <v>261</v>
      </c>
      <c r="K1710" s="11" t="s">
        <v>4641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45689</v>
      </c>
      <c r="H1711" s="11">
        <v>11</v>
      </c>
      <c r="I1711" s="20" t="s">
        <v>259</v>
      </c>
      <c r="J1711" s="11" t="s">
        <v>261</v>
      </c>
      <c r="K1711" s="11" t="s">
        <v>4641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45689</v>
      </c>
      <c r="H1712" s="11">
        <v>11</v>
      </c>
      <c r="I1712" s="20" t="s">
        <v>259</v>
      </c>
      <c r="J1712" s="11" t="s">
        <v>261</v>
      </c>
      <c r="K1712" s="11" t="s">
        <v>4641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45689</v>
      </c>
      <c r="H1713" s="11">
        <v>11</v>
      </c>
      <c r="I1713" s="20" t="s">
        <v>259</v>
      </c>
      <c r="J1713" s="11" t="s">
        <v>261</v>
      </c>
      <c r="K1713" s="11" t="s">
        <v>4641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45689</v>
      </c>
      <c r="H1714" s="11">
        <v>11</v>
      </c>
      <c r="I1714" s="20" t="s">
        <v>259</v>
      </c>
      <c r="J1714" s="11" t="s">
        <v>261</v>
      </c>
      <c r="K1714" s="11" t="s">
        <v>4641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45689</v>
      </c>
      <c r="H1715" s="11">
        <v>11</v>
      </c>
      <c r="I1715" s="20" t="s">
        <v>259</v>
      </c>
      <c r="J1715" s="11" t="s">
        <v>261</v>
      </c>
      <c r="K1715" s="11" t="s">
        <v>4641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45689</v>
      </c>
      <c r="H1716" s="11">
        <v>11</v>
      </c>
      <c r="I1716" s="20" t="s">
        <v>259</v>
      </c>
      <c r="J1716" s="11" t="s">
        <v>261</v>
      </c>
      <c r="K1716" s="11" t="s">
        <v>4641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45689</v>
      </c>
      <c r="H1717" s="11">
        <v>11</v>
      </c>
      <c r="I1717" s="20" t="s">
        <v>259</v>
      </c>
      <c r="J1717" s="11" t="s">
        <v>261</v>
      </c>
      <c r="K1717" s="11" t="s">
        <v>4641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45689</v>
      </c>
      <c r="H1718" s="11">
        <v>11</v>
      </c>
      <c r="I1718" s="20" t="s">
        <v>259</v>
      </c>
      <c r="J1718" s="11" t="s">
        <v>261</v>
      </c>
      <c r="K1718" s="11" t="s">
        <v>4641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45689</v>
      </c>
      <c r="H1719" s="11">
        <v>11</v>
      </c>
      <c r="I1719" s="20" t="s">
        <v>259</v>
      </c>
      <c r="J1719" s="11" t="s">
        <v>261</v>
      </c>
      <c r="K1719" s="11" t="s">
        <v>4641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45689</v>
      </c>
      <c r="H1720" s="11">
        <v>11</v>
      </c>
      <c r="I1720" s="20" t="s">
        <v>259</v>
      </c>
      <c r="J1720" s="11" t="s">
        <v>261</v>
      </c>
      <c r="K1720" s="11" t="s">
        <v>4641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45689</v>
      </c>
      <c r="H1721" s="11">
        <v>11</v>
      </c>
      <c r="I1721" s="20" t="s">
        <v>259</v>
      </c>
      <c r="J1721" s="11" t="s">
        <v>261</v>
      </c>
      <c r="K1721" s="11" t="s">
        <v>4641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45689</v>
      </c>
      <c r="H1722" s="11">
        <v>11</v>
      </c>
      <c r="I1722" s="20" t="s">
        <v>259</v>
      </c>
      <c r="J1722" s="11" t="s">
        <v>261</v>
      </c>
      <c r="K1722" s="11" t="s">
        <v>4641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45689</v>
      </c>
      <c r="H1723" s="11">
        <v>11</v>
      </c>
      <c r="I1723" s="20" t="s">
        <v>259</v>
      </c>
      <c r="J1723" s="11" t="s">
        <v>261</v>
      </c>
      <c r="K1723" s="11" t="s">
        <v>4641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45689</v>
      </c>
      <c r="H1724" s="11">
        <v>11</v>
      </c>
      <c r="I1724" s="20" t="s">
        <v>259</v>
      </c>
      <c r="J1724" s="11" t="s">
        <v>261</v>
      </c>
      <c r="K1724" s="11" t="s">
        <v>4641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45689</v>
      </c>
      <c r="H1725" s="11">
        <v>11</v>
      </c>
      <c r="I1725" s="20" t="s">
        <v>259</v>
      </c>
      <c r="J1725" s="11" t="s">
        <v>261</v>
      </c>
      <c r="K1725" s="11" t="s">
        <v>4641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45689</v>
      </c>
      <c r="H1726" s="11">
        <v>11</v>
      </c>
      <c r="I1726" s="20" t="s">
        <v>259</v>
      </c>
      <c r="J1726" s="11" t="s">
        <v>261</v>
      </c>
      <c r="K1726" s="11" t="s">
        <v>4641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45689</v>
      </c>
      <c r="H1727" s="11">
        <v>11</v>
      </c>
      <c r="I1727" s="20" t="s">
        <v>259</v>
      </c>
      <c r="J1727" s="11" t="s">
        <v>261</v>
      </c>
      <c r="K1727" s="11" t="s">
        <v>4641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45689</v>
      </c>
      <c r="H1728" s="11">
        <v>11</v>
      </c>
      <c r="I1728" s="20" t="s">
        <v>259</v>
      </c>
      <c r="J1728" s="11" t="s">
        <v>261</v>
      </c>
      <c r="K1728" s="11" t="s">
        <v>4641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45689</v>
      </c>
      <c r="H1729" s="11">
        <v>11</v>
      </c>
      <c r="I1729" s="20" t="s">
        <v>259</v>
      </c>
      <c r="J1729" s="11" t="s">
        <v>261</v>
      </c>
      <c r="K1729" s="11" t="s">
        <v>4641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45689</v>
      </c>
      <c r="H1730" s="11">
        <v>11</v>
      </c>
      <c r="I1730" s="20" t="s">
        <v>259</v>
      </c>
      <c r="J1730" s="11" t="s">
        <v>261</v>
      </c>
      <c r="K1730" s="11" t="s">
        <v>4641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45689</v>
      </c>
      <c r="H1731" s="11">
        <v>11</v>
      </c>
      <c r="I1731" s="20" t="s">
        <v>259</v>
      </c>
      <c r="J1731" s="11" t="s">
        <v>261</v>
      </c>
      <c r="K1731" s="11" t="s">
        <v>4641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45689</v>
      </c>
      <c r="H1732" s="11">
        <v>11</v>
      </c>
      <c r="I1732" s="20" t="s">
        <v>259</v>
      </c>
      <c r="J1732" s="11" t="s">
        <v>261</v>
      </c>
      <c r="K1732" s="11" t="s">
        <v>4641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45689</v>
      </c>
      <c r="H1733" s="11">
        <v>11</v>
      </c>
      <c r="I1733" s="20" t="s">
        <v>259</v>
      </c>
      <c r="J1733" s="11" t="s">
        <v>261</v>
      </c>
      <c r="K1733" s="11" t="s">
        <v>4641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45689</v>
      </c>
      <c r="H1734" s="11">
        <v>11</v>
      </c>
      <c r="I1734" s="20" t="s">
        <v>259</v>
      </c>
      <c r="J1734" s="11" t="s">
        <v>261</v>
      </c>
      <c r="K1734" s="11" t="s">
        <v>4641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45689</v>
      </c>
      <c r="H1735" s="11">
        <v>11</v>
      </c>
      <c r="I1735" s="20" t="s">
        <v>259</v>
      </c>
      <c r="J1735" s="11" t="s">
        <v>261</v>
      </c>
      <c r="K1735" s="11" t="s">
        <v>4641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45689</v>
      </c>
      <c r="H1736" s="11">
        <v>11</v>
      </c>
      <c r="I1736" s="20" t="s">
        <v>259</v>
      </c>
      <c r="J1736" s="11" t="s">
        <v>261</v>
      </c>
      <c r="K1736" s="11" t="s">
        <v>4641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45689</v>
      </c>
      <c r="H1737" s="11">
        <v>11</v>
      </c>
      <c r="I1737" s="20" t="s">
        <v>259</v>
      </c>
      <c r="J1737" s="11" t="s">
        <v>261</v>
      </c>
      <c r="K1737" s="11" t="s">
        <v>4641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45689</v>
      </c>
      <c r="H1738" s="11">
        <v>11</v>
      </c>
      <c r="I1738" s="20" t="s">
        <v>259</v>
      </c>
      <c r="J1738" s="11" t="s">
        <v>261</v>
      </c>
      <c r="K1738" s="11" t="s">
        <v>4641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45689</v>
      </c>
      <c r="H1739" s="11">
        <v>11</v>
      </c>
      <c r="I1739" s="20" t="s">
        <v>259</v>
      </c>
      <c r="J1739" s="11" t="s">
        <v>261</v>
      </c>
      <c r="K1739" s="11" t="s">
        <v>4641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45689</v>
      </c>
      <c r="H1740" s="11">
        <v>11</v>
      </c>
      <c r="I1740" s="20" t="s">
        <v>259</v>
      </c>
      <c r="J1740" s="11" t="s">
        <v>261</v>
      </c>
      <c r="K1740" s="11" t="s">
        <v>4641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45689</v>
      </c>
      <c r="H1741" s="11">
        <v>11</v>
      </c>
      <c r="I1741" s="20" t="s">
        <v>259</v>
      </c>
      <c r="J1741" s="11" t="s">
        <v>261</v>
      </c>
      <c r="K1741" s="11" t="s">
        <v>4641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45689</v>
      </c>
      <c r="H1742" s="11">
        <v>11</v>
      </c>
      <c r="I1742" s="20" t="s">
        <v>259</v>
      </c>
      <c r="J1742" s="11" t="s">
        <v>261</v>
      </c>
      <c r="K1742" s="11" t="s">
        <v>4641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45689</v>
      </c>
      <c r="H1743" s="11">
        <v>11</v>
      </c>
      <c r="I1743" s="20" t="s">
        <v>259</v>
      </c>
      <c r="J1743" s="11" t="s">
        <v>261</v>
      </c>
      <c r="K1743" s="11" t="s">
        <v>4641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45689</v>
      </c>
      <c r="H1744" s="11">
        <v>11</v>
      </c>
      <c r="I1744" s="20" t="s">
        <v>259</v>
      </c>
      <c r="J1744" s="11" t="s">
        <v>261</v>
      </c>
      <c r="K1744" s="11" t="s">
        <v>4641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45689</v>
      </c>
      <c r="H1745" s="11">
        <v>11</v>
      </c>
      <c r="I1745" s="20" t="s">
        <v>259</v>
      </c>
      <c r="J1745" s="11" t="s">
        <v>261</v>
      </c>
      <c r="K1745" s="11" t="s">
        <v>4641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45689</v>
      </c>
      <c r="H1746" s="11">
        <v>11</v>
      </c>
      <c r="I1746" s="20" t="s">
        <v>259</v>
      </c>
      <c r="J1746" s="11" t="s">
        <v>261</v>
      </c>
      <c r="K1746" s="11" t="s">
        <v>4641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45689</v>
      </c>
      <c r="H1747" s="11">
        <v>11</v>
      </c>
      <c r="I1747" s="20" t="s">
        <v>259</v>
      </c>
      <c r="J1747" s="11" t="s">
        <v>261</v>
      </c>
      <c r="K1747" s="11" t="s">
        <v>4641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45689</v>
      </c>
      <c r="H1748" s="11">
        <v>11</v>
      </c>
      <c r="I1748" s="20" t="s">
        <v>259</v>
      </c>
      <c r="J1748" s="11" t="s">
        <v>261</v>
      </c>
      <c r="K1748" s="11" t="s">
        <v>4641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45689</v>
      </c>
      <c r="H1749" s="11">
        <v>11</v>
      </c>
      <c r="I1749" s="20" t="s">
        <v>259</v>
      </c>
      <c r="J1749" s="11" t="s">
        <v>261</v>
      </c>
      <c r="K1749" s="11" t="s">
        <v>4641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45689</v>
      </c>
      <c r="H1750" s="11">
        <v>11</v>
      </c>
      <c r="I1750" s="20" t="s">
        <v>259</v>
      </c>
      <c r="J1750" s="11" t="s">
        <v>261</v>
      </c>
      <c r="K1750" s="11" t="s">
        <v>4641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45689</v>
      </c>
      <c r="H1751" s="11">
        <v>11</v>
      </c>
      <c r="I1751" s="20" t="s">
        <v>259</v>
      </c>
      <c r="J1751" s="11" t="s">
        <v>261</v>
      </c>
      <c r="K1751" s="11" t="s">
        <v>4641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45689</v>
      </c>
      <c r="H1752" s="11">
        <v>11</v>
      </c>
      <c r="I1752" s="20" t="s">
        <v>259</v>
      </c>
      <c r="J1752" s="11" t="s">
        <v>261</v>
      </c>
      <c r="K1752" s="11" t="s">
        <v>4641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45689</v>
      </c>
      <c r="H1753" s="11">
        <v>11</v>
      </c>
      <c r="I1753" s="20" t="s">
        <v>259</v>
      </c>
      <c r="J1753" s="11" t="s">
        <v>261</v>
      </c>
      <c r="K1753" s="11" t="s">
        <v>4641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45689</v>
      </c>
      <c r="H1754" s="11">
        <v>11</v>
      </c>
      <c r="I1754" s="20" t="s">
        <v>259</v>
      </c>
      <c r="J1754" s="11" t="s">
        <v>261</v>
      </c>
      <c r="K1754" s="11" t="s">
        <v>4641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45689</v>
      </c>
      <c r="H1755" s="11">
        <v>11</v>
      </c>
      <c r="I1755" s="20" t="s">
        <v>259</v>
      </c>
      <c r="J1755" s="11" t="s">
        <v>261</v>
      </c>
      <c r="K1755" s="11" t="s">
        <v>4641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45689</v>
      </c>
      <c r="H1756" s="11">
        <v>11</v>
      </c>
      <c r="I1756" s="20" t="s">
        <v>259</v>
      </c>
      <c r="J1756" s="11" t="s">
        <v>261</v>
      </c>
      <c r="K1756" s="11" t="s">
        <v>4641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45689</v>
      </c>
      <c r="H1757" s="11">
        <v>11</v>
      </c>
      <c r="I1757" s="20" t="s">
        <v>259</v>
      </c>
      <c r="J1757" s="11" t="s">
        <v>261</v>
      </c>
      <c r="K1757" s="11" t="s">
        <v>4641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45689</v>
      </c>
      <c r="H1758" s="11">
        <v>11</v>
      </c>
      <c r="I1758" s="20" t="s">
        <v>259</v>
      </c>
      <c r="J1758" s="11" t="s">
        <v>261</v>
      </c>
      <c r="K1758" s="11" t="s">
        <v>4641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45689</v>
      </c>
      <c r="H1759" s="11">
        <v>11</v>
      </c>
      <c r="I1759" s="20" t="s">
        <v>259</v>
      </c>
      <c r="J1759" s="11" t="s">
        <v>261</v>
      </c>
      <c r="K1759" s="11" t="s">
        <v>4641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45689</v>
      </c>
      <c r="H1760" s="11">
        <v>11</v>
      </c>
      <c r="I1760" s="20" t="s">
        <v>259</v>
      </c>
      <c r="J1760" s="11" t="s">
        <v>261</v>
      </c>
      <c r="K1760" s="11" t="s">
        <v>4641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45689</v>
      </c>
      <c r="H1761" s="11">
        <v>11</v>
      </c>
      <c r="I1761" s="20" t="s">
        <v>259</v>
      </c>
      <c r="J1761" s="11" t="s">
        <v>261</v>
      </c>
      <c r="K1761" s="11" t="s">
        <v>4641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45689</v>
      </c>
      <c r="H1762" s="11">
        <v>11</v>
      </c>
      <c r="I1762" s="20" t="s">
        <v>259</v>
      </c>
      <c r="J1762" s="11" t="s">
        <v>261</v>
      </c>
      <c r="K1762" s="11" t="s">
        <v>4641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45689</v>
      </c>
      <c r="H1763" s="11">
        <v>11</v>
      </c>
      <c r="I1763" s="20" t="s">
        <v>259</v>
      </c>
      <c r="J1763" s="11" t="s">
        <v>261</v>
      </c>
      <c r="K1763" s="11" t="s">
        <v>4641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45689</v>
      </c>
      <c r="H1764" s="11">
        <v>11</v>
      </c>
      <c r="I1764" s="20" t="s">
        <v>259</v>
      </c>
      <c r="J1764" s="11" t="s">
        <v>261</v>
      </c>
      <c r="K1764" s="11" t="s">
        <v>4641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45689</v>
      </c>
      <c r="H1765" s="11">
        <v>11</v>
      </c>
      <c r="I1765" s="20" t="s">
        <v>259</v>
      </c>
      <c r="J1765" s="11" t="s">
        <v>261</v>
      </c>
      <c r="K1765" s="11" t="s">
        <v>4641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45689</v>
      </c>
      <c r="H1766" s="11">
        <v>11</v>
      </c>
      <c r="I1766" s="20" t="s">
        <v>259</v>
      </c>
      <c r="J1766" s="11" t="s">
        <v>261</v>
      </c>
      <c r="K1766" s="11" t="s">
        <v>4641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45689</v>
      </c>
      <c r="H1767" s="11">
        <v>11</v>
      </c>
      <c r="I1767" s="20" t="s">
        <v>259</v>
      </c>
      <c r="J1767" s="11" t="s">
        <v>261</v>
      </c>
      <c r="K1767" s="11" t="s">
        <v>4641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45689</v>
      </c>
      <c r="H1768" s="11">
        <v>11</v>
      </c>
      <c r="I1768" s="20" t="s">
        <v>259</v>
      </c>
      <c r="J1768" s="11" t="s">
        <v>261</v>
      </c>
      <c r="K1768" s="11" t="s">
        <v>4641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45689</v>
      </c>
      <c r="H1769" s="11">
        <v>11</v>
      </c>
      <c r="I1769" s="20" t="s">
        <v>259</v>
      </c>
      <c r="J1769" s="11" t="s">
        <v>261</v>
      </c>
      <c r="K1769" s="11" t="s">
        <v>4641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45689</v>
      </c>
      <c r="H1770" s="11">
        <v>11</v>
      </c>
      <c r="I1770" s="20" t="s">
        <v>259</v>
      </c>
      <c r="J1770" s="11" t="s">
        <v>261</v>
      </c>
      <c r="K1770" s="11" t="s">
        <v>4641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45689</v>
      </c>
      <c r="H1771" s="11">
        <v>11</v>
      </c>
      <c r="I1771" s="20" t="s">
        <v>259</v>
      </c>
      <c r="J1771" s="11" t="s">
        <v>261</v>
      </c>
      <c r="K1771" s="11" t="s">
        <v>4641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45689</v>
      </c>
      <c r="H1772" s="11">
        <v>11</v>
      </c>
      <c r="I1772" s="20" t="s">
        <v>259</v>
      </c>
      <c r="J1772" s="11" t="s">
        <v>261</v>
      </c>
      <c r="K1772" s="11" t="s">
        <v>4641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45689</v>
      </c>
      <c r="H1773" s="11">
        <v>11</v>
      </c>
      <c r="I1773" s="20" t="s">
        <v>259</v>
      </c>
      <c r="J1773" s="11" t="s">
        <v>261</v>
      </c>
      <c r="K1773" s="11" t="s">
        <v>4641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45689</v>
      </c>
      <c r="H1774" s="11">
        <v>11</v>
      </c>
      <c r="I1774" s="20" t="s">
        <v>259</v>
      </c>
      <c r="J1774" s="11" t="s">
        <v>261</v>
      </c>
      <c r="K1774" s="11" t="s">
        <v>4641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45689</v>
      </c>
      <c r="H1775" s="11">
        <v>11</v>
      </c>
      <c r="I1775" s="20" t="s">
        <v>259</v>
      </c>
      <c r="J1775" s="11" t="s">
        <v>261</v>
      </c>
      <c r="K1775" s="11" t="s">
        <v>4641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45689</v>
      </c>
      <c r="H1776" s="11">
        <v>11</v>
      </c>
      <c r="I1776" s="20" t="s">
        <v>259</v>
      </c>
      <c r="J1776" s="11" t="s">
        <v>261</v>
      </c>
      <c r="K1776" s="11" t="s">
        <v>4641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45689</v>
      </c>
      <c r="H1777" s="11">
        <v>11</v>
      </c>
      <c r="I1777" s="20" t="s">
        <v>259</v>
      </c>
      <c r="J1777" s="11" t="s">
        <v>261</v>
      </c>
      <c r="K1777" s="11" t="s">
        <v>4641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45689</v>
      </c>
      <c r="H1778" s="11">
        <v>11</v>
      </c>
      <c r="I1778" s="20" t="s">
        <v>259</v>
      </c>
      <c r="J1778" s="11" t="s">
        <v>261</v>
      </c>
      <c r="K1778" s="11" t="s">
        <v>4641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45689</v>
      </c>
      <c r="H1779" s="11">
        <v>11</v>
      </c>
      <c r="I1779" s="20" t="s">
        <v>259</v>
      </c>
      <c r="J1779" s="11" t="s">
        <v>261</v>
      </c>
      <c r="K1779" s="11" t="s">
        <v>4641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45689</v>
      </c>
      <c r="H1780" s="11">
        <v>11</v>
      </c>
      <c r="I1780" s="20" t="s">
        <v>259</v>
      </c>
      <c r="J1780" s="11" t="s">
        <v>261</v>
      </c>
      <c r="K1780" s="11" t="s">
        <v>4641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45689</v>
      </c>
      <c r="H1781" s="11">
        <v>11</v>
      </c>
      <c r="I1781" s="20" t="s">
        <v>259</v>
      </c>
      <c r="J1781" s="11" t="s">
        <v>261</v>
      </c>
      <c r="K1781" s="11" t="s">
        <v>4641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45689</v>
      </c>
      <c r="H1782" s="11">
        <v>11</v>
      </c>
      <c r="I1782" s="20" t="s">
        <v>259</v>
      </c>
      <c r="J1782" s="11" t="s">
        <v>261</v>
      </c>
      <c r="K1782" s="11" t="s">
        <v>4641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45689</v>
      </c>
      <c r="H1783" s="11">
        <v>11</v>
      </c>
      <c r="I1783" s="20" t="s">
        <v>259</v>
      </c>
      <c r="J1783" s="11" t="s">
        <v>261</v>
      </c>
      <c r="K1783" s="11" t="s">
        <v>4641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45689</v>
      </c>
      <c r="H1784" s="11">
        <v>11</v>
      </c>
      <c r="I1784" s="20" t="s">
        <v>259</v>
      </c>
      <c r="J1784" s="11" t="s">
        <v>261</v>
      </c>
      <c r="K1784" s="11" t="s">
        <v>4641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45689</v>
      </c>
      <c r="H1785" s="11">
        <v>11</v>
      </c>
      <c r="I1785" s="20" t="s">
        <v>259</v>
      </c>
      <c r="J1785" s="11" t="s">
        <v>261</v>
      </c>
      <c r="K1785" s="11" t="s">
        <v>4641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45689</v>
      </c>
      <c r="H1786" s="11">
        <v>11</v>
      </c>
      <c r="I1786" s="20" t="s">
        <v>259</v>
      </c>
      <c r="J1786" s="11" t="s">
        <v>261</v>
      </c>
      <c r="K1786" s="11" t="s">
        <v>4641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45689</v>
      </c>
      <c r="H1787" s="11">
        <v>11</v>
      </c>
      <c r="I1787" s="20" t="s">
        <v>259</v>
      </c>
      <c r="J1787" s="11" t="s">
        <v>261</v>
      </c>
      <c r="K1787" s="11" t="s">
        <v>4641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45689</v>
      </c>
      <c r="H1788" s="11">
        <v>11</v>
      </c>
      <c r="I1788" s="20" t="s">
        <v>259</v>
      </c>
      <c r="J1788" s="11" t="s">
        <v>261</v>
      </c>
      <c r="K1788" s="11" t="s">
        <v>4641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45689</v>
      </c>
      <c r="H1789" s="11">
        <v>11</v>
      </c>
      <c r="I1789" s="20" t="s">
        <v>259</v>
      </c>
      <c r="J1789" s="11" t="s">
        <v>261</v>
      </c>
      <c r="K1789" s="11" t="s">
        <v>4641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45689</v>
      </c>
      <c r="H1790" s="11">
        <v>11</v>
      </c>
      <c r="I1790" s="20" t="s">
        <v>259</v>
      </c>
      <c r="J1790" s="11" t="s">
        <v>261</v>
      </c>
      <c r="K1790" s="11" t="s">
        <v>4641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45689</v>
      </c>
      <c r="H1791" s="11">
        <v>11</v>
      </c>
      <c r="I1791" s="20" t="s">
        <v>259</v>
      </c>
      <c r="J1791" s="11" t="s">
        <v>261</v>
      </c>
      <c r="K1791" s="11" t="s">
        <v>4641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45689</v>
      </c>
      <c r="H1792" s="11">
        <v>11</v>
      </c>
      <c r="I1792" s="20" t="s">
        <v>259</v>
      </c>
      <c r="J1792" s="11" t="s">
        <v>261</v>
      </c>
      <c r="K1792" s="11" t="s">
        <v>4641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45689</v>
      </c>
      <c r="H1793" s="11">
        <v>11</v>
      </c>
      <c r="I1793" s="20" t="s">
        <v>259</v>
      </c>
      <c r="J1793" s="11" t="s">
        <v>261</v>
      </c>
      <c r="K1793" s="11" t="s">
        <v>4641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45689</v>
      </c>
      <c r="H1794" s="11">
        <v>11</v>
      </c>
      <c r="I1794" s="20" t="s">
        <v>259</v>
      </c>
      <c r="J1794" s="11" t="s">
        <v>261</v>
      </c>
      <c r="K1794" s="11" t="s">
        <v>4641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45689</v>
      </c>
      <c r="H1795" s="11">
        <v>11</v>
      </c>
      <c r="I1795" s="20" t="s">
        <v>259</v>
      </c>
      <c r="J1795" s="11" t="s">
        <v>261</v>
      </c>
      <c r="K1795" s="11" t="s">
        <v>4641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45689</v>
      </c>
      <c r="H1796" s="11">
        <v>11</v>
      </c>
      <c r="I1796" s="20" t="s">
        <v>259</v>
      </c>
      <c r="J1796" s="11" t="s">
        <v>261</v>
      </c>
      <c r="K1796" s="11" t="s">
        <v>4641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45689</v>
      </c>
      <c r="H1797" s="11">
        <v>11</v>
      </c>
      <c r="I1797" s="20" t="s">
        <v>259</v>
      </c>
      <c r="J1797" s="11" t="s">
        <v>261</v>
      </c>
      <c r="K1797" s="11" t="s">
        <v>4641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45689</v>
      </c>
      <c r="H1798" s="11">
        <v>11</v>
      </c>
      <c r="I1798" s="20" t="s">
        <v>259</v>
      </c>
      <c r="J1798" s="11" t="s">
        <v>261</v>
      </c>
      <c r="K1798" s="11" t="s">
        <v>4641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45689</v>
      </c>
      <c r="H1799" s="11">
        <v>11</v>
      </c>
      <c r="I1799" s="20" t="s">
        <v>259</v>
      </c>
      <c r="J1799" s="11" t="s">
        <v>261</v>
      </c>
      <c r="K1799" s="11" t="s">
        <v>4641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45689</v>
      </c>
      <c r="H1800" s="11">
        <v>11</v>
      </c>
      <c r="I1800" s="20" t="s">
        <v>259</v>
      </c>
      <c r="J1800" s="11" t="s">
        <v>261</v>
      </c>
      <c r="K1800" s="11" t="s">
        <v>4641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45689</v>
      </c>
      <c r="H1801" s="11">
        <v>11</v>
      </c>
      <c r="I1801" s="20" t="s">
        <v>259</v>
      </c>
      <c r="J1801" s="11" t="s">
        <v>261</v>
      </c>
      <c r="K1801" s="11" t="s">
        <v>4641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45689</v>
      </c>
      <c r="H1802" s="11">
        <v>11</v>
      </c>
      <c r="I1802" s="20" t="s">
        <v>259</v>
      </c>
      <c r="J1802" s="11" t="s">
        <v>261</v>
      </c>
      <c r="K1802" s="11" t="s">
        <v>4641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45689</v>
      </c>
      <c r="H1803" s="11">
        <v>11</v>
      </c>
      <c r="I1803" s="20" t="s">
        <v>259</v>
      </c>
      <c r="J1803" s="11" t="s">
        <v>261</v>
      </c>
      <c r="K1803" s="11" t="s">
        <v>4641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45689</v>
      </c>
      <c r="H1804" s="11">
        <v>11</v>
      </c>
      <c r="I1804" s="20" t="s">
        <v>259</v>
      </c>
      <c r="J1804" s="11" t="s">
        <v>261</v>
      </c>
      <c r="K1804" s="11" t="s">
        <v>4641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45689</v>
      </c>
      <c r="H1805" s="11">
        <v>11</v>
      </c>
      <c r="I1805" s="20" t="s">
        <v>259</v>
      </c>
      <c r="J1805" s="11" t="s">
        <v>261</v>
      </c>
      <c r="K1805" s="11" t="s">
        <v>4641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45689</v>
      </c>
      <c r="H1806" s="11">
        <v>11</v>
      </c>
      <c r="I1806" s="20" t="s">
        <v>259</v>
      </c>
      <c r="J1806" s="11" t="s">
        <v>261</v>
      </c>
      <c r="K1806" s="11" t="s">
        <v>4641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45689</v>
      </c>
      <c r="H1807" s="11">
        <v>11</v>
      </c>
      <c r="I1807" s="20" t="s">
        <v>259</v>
      </c>
      <c r="J1807" s="11" t="s">
        <v>261</v>
      </c>
      <c r="K1807" s="11" t="s">
        <v>4641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45689</v>
      </c>
      <c r="H1808" s="11">
        <v>11</v>
      </c>
      <c r="I1808" s="20" t="s">
        <v>259</v>
      </c>
      <c r="J1808" s="11" t="s">
        <v>261</v>
      </c>
      <c r="K1808" s="11" t="s">
        <v>4641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45689</v>
      </c>
      <c r="H1809" s="11">
        <v>11</v>
      </c>
      <c r="I1809" s="20" t="s">
        <v>259</v>
      </c>
      <c r="J1809" s="11" t="s">
        <v>261</v>
      </c>
      <c r="K1809" s="11" t="s">
        <v>4641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45689</v>
      </c>
      <c r="H1810" s="11">
        <v>11</v>
      </c>
      <c r="I1810" s="20" t="s">
        <v>259</v>
      </c>
      <c r="J1810" s="11" t="s">
        <v>261</v>
      </c>
      <c r="K1810" s="11" t="s">
        <v>4641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45689</v>
      </c>
      <c r="H1811" s="11">
        <v>11</v>
      </c>
      <c r="I1811" s="20" t="s">
        <v>259</v>
      </c>
      <c r="J1811" s="11" t="s">
        <v>261</v>
      </c>
      <c r="K1811" s="11" t="s">
        <v>4641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45689</v>
      </c>
      <c r="H1812" s="11">
        <v>11</v>
      </c>
      <c r="I1812" s="20" t="s">
        <v>259</v>
      </c>
      <c r="J1812" s="11" t="s">
        <v>261</v>
      </c>
      <c r="K1812" s="11" t="s">
        <v>4641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45689</v>
      </c>
      <c r="H1813" s="11">
        <v>11</v>
      </c>
      <c r="I1813" s="20" t="s">
        <v>259</v>
      </c>
      <c r="J1813" s="11" t="s">
        <v>261</v>
      </c>
      <c r="K1813" s="11" t="s">
        <v>4641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45689</v>
      </c>
      <c r="H1814" s="11">
        <v>11</v>
      </c>
      <c r="I1814" s="20" t="s">
        <v>259</v>
      </c>
      <c r="J1814" s="11" t="s">
        <v>261</v>
      </c>
      <c r="K1814" s="11" t="s">
        <v>4641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45689</v>
      </c>
      <c r="H1815" s="11">
        <v>11</v>
      </c>
      <c r="I1815" s="20" t="s">
        <v>259</v>
      </c>
      <c r="J1815" s="11" t="s">
        <v>261</v>
      </c>
      <c r="K1815" s="11" t="s">
        <v>4641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45689</v>
      </c>
      <c r="H1816" s="11">
        <v>11</v>
      </c>
      <c r="I1816" s="20" t="s">
        <v>259</v>
      </c>
      <c r="J1816" s="11" t="s">
        <v>261</v>
      </c>
      <c r="K1816" s="11" t="s">
        <v>4641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45689</v>
      </c>
      <c r="H1817" s="11">
        <v>11</v>
      </c>
      <c r="I1817" s="20" t="s">
        <v>259</v>
      </c>
      <c r="J1817" s="11" t="s">
        <v>261</v>
      </c>
      <c r="K1817" s="11" t="s">
        <v>4641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45689</v>
      </c>
      <c r="H1818" s="11">
        <v>11</v>
      </c>
      <c r="I1818" s="20" t="s">
        <v>259</v>
      </c>
      <c r="J1818" s="11" t="s">
        <v>261</v>
      </c>
      <c r="K1818" s="11" t="s">
        <v>4641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45689</v>
      </c>
      <c r="H1819" s="11">
        <v>11</v>
      </c>
      <c r="I1819" s="20" t="s">
        <v>259</v>
      </c>
      <c r="J1819" s="11" t="s">
        <v>261</v>
      </c>
      <c r="K1819" s="11" t="s">
        <v>4641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45689</v>
      </c>
      <c r="H1820" s="11">
        <v>11</v>
      </c>
      <c r="I1820" s="20" t="s">
        <v>259</v>
      </c>
      <c r="J1820" s="11" t="s">
        <v>261</v>
      </c>
      <c r="K1820" s="11" t="s">
        <v>4641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45689</v>
      </c>
      <c r="H1821" s="11">
        <v>11</v>
      </c>
      <c r="I1821" s="20" t="s">
        <v>259</v>
      </c>
      <c r="J1821" s="11" t="s">
        <v>261</v>
      </c>
      <c r="K1821" s="11" t="s">
        <v>4641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45689</v>
      </c>
      <c r="H1822" s="11">
        <v>11</v>
      </c>
      <c r="I1822" s="20" t="s">
        <v>259</v>
      </c>
      <c r="J1822" s="11" t="s">
        <v>261</v>
      </c>
      <c r="K1822" s="11" t="s">
        <v>4641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45689</v>
      </c>
      <c r="H1823" s="11">
        <v>11</v>
      </c>
      <c r="I1823" s="20" t="s">
        <v>259</v>
      </c>
      <c r="J1823" s="11" t="s">
        <v>261</v>
      </c>
      <c r="K1823" s="11" t="s">
        <v>4641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45689</v>
      </c>
      <c r="H1824" s="11">
        <v>11</v>
      </c>
      <c r="I1824" s="20" t="s">
        <v>259</v>
      </c>
      <c r="J1824" s="11" t="s">
        <v>261</v>
      </c>
      <c r="K1824" s="11" t="s">
        <v>4641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45689</v>
      </c>
      <c r="H1825" s="11">
        <v>11</v>
      </c>
      <c r="I1825" s="20" t="s">
        <v>259</v>
      </c>
      <c r="J1825" s="11" t="s">
        <v>261</v>
      </c>
      <c r="K1825" s="11" t="s">
        <v>4641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45689</v>
      </c>
      <c r="H1826" s="11">
        <v>11</v>
      </c>
      <c r="I1826" s="20" t="s">
        <v>259</v>
      </c>
      <c r="J1826" s="11" t="s">
        <v>261</v>
      </c>
      <c r="K1826" s="11" t="s">
        <v>4641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45689</v>
      </c>
      <c r="H1827" s="11">
        <v>11</v>
      </c>
      <c r="I1827" s="20" t="s">
        <v>259</v>
      </c>
      <c r="J1827" s="11" t="s">
        <v>261</v>
      </c>
      <c r="K1827" s="11" t="s">
        <v>4641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45689</v>
      </c>
      <c r="H1828" s="11">
        <v>11</v>
      </c>
      <c r="I1828" s="20" t="s">
        <v>259</v>
      </c>
      <c r="J1828" s="11" t="s">
        <v>261</v>
      </c>
      <c r="K1828" s="11" t="s">
        <v>4641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45689</v>
      </c>
      <c r="H1829" s="11">
        <v>11</v>
      </c>
      <c r="I1829" s="20" t="s">
        <v>259</v>
      </c>
      <c r="J1829" s="11" t="s">
        <v>261</v>
      </c>
      <c r="K1829" s="11" t="s">
        <v>4641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45689</v>
      </c>
      <c r="H1830" s="11">
        <v>11</v>
      </c>
      <c r="I1830" s="20" t="s">
        <v>259</v>
      </c>
      <c r="J1830" s="11" t="s">
        <v>261</v>
      </c>
      <c r="K1830" s="11" t="s">
        <v>4641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45689</v>
      </c>
      <c r="H1831" s="11">
        <v>11</v>
      </c>
      <c r="I1831" s="20" t="s">
        <v>259</v>
      </c>
      <c r="J1831" s="11" t="s">
        <v>261</v>
      </c>
      <c r="K1831" s="11" t="s">
        <v>4641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45689</v>
      </c>
      <c r="H1832" s="11">
        <v>11</v>
      </c>
      <c r="I1832" s="20" t="s">
        <v>259</v>
      </c>
      <c r="J1832" s="11" t="s">
        <v>261</v>
      </c>
      <c r="K1832" s="11" t="s">
        <v>4641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45689</v>
      </c>
      <c r="H1833" s="11">
        <v>11</v>
      </c>
      <c r="I1833" s="20" t="s">
        <v>259</v>
      </c>
      <c r="J1833" s="11" t="s">
        <v>261</v>
      </c>
      <c r="K1833" s="11" t="s">
        <v>4641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45689</v>
      </c>
      <c r="H1834" s="11">
        <v>11</v>
      </c>
      <c r="I1834" s="20" t="s">
        <v>259</v>
      </c>
      <c r="J1834" s="11" t="s">
        <v>261</v>
      </c>
      <c r="K1834" s="11" t="s">
        <v>4641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45689</v>
      </c>
      <c r="H1835" s="11">
        <v>11</v>
      </c>
      <c r="I1835" s="20" t="s">
        <v>259</v>
      </c>
      <c r="J1835" s="11" t="s">
        <v>261</v>
      </c>
      <c r="K1835" s="11" t="s">
        <v>4641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45689</v>
      </c>
      <c r="H1836" s="11">
        <v>11</v>
      </c>
      <c r="I1836" s="20" t="s">
        <v>259</v>
      </c>
      <c r="J1836" s="11" t="s">
        <v>261</v>
      </c>
      <c r="K1836" s="11" t="s">
        <v>4641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45689</v>
      </c>
      <c r="H1837" s="11">
        <v>11</v>
      </c>
      <c r="I1837" s="20" t="s">
        <v>259</v>
      </c>
      <c r="J1837" s="11" t="s">
        <v>261</v>
      </c>
      <c r="K1837" s="11" t="s">
        <v>4641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45689</v>
      </c>
      <c r="H1838" s="11">
        <v>11</v>
      </c>
      <c r="I1838" s="20" t="s">
        <v>259</v>
      </c>
      <c r="J1838" s="11" t="s">
        <v>261</v>
      </c>
      <c r="K1838" s="11" t="s">
        <v>4641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45689</v>
      </c>
      <c r="H1839" s="11">
        <v>11</v>
      </c>
      <c r="I1839" s="20" t="s">
        <v>259</v>
      </c>
      <c r="J1839" s="11" t="s">
        <v>261</v>
      </c>
      <c r="K1839" s="11" t="s">
        <v>4641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45689</v>
      </c>
      <c r="H1840" s="11">
        <v>11</v>
      </c>
      <c r="I1840" s="20" t="s">
        <v>259</v>
      </c>
      <c r="J1840" s="11" t="s">
        <v>261</v>
      </c>
      <c r="K1840" s="11" t="s">
        <v>4641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45689</v>
      </c>
      <c r="H1841" s="11">
        <v>11</v>
      </c>
      <c r="I1841" s="20" t="s">
        <v>259</v>
      </c>
      <c r="J1841" s="11" t="s">
        <v>261</v>
      </c>
      <c r="K1841" s="11" t="s">
        <v>4641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45689</v>
      </c>
      <c r="H1842" s="11">
        <v>11</v>
      </c>
      <c r="I1842" s="20" t="s">
        <v>259</v>
      </c>
      <c r="J1842" s="11" t="s">
        <v>261</v>
      </c>
      <c r="K1842" s="11" t="s">
        <v>4641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45689</v>
      </c>
      <c r="H1843" s="11">
        <v>11</v>
      </c>
      <c r="I1843" s="20" t="s">
        <v>259</v>
      </c>
      <c r="J1843" s="11" t="s">
        <v>261</v>
      </c>
      <c r="K1843" s="11" t="s">
        <v>4641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45689</v>
      </c>
      <c r="H1844" s="11">
        <v>11</v>
      </c>
      <c r="I1844" s="20" t="s">
        <v>259</v>
      </c>
      <c r="J1844" s="11" t="s">
        <v>261</v>
      </c>
      <c r="K1844" s="11" t="s">
        <v>4641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45689</v>
      </c>
      <c r="H1845" s="11">
        <v>11</v>
      </c>
      <c r="I1845" s="20" t="s">
        <v>259</v>
      </c>
      <c r="J1845" s="11" t="s">
        <v>261</v>
      </c>
      <c r="K1845" s="11" t="s">
        <v>4641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45689</v>
      </c>
      <c r="H1846" s="11">
        <v>11</v>
      </c>
      <c r="I1846" s="20" t="s">
        <v>259</v>
      </c>
      <c r="J1846" s="11" t="s">
        <v>261</v>
      </c>
      <c r="K1846" s="11" t="s">
        <v>4641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45689</v>
      </c>
      <c r="H1847" s="11">
        <v>11</v>
      </c>
      <c r="I1847" s="20" t="s">
        <v>259</v>
      </c>
      <c r="J1847" s="11" t="s">
        <v>261</v>
      </c>
      <c r="K1847" s="11" t="s">
        <v>4641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45689</v>
      </c>
      <c r="H1848" s="11">
        <v>11</v>
      </c>
      <c r="I1848" s="20" t="s">
        <v>259</v>
      </c>
      <c r="J1848" s="11" t="s">
        <v>261</v>
      </c>
      <c r="K1848" s="11" t="s">
        <v>4641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45689</v>
      </c>
      <c r="H1849" s="11">
        <v>11</v>
      </c>
      <c r="I1849" s="20" t="s">
        <v>259</v>
      </c>
      <c r="J1849" s="11" t="s">
        <v>261</v>
      </c>
      <c r="K1849" s="11" t="s">
        <v>4641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45689</v>
      </c>
      <c r="H1850" s="11">
        <v>11</v>
      </c>
      <c r="I1850" s="20" t="s">
        <v>259</v>
      </c>
      <c r="J1850" s="11" t="s">
        <v>261</v>
      </c>
      <c r="K1850" s="11" t="s">
        <v>4641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45689</v>
      </c>
      <c r="H1851" s="11">
        <v>11</v>
      </c>
      <c r="I1851" s="20" t="s">
        <v>259</v>
      </c>
      <c r="J1851" s="11" t="s">
        <v>261</v>
      </c>
      <c r="K1851" s="11" t="s">
        <v>4641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45689</v>
      </c>
      <c r="H1852" s="11">
        <v>11</v>
      </c>
      <c r="I1852" s="20" t="s">
        <v>259</v>
      </c>
      <c r="J1852" s="11" t="s">
        <v>261</v>
      </c>
      <c r="K1852" s="11" t="s">
        <v>4641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45689</v>
      </c>
      <c r="H1853" s="11">
        <v>11</v>
      </c>
      <c r="I1853" s="20" t="s">
        <v>259</v>
      </c>
      <c r="J1853" s="11" t="s">
        <v>261</v>
      </c>
      <c r="K1853" s="11" t="s">
        <v>4641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45689</v>
      </c>
      <c r="H1854" s="11">
        <v>11</v>
      </c>
      <c r="I1854" s="20" t="s">
        <v>259</v>
      </c>
      <c r="J1854" s="11" t="s">
        <v>261</v>
      </c>
      <c r="K1854" s="11" t="s">
        <v>4641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45689</v>
      </c>
      <c r="H1855" s="11">
        <v>11</v>
      </c>
      <c r="I1855" s="20" t="s">
        <v>259</v>
      </c>
      <c r="J1855" s="11" t="s">
        <v>261</v>
      </c>
      <c r="K1855" s="11" t="s">
        <v>4641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45689</v>
      </c>
      <c r="H1856" s="11">
        <v>11</v>
      </c>
      <c r="I1856" s="20" t="s">
        <v>259</v>
      </c>
      <c r="J1856" s="11" t="s">
        <v>261</v>
      </c>
      <c r="K1856" s="11" t="s">
        <v>4641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45689</v>
      </c>
      <c r="H1857" s="11">
        <v>11</v>
      </c>
      <c r="I1857" s="20" t="s">
        <v>259</v>
      </c>
      <c r="J1857" s="11" t="s">
        <v>261</v>
      </c>
      <c r="K1857" s="11" t="s">
        <v>4641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45689</v>
      </c>
      <c r="H1858" s="11">
        <v>11</v>
      </c>
      <c r="I1858" s="20" t="s">
        <v>259</v>
      </c>
      <c r="J1858" s="11" t="s">
        <v>261</v>
      </c>
      <c r="K1858" s="11" t="s">
        <v>4641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45689</v>
      </c>
      <c r="H1859" s="11">
        <v>11</v>
      </c>
      <c r="I1859" s="20" t="s">
        <v>259</v>
      </c>
      <c r="J1859" s="11" t="s">
        <v>261</v>
      </c>
      <c r="K1859" s="11" t="s">
        <v>4641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45689</v>
      </c>
      <c r="H1860" s="11">
        <v>11</v>
      </c>
      <c r="I1860" s="20" t="s">
        <v>259</v>
      </c>
      <c r="J1860" s="11" t="s">
        <v>261</v>
      </c>
      <c r="K1860" s="11" t="s">
        <v>4641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45689</v>
      </c>
      <c r="H1861" s="11">
        <v>11</v>
      </c>
      <c r="I1861" s="20" t="s">
        <v>259</v>
      </c>
      <c r="J1861" s="11" t="s">
        <v>261</v>
      </c>
      <c r="K1861" s="11" t="s">
        <v>4641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45689</v>
      </c>
      <c r="H1862" s="11">
        <v>11</v>
      </c>
      <c r="I1862" s="20" t="s">
        <v>259</v>
      </c>
      <c r="J1862" s="11" t="s">
        <v>261</v>
      </c>
      <c r="K1862" s="11" t="s">
        <v>4641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45689</v>
      </c>
      <c r="H1863" s="11">
        <v>11</v>
      </c>
      <c r="I1863" s="20" t="s">
        <v>259</v>
      </c>
      <c r="J1863" s="11" t="s">
        <v>261</v>
      </c>
      <c r="K1863" s="11" t="s">
        <v>4641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45689</v>
      </c>
      <c r="H1864" s="11">
        <v>11</v>
      </c>
      <c r="I1864" s="20" t="s">
        <v>259</v>
      </c>
      <c r="J1864" s="11" t="s">
        <v>261</v>
      </c>
      <c r="K1864" s="11" t="s">
        <v>4641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45689</v>
      </c>
      <c r="H1865" s="11">
        <v>11</v>
      </c>
      <c r="I1865" s="20" t="s">
        <v>259</v>
      </c>
      <c r="J1865" s="11" t="s">
        <v>261</v>
      </c>
      <c r="K1865" s="11" t="s">
        <v>4641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45689</v>
      </c>
      <c r="H1866" s="11">
        <v>11</v>
      </c>
      <c r="I1866" s="20" t="s">
        <v>259</v>
      </c>
      <c r="J1866" s="11" t="s">
        <v>261</v>
      </c>
      <c r="K1866" s="11" t="s">
        <v>4641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45689</v>
      </c>
      <c r="H1867" s="11">
        <v>11</v>
      </c>
      <c r="I1867" s="20" t="s">
        <v>259</v>
      </c>
      <c r="J1867" s="11" t="s">
        <v>261</v>
      </c>
      <c r="K1867" s="11" t="s">
        <v>4641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45689</v>
      </c>
      <c r="H1868" s="11">
        <v>11</v>
      </c>
      <c r="I1868" s="20" t="s">
        <v>259</v>
      </c>
      <c r="J1868" s="11" t="s">
        <v>261</v>
      </c>
      <c r="K1868" s="11" t="s">
        <v>4641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45689</v>
      </c>
      <c r="H1869" s="11">
        <v>11</v>
      </c>
      <c r="I1869" s="20" t="s">
        <v>259</v>
      </c>
      <c r="J1869" s="11" t="s">
        <v>261</v>
      </c>
      <c r="K1869" s="11" t="s">
        <v>4641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45689</v>
      </c>
      <c r="H1870" s="11">
        <v>11</v>
      </c>
      <c r="I1870" s="20" t="s">
        <v>259</v>
      </c>
      <c r="J1870" s="11" t="s">
        <v>261</v>
      </c>
      <c r="K1870" s="11" t="s">
        <v>4641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45689</v>
      </c>
      <c r="H1871" s="11">
        <v>11</v>
      </c>
      <c r="I1871" s="20" t="s">
        <v>259</v>
      </c>
      <c r="J1871" s="11" t="s">
        <v>261</v>
      </c>
      <c r="K1871" s="11" t="s">
        <v>4641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45689</v>
      </c>
      <c r="H1872" s="11">
        <v>11</v>
      </c>
      <c r="I1872" s="20" t="s">
        <v>259</v>
      </c>
      <c r="J1872" s="11" t="s">
        <v>261</v>
      </c>
      <c r="K1872" s="11" t="s">
        <v>4641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45689</v>
      </c>
      <c r="H1873" s="11">
        <v>11</v>
      </c>
      <c r="I1873" s="20" t="s">
        <v>259</v>
      </c>
      <c r="J1873" s="11" t="s">
        <v>261</v>
      </c>
      <c r="K1873" s="11" t="s">
        <v>4641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45689</v>
      </c>
      <c r="H1874" s="11">
        <v>11</v>
      </c>
      <c r="I1874" s="20" t="s">
        <v>259</v>
      </c>
      <c r="J1874" s="11" t="s">
        <v>261</v>
      </c>
      <c r="K1874" s="11" t="s">
        <v>4641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45689</v>
      </c>
      <c r="H1875" s="11">
        <v>11</v>
      </c>
      <c r="I1875" s="20" t="s">
        <v>259</v>
      </c>
      <c r="J1875" s="11" t="s">
        <v>261</v>
      </c>
      <c r="K1875" s="11" t="s">
        <v>4641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45689</v>
      </c>
      <c r="H1876" s="11">
        <v>11</v>
      </c>
      <c r="I1876" s="20" t="s">
        <v>259</v>
      </c>
      <c r="J1876" s="11" t="s">
        <v>261</v>
      </c>
      <c r="K1876" s="11" t="s">
        <v>4641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45689</v>
      </c>
      <c r="H1877" s="11">
        <v>11</v>
      </c>
      <c r="I1877" s="20" t="s">
        <v>259</v>
      </c>
      <c r="J1877" s="11" t="s">
        <v>261</v>
      </c>
      <c r="K1877" s="11" t="s">
        <v>4641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45689</v>
      </c>
      <c r="H1878" s="11">
        <v>11</v>
      </c>
      <c r="I1878" s="20" t="s">
        <v>259</v>
      </c>
      <c r="J1878" s="11" t="s">
        <v>261</v>
      </c>
      <c r="K1878" s="11" t="s">
        <v>4641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45689</v>
      </c>
      <c r="H1879" s="11">
        <v>11</v>
      </c>
      <c r="I1879" s="20" t="s">
        <v>259</v>
      </c>
      <c r="J1879" s="11" t="s">
        <v>261</v>
      </c>
      <c r="K1879" s="11" t="s">
        <v>4641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45689</v>
      </c>
      <c r="H1880" s="11">
        <v>11</v>
      </c>
      <c r="I1880" s="20" t="s">
        <v>259</v>
      </c>
      <c r="J1880" s="11" t="s">
        <v>261</v>
      </c>
      <c r="K1880" s="11" t="s">
        <v>4641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45689</v>
      </c>
      <c r="H1881" s="11">
        <v>11</v>
      </c>
      <c r="I1881" s="20" t="s">
        <v>259</v>
      </c>
      <c r="J1881" s="11" t="s">
        <v>261</v>
      </c>
      <c r="K1881" s="11" t="s">
        <v>4641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45689</v>
      </c>
      <c r="H1882" s="11">
        <v>11</v>
      </c>
      <c r="I1882" s="20" t="s">
        <v>259</v>
      </c>
      <c r="J1882" s="11" t="s">
        <v>261</v>
      </c>
      <c r="K1882" s="11" t="s">
        <v>4641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45689</v>
      </c>
      <c r="H1883" s="11">
        <v>11</v>
      </c>
      <c r="I1883" s="20" t="s">
        <v>259</v>
      </c>
      <c r="J1883" s="11" t="s">
        <v>261</v>
      </c>
      <c r="K1883" s="11" t="s">
        <v>4641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45689</v>
      </c>
      <c r="H1884" s="11">
        <v>11</v>
      </c>
      <c r="I1884" s="20" t="s">
        <v>259</v>
      </c>
      <c r="J1884" s="11" t="s">
        <v>261</v>
      </c>
      <c r="K1884" s="11" t="s">
        <v>4641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45689</v>
      </c>
      <c r="H1885" s="11">
        <v>11</v>
      </c>
      <c r="I1885" s="20" t="s">
        <v>259</v>
      </c>
      <c r="J1885" s="11" t="s">
        <v>261</v>
      </c>
      <c r="K1885" s="11" t="s">
        <v>4641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45689</v>
      </c>
      <c r="H1886" s="11">
        <v>11</v>
      </c>
      <c r="I1886" s="20" t="s">
        <v>259</v>
      </c>
      <c r="J1886" s="11" t="s">
        <v>261</v>
      </c>
      <c r="K1886" s="11" t="s">
        <v>4641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45689</v>
      </c>
      <c r="H1887" s="11">
        <v>11</v>
      </c>
      <c r="I1887" s="20" t="s">
        <v>259</v>
      </c>
      <c r="J1887" s="11" t="s">
        <v>261</v>
      </c>
      <c r="K1887" s="11" t="s">
        <v>4641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45689</v>
      </c>
      <c r="H1888" s="11">
        <v>11</v>
      </c>
      <c r="I1888" s="20" t="s">
        <v>259</v>
      </c>
      <c r="J1888" s="11" t="s">
        <v>261</v>
      </c>
      <c r="K1888" s="11" t="s">
        <v>4641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45689</v>
      </c>
      <c r="H1889" s="11">
        <v>11</v>
      </c>
      <c r="I1889" s="20" t="s">
        <v>259</v>
      </c>
      <c r="J1889" s="11" t="s">
        <v>261</v>
      </c>
      <c r="K1889" s="11" t="s">
        <v>4641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45689</v>
      </c>
      <c r="H1890" s="11">
        <v>11</v>
      </c>
      <c r="I1890" s="20" t="s">
        <v>259</v>
      </c>
      <c r="J1890" s="11" t="s">
        <v>261</v>
      </c>
      <c r="K1890" s="11" t="s">
        <v>4641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45689</v>
      </c>
      <c r="H1891" s="11">
        <v>11</v>
      </c>
      <c r="I1891" s="20" t="s">
        <v>259</v>
      </c>
      <c r="J1891" s="11" t="s">
        <v>261</v>
      </c>
      <c r="K1891" s="11" t="s">
        <v>4641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45689</v>
      </c>
      <c r="H1892" s="11">
        <v>11</v>
      </c>
      <c r="I1892" s="20" t="s">
        <v>259</v>
      </c>
      <c r="J1892" s="11" t="s">
        <v>261</v>
      </c>
      <c r="K1892" s="11" t="s">
        <v>4641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45689</v>
      </c>
      <c r="H1893" s="11">
        <v>11</v>
      </c>
      <c r="I1893" s="20" t="s">
        <v>259</v>
      </c>
      <c r="J1893" s="11" t="s">
        <v>261</v>
      </c>
      <c r="K1893" s="11" t="s">
        <v>4641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45689</v>
      </c>
      <c r="H1894" s="11">
        <v>11</v>
      </c>
      <c r="I1894" s="20" t="s">
        <v>259</v>
      </c>
      <c r="J1894" s="11" t="s">
        <v>261</v>
      </c>
      <c r="K1894" s="11" t="s">
        <v>4641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45689</v>
      </c>
      <c r="H1895" s="11">
        <v>11</v>
      </c>
      <c r="I1895" s="20" t="s">
        <v>259</v>
      </c>
      <c r="J1895" s="11" t="s">
        <v>261</v>
      </c>
      <c r="K1895" s="11" t="s">
        <v>4641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45689</v>
      </c>
      <c r="H1896" s="11">
        <v>11</v>
      </c>
      <c r="I1896" s="20" t="s">
        <v>259</v>
      </c>
      <c r="J1896" s="11" t="s">
        <v>261</v>
      </c>
      <c r="K1896" s="11" t="s">
        <v>4641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45689</v>
      </c>
      <c r="H1897" s="11">
        <v>11</v>
      </c>
      <c r="I1897" s="20" t="s">
        <v>259</v>
      </c>
      <c r="J1897" s="11" t="s">
        <v>261</v>
      </c>
      <c r="K1897" s="11" t="s">
        <v>4641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45689</v>
      </c>
      <c r="H1898" s="11">
        <v>11</v>
      </c>
      <c r="I1898" s="20" t="s">
        <v>259</v>
      </c>
      <c r="J1898" s="11" t="s">
        <v>261</v>
      </c>
      <c r="K1898" s="11" t="s">
        <v>4641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45689</v>
      </c>
      <c r="H1899" s="11">
        <v>11</v>
      </c>
      <c r="I1899" s="20" t="s">
        <v>259</v>
      </c>
      <c r="J1899" s="11" t="s">
        <v>261</v>
      </c>
      <c r="K1899" s="11" t="s">
        <v>4641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45689</v>
      </c>
      <c r="H1900" s="11">
        <v>11</v>
      </c>
      <c r="I1900" s="20" t="s">
        <v>259</v>
      </c>
      <c r="J1900" s="11" t="s">
        <v>261</v>
      </c>
      <c r="K1900" s="11" t="s">
        <v>4641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45689</v>
      </c>
      <c r="H1901" s="11">
        <v>11</v>
      </c>
      <c r="I1901" s="20" t="s">
        <v>259</v>
      </c>
      <c r="J1901" s="11" t="s">
        <v>261</v>
      </c>
      <c r="K1901" s="11" t="s">
        <v>4641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45689</v>
      </c>
      <c r="H1902" s="11">
        <v>11</v>
      </c>
      <c r="I1902" s="20" t="s">
        <v>259</v>
      </c>
      <c r="J1902" s="11" t="s">
        <v>261</v>
      </c>
      <c r="K1902" s="11" t="s">
        <v>4641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45689</v>
      </c>
      <c r="H1903" s="11">
        <v>11</v>
      </c>
      <c r="I1903" s="20" t="s">
        <v>259</v>
      </c>
      <c r="J1903" s="11" t="s">
        <v>261</v>
      </c>
      <c r="K1903" s="11" t="s">
        <v>4641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45689</v>
      </c>
      <c r="H1904" s="11">
        <v>11</v>
      </c>
      <c r="I1904" s="20" t="s">
        <v>259</v>
      </c>
      <c r="J1904" s="11" t="s">
        <v>261</v>
      </c>
      <c r="K1904" s="11" t="s">
        <v>4641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45689</v>
      </c>
      <c r="H1905" s="11">
        <v>11</v>
      </c>
      <c r="I1905" s="20" t="s">
        <v>259</v>
      </c>
      <c r="J1905" s="11" t="s">
        <v>261</v>
      </c>
      <c r="K1905" s="11" t="s">
        <v>4641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45689</v>
      </c>
      <c r="H1906" s="11">
        <v>11</v>
      </c>
      <c r="I1906" s="20" t="s">
        <v>259</v>
      </c>
      <c r="J1906" s="11" t="s">
        <v>261</v>
      </c>
      <c r="K1906" s="11" t="s">
        <v>4641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45689</v>
      </c>
      <c r="H1907" s="11">
        <v>11</v>
      </c>
      <c r="I1907" s="20" t="s">
        <v>259</v>
      </c>
      <c r="J1907" s="11" t="s">
        <v>261</v>
      </c>
      <c r="K1907" s="11" t="s">
        <v>4641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45689</v>
      </c>
      <c r="H1908" s="11">
        <v>11</v>
      </c>
      <c r="I1908" s="20" t="s">
        <v>259</v>
      </c>
      <c r="J1908" s="11" t="s">
        <v>261</v>
      </c>
      <c r="K1908" s="11" t="s">
        <v>4641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45689</v>
      </c>
      <c r="H1909" s="11">
        <v>11</v>
      </c>
      <c r="I1909" s="20" t="s">
        <v>259</v>
      </c>
      <c r="J1909" s="11" t="s">
        <v>261</v>
      </c>
      <c r="K1909" s="11" t="s">
        <v>4641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45689</v>
      </c>
      <c r="H1910" s="11">
        <v>11</v>
      </c>
      <c r="I1910" s="20" t="s">
        <v>259</v>
      </c>
      <c r="J1910" s="11" t="s">
        <v>261</v>
      </c>
      <c r="K1910" s="11" t="s">
        <v>4641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45689</v>
      </c>
      <c r="H1911" s="11">
        <v>11</v>
      </c>
      <c r="I1911" s="20" t="s">
        <v>259</v>
      </c>
      <c r="J1911" s="11" t="s">
        <v>261</v>
      </c>
      <c r="K1911" s="11" t="s">
        <v>4641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45689</v>
      </c>
      <c r="H1912" s="11">
        <v>11</v>
      </c>
      <c r="I1912" s="20" t="s">
        <v>259</v>
      </c>
      <c r="J1912" s="11" t="s">
        <v>261</v>
      </c>
      <c r="K1912" s="11" t="s">
        <v>4641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45689</v>
      </c>
      <c r="H1913" s="11">
        <v>11</v>
      </c>
      <c r="I1913" s="20" t="s">
        <v>259</v>
      </c>
      <c r="J1913" s="11" t="s">
        <v>261</v>
      </c>
      <c r="K1913" s="11" t="s">
        <v>4641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45689</v>
      </c>
      <c r="H1914" s="11">
        <v>11</v>
      </c>
      <c r="I1914" s="20" t="s">
        <v>259</v>
      </c>
      <c r="J1914" s="11" t="s">
        <v>261</v>
      </c>
      <c r="K1914" s="11" t="s">
        <v>4641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45689</v>
      </c>
      <c r="H1915" s="11">
        <v>11</v>
      </c>
      <c r="I1915" s="20" t="s">
        <v>259</v>
      </c>
      <c r="J1915" s="11" t="s">
        <v>261</v>
      </c>
      <c r="K1915" s="11" t="s">
        <v>4641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45689</v>
      </c>
      <c r="H1916" s="11">
        <v>11</v>
      </c>
      <c r="I1916" s="20" t="s">
        <v>259</v>
      </c>
      <c r="J1916" s="11" t="s">
        <v>261</v>
      </c>
      <c r="K1916" s="11" t="s">
        <v>4641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45689</v>
      </c>
      <c r="H1917" s="11">
        <v>11</v>
      </c>
      <c r="I1917" s="20" t="s">
        <v>259</v>
      </c>
      <c r="J1917" s="11" t="s">
        <v>261</v>
      </c>
      <c r="K1917" s="11" t="s">
        <v>4641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45689</v>
      </c>
      <c r="H1918" s="11">
        <v>11</v>
      </c>
      <c r="I1918" s="20" t="s">
        <v>259</v>
      </c>
      <c r="J1918" s="11" t="s">
        <v>261</v>
      </c>
      <c r="K1918" s="11" t="s">
        <v>4641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45689</v>
      </c>
      <c r="H1919" s="11">
        <v>11</v>
      </c>
      <c r="I1919" s="20" t="s">
        <v>259</v>
      </c>
      <c r="J1919" s="11" t="s">
        <v>261</v>
      </c>
      <c r="K1919" s="11" t="s">
        <v>4641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45689</v>
      </c>
      <c r="H1920" s="11">
        <v>11</v>
      </c>
      <c r="I1920" s="20" t="s">
        <v>259</v>
      </c>
      <c r="J1920" s="11" t="s">
        <v>261</v>
      </c>
      <c r="K1920" s="11" t="s">
        <v>4641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45689</v>
      </c>
      <c r="H1921" s="11">
        <v>11</v>
      </c>
      <c r="I1921" s="20" t="s">
        <v>259</v>
      </c>
      <c r="J1921" s="11" t="s">
        <v>261</v>
      </c>
      <c r="K1921" s="11" t="s">
        <v>4641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45689</v>
      </c>
      <c r="H1922" s="11">
        <v>11</v>
      </c>
      <c r="I1922" s="20" t="s">
        <v>259</v>
      </c>
      <c r="J1922" s="11" t="s">
        <v>261</v>
      </c>
      <c r="K1922" s="11" t="s">
        <v>4641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45689</v>
      </c>
      <c r="H1923" s="11">
        <v>11</v>
      </c>
      <c r="I1923" s="20" t="s">
        <v>259</v>
      </c>
      <c r="J1923" s="11" t="s">
        <v>261</v>
      </c>
      <c r="K1923" s="11" t="s">
        <v>4641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45689</v>
      </c>
      <c r="H1924" s="11">
        <v>11</v>
      </c>
      <c r="I1924" s="20" t="s">
        <v>259</v>
      </c>
      <c r="J1924" s="11" t="s">
        <v>261</v>
      </c>
      <c r="K1924" s="11" t="s">
        <v>4641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45689</v>
      </c>
      <c r="H1925" s="11">
        <v>11</v>
      </c>
      <c r="I1925" s="20" t="s">
        <v>259</v>
      </c>
      <c r="J1925" s="11" t="s">
        <v>261</v>
      </c>
      <c r="K1925" s="11" t="s">
        <v>4641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45689</v>
      </c>
      <c r="H1926" s="11">
        <v>11</v>
      </c>
      <c r="I1926" s="20" t="s">
        <v>259</v>
      </c>
      <c r="J1926" s="11" t="s">
        <v>261</v>
      </c>
      <c r="K1926" s="11" t="s">
        <v>4641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45689</v>
      </c>
      <c r="H1927" s="11">
        <v>11</v>
      </c>
      <c r="I1927" s="20" t="s">
        <v>259</v>
      </c>
      <c r="J1927" s="11" t="s">
        <v>261</v>
      </c>
      <c r="K1927" s="11" t="s">
        <v>4641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45689</v>
      </c>
      <c r="H1928" s="11">
        <v>11</v>
      </c>
      <c r="I1928" s="20" t="s">
        <v>259</v>
      </c>
      <c r="J1928" s="11" t="s">
        <v>261</v>
      </c>
      <c r="K1928" s="11" t="s">
        <v>4641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45689</v>
      </c>
      <c r="H1929" s="11">
        <v>11</v>
      </c>
      <c r="I1929" s="20" t="s">
        <v>259</v>
      </c>
      <c r="J1929" s="11" t="s">
        <v>261</v>
      </c>
      <c r="K1929" s="11" t="s">
        <v>4641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45689</v>
      </c>
      <c r="H1930" s="11">
        <v>11</v>
      </c>
      <c r="I1930" s="20" t="s">
        <v>259</v>
      </c>
      <c r="J1930" s="11" t="s">
        <v>261</v>
      </c>
      <c r="K1930" s="11" t="s">
        <v>4641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45689</v>
      </c>
      <c r="H1931" s="11">
        <v>11</v>
      </c>
      <c r="I1931" s="20" t="s">
        <v>259</v>
      </c>
      <c r="J1931" s="11" t="s">
        <v>261</v>
      </c>
      <c r="K1931" s="11" t="s">
        <v>4641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45689</v>
      </c>
      <c r="H1932" s="11">
        <v>11</v>
      </c>
      <c r="I1932" s="20" t="s">
        <v>259</v>
      </c>
      <c r="J1932" s="11" t="s">
        <v>261</v>
      </c>
      <c r="K1932" s="11" t="s">
        <v>4641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45689</v>
      </c>
      <c r="H1933" s="11">
        <v>11</v>
      </c>
      <c r="I1933" s="20" t="s">
        <v>259</v>
      </c>
      <c r="J1933" s="11" t="s">
        <v>261</v>
      </c>
      <c r="K1933" s="11" t="s">
        <v>4641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45689</v>
      </c>
      <c r="H1934" s="11">
        <v>11</v>
      </c>
      <c r="I1934" s="20" t="s">
        <v>259</v>
      </c>
      <c r="J1934" s="11" t="s">
        <v>261</v>
      </c>
      <c r="K1934" s="11" t="s">
        <v>4641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45689</v>
      </c>
      <c r="H1935" s="11">
        <v>11</v>
      </c>
      <c r="I1935" s="20" t="s">
        <v>259</v>
      </c>
      <c r="J1935" s="11" t="s">
        <v>261</v>
      </c>
      <c r="K1935" s="11" t="s">
        <v>4641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45689</v>
      </c>
      <c r="H1936" s="11">
        <v>11</v>
      </c>
      <c r="I1936" s="20" t="s">
        <v>259</v>
      </c>
      <c r="J1936" s="11" t="s">
        <v>261</v>
      </c>
      <c r="K1936" s="11" t="s">
        <v>4641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45689</v>
      </c>
      <c r="H1937" s="11">
        <v>11</v>
      </c>
      <c r="I1937" s="20" t="s">
        <v>259</v>
      </c>
      <c r="J1937" s="11" t="s">
        <v>261</v>
      </c>
      <c r="K1937" s="11" t="s">
        <v>4641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45689</v>
      </c>
      <c r="H1938" s="11">
        <v>11</v>
      </c>
      <c r="I1938" s="20" t="s">
        <v>259</v>
      </c>
      <c r="J1938" s="11" t="s">
        <v>261</v>
      </c>
      <c r="K1938" s="11" t="s">
        <v>4641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45689</v>
      </c>
      <c r="H1939" s="11">
        <v>11</v>
      </c>
      <c r="I1939" s="20" t="s">
        <v>259</v>
      </c>
      <c r="J1939" s="11" t="s">
        <v>261</v>
      </c>
      <c r="K1939" s="11" t="s">
        <v>4641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45689</v>
      </c>
      <c r="H1940" s="11">
        <v>11</v>
      </c>
      <c r="I1940" s="20" t="s">
        <v>259</v>
      </c>
      <c r="J1940" s="11" t="s">
        <v>261</v>
      </c>
      <c r="K1940" s="11" t="s">
        <v>4641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45689</v>
      </c>
      <c r="H1941" s="11">
        <v>11</v>
      </c>
      <c r="I1941" s="20" t="s">
        <v>259</v>
      </c>
      <c r="J1941" s="11" t="s">
        <v>261</v>
      </c>
      <c r="K1941" s="11" t="s">
        <v>4641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45689</v>
      </c>
      <c r="H1942" s="11">
        <v>11</v>
      </c>
      <c r="I1942" s="20" t="s">
        <v>259</v>
      </c>
      <c r="J1942" s="11" t="s">
        <v>261</v>
      </c>
      <c r="K1942" s="11" t="s">
        <v>4641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45689</v>
      </c>
      <c r="H1943" s="11">
        <v>11</v>
      </c>
      <c r="I1943" s="20" t="s">
        <v>259</v>
      </c>
      <c r="J1943" s="11" t="s">
        <v>261</v>
      </c>
      <c r="K1943" s="11" t="s">
        <v>4641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45689</v>
      </c>
      <c r="H1944" s="11">
        <v>11</v>
      </c>
      <c r="I1944" s="20" t="s">
        <v>259</v>
      </c>
      <c r="J1944" s="11" t="s">
        <v>261</v>
      </c>
      <c r="K1944" s="11" t="s">
        <v>4641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45689</v>
      </c>
      <c r="H1945" s="11">
        <v>11</v>
      </c>
      <c r="I1945" s="20" t="s">
        <v>259</v>
      </c>
      <c r="J1945" s="11" t="s">
        <v>261</v>
      </c>
      <c r="K1945" s="11" t="s">
        <v>4641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45689</v>
      </c>
      <c r="H1946" s="11">
        <v>11</v>
      </c>
      <c r="I1946" s="20" t="s">
        <v>259</v>
      </c>
      <c r="J1946" s="11" t="s">
        <v>261</v>
      </c>
      <c r="K1946" s="11" t="s">
        <v>4641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45689</v>
      </c>
      <c r="H1947" s="11">
        <v>11</v>
      </c>
      <c r="I1947" s="20" t="s">
        <v>259</v>
      </c>
      <c r="J1947" s="11" t="s">
        <v>261</v>
      </c>
      <c r="K1947" s="11" t="s">
        <v>4641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45689</v>
      </c>
      <c r="H1948" s="11">
        <v>11</v>
      </c>
      <c r="I1948" s="20" t="s">
        <v>259</v>
      </c>
      <c r="J1948" s="11" t="s">
        <v>261</v>
      </c>
      <c r="K1948" s="11" t="s">
        <v>4641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45689</v>
      </c>
      <c r="H1949" s="11">
        <v>11</v>
      </c>
      <c r="I1949" s="20" t="s">
        <v>259</v>
      </c>
      <c r="J1949" s="11" t="s">
        <v>261</v>
      </c>
      <c r="K1949" s="11" t="s">
        <v>4641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45689</v>
      </c>
      <c r="H1950" s="11">
        <v>11</v>
      </c>
      <c r="I1950" s="20" t="s">
        <v>259</v>
      </c>
      <c r="J1950" s="11" t="s">
        <v>261</v>
      </c>
      <c r="K1950" s="11" t="s">
        <v>4641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45689</v>
      </c>
      <c r="H1951" s="11">
        <v>11</v>
      </c>
      <c r="I1951" s="20" t="s">
        <v>259</v>
      </c>
      <c r="J1951" s="11" t="s">
        <v>261</v>
      </c>
      <c r="K1951" s="11" t="s">
        <v>4641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45689</v>
      </c>
      <c r="H1952" s="11">
        <v>11</v>
      </c>
      <c r="I1952" s="20" t="s">
        <v>259</v>
      </c>
      <c r="J1952" s="11" t="s">
        <v>261</v>
      </c>
      <c r="K1952" s="11" t="s">
        <v>4641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45689</v>
      </c>
      <c r="H1953" s="11">
        <v>11</v>
      </c>
      <c r="I1953" s="20" t="s">
        <v>259</v>
      </c>
      <c r="J1953" s="11" t="s">
        <v>261</v>
      </c>
      <c r="K1953" s="11" t="s">
        <v>4641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45689</v>
      </c>
      <c r="H1954" s="11">
        <v>11</v>
      </c>
      <c r="I1954" s="20" t="s">
        <v>259</v>
      </c>
      <c r="J1954" s="11" t="s">
        <v>261</v>
      </c>
      <c r="K1954" s="11" t="s">
        <v>4641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45689</v>
      </c>
      <c r="H1955" s="11">
        <v>11</v>
      </c>
      <c r="I1955" s="20" t="s">
        <v>259</v>
      </c>
      <c r="J1955" s="11" t="s">
        <v>261</v>
      </c>
      <c r="K1955" s="11" t="s">
        <v>4641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45689</v>
      </c>
      <c r="H1956" s="11">
        <v>11</v>
      </c>
      <c r="I1956" s="20" t="s">
        <v>259</v>
      </c>
      <c r="J1956" s="11" t="s">
        <v>261</v>
      </c>
      <c r="K1956" s="11" t="s">
        <v>4641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45689</v>
      </c>
      <c r="H1957" s="11">
        <v>11</v>
      </c>
      <c r="I1957" s="20" t="s">
        <v>259</v>
      </c>
      <c r="J1957" s="11" t="s">
        <v>261</v>
      </c>
      <c r="K1957" s="11" t="s">
        <v>4641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45689</v>
      </c>
      <c r="H1958" s="11">
        <v>11</v>
      </c>
      <c r="I1958" s="20" t="s">
        <v>259</v>
      </c>
      <c r="J1958" s="11" t="s">
        <v>261</v>
      </c>
      <c r="K1958" s="11" t="s">
        <v>4641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45689</v>
      </c>
      <c r="H1959" s="11">
        <v>11</v>
      </c>
      <c r="I1959" s="20" t="s">
        <v>259</v>
      </c>
      <c r="J1959" s="11" t="s">
        <v>261</v>
      </c>
      <c r="K1959" s="11" t="s">
        <v>4641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45689</v>
      </c>
      <c r="H1960" s="11">
        <v>11</v>
      </c>
      <c r="I1960" s="20" t="s">
        <v>259</v>
      </c>
      <c r="J1960" s="11" t="s">
        <v>261</v>
      </c>
      <c r="K1960" s="11" t="s">
        <v>4641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45689</v>
      </c>
      <c r="H1961" s="11">
        <v>11</v>
      </c>
      <c r="I1961" s="20" t="s">
        <v>259</v>
      </c>
      <c r="J1961" s="11" t="s">
        <v>261</v>
      </c>
      <c r="K1961" s="11" t="s">
        <v>4641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45689</v>
      </c>
      <c r="H1962" s="11">
        <v>11</v>
      </c>
      <c r="I1962" s="20" t="s">
        <v>259</v>
      </c>
      <c r="J1962" s="11" t="s">
        <v>261</v>
      </c>
      <c r="K1962" s="11" t="s">
        <v>4641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45689</v>
      </c>
      <c r="H1963" s="11">
        <v>11</v>
      </c>
      <c r="I1963" s="20" t="s">
        <v>259</v>
      </c>
      <c r="J1963" s="11" t="s">
        <v>261</v>
      </c>
      <c r="K1963" s="11" t="s">
        <v>4641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45689</v>
      </c>
      <c r="H1964" s="11">
        <v>11</v>
      </c>
      <c r="I1964" s="20" t="s">
        <v>259</v>
      </c>
      <c r="J1964" s="11" t="s">
        <v>261</v>
      </c>
      <c r="K1964" s="11" t="s">
        <v>4641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45689</v>
      </c>
      <c r="H1965" s="11">
        <v>11</v>
      </c>
      <c r="I1965" s="20" t="s">
        <v>259</v>
      </c>
      <c r="J1965" s="11" t="s">
        <v>261</v>
      </c>
      <c r="K1965" s="11" t="s">
        <v>4641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45689</v>
      </c>
      <c r="H1966" s="11">
        <v>11</v>
      </c>
      <c r="I1966" s="20" t="s">
        <v>259</v>
      </c>
      <c r="J1966" s="11" t="s">
        <v>261</v>
      </c>
      <c r="K1966" s="11" t="s">
        <v>4641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45689</v>
      </c>
      <c r="H1967" s="11">
        <v>11</v>
      </c>
      <c r="I1967" s="20" t="s">
        <v>259</v>
      </c>
      <c r="J1967" s="11" t="s">
        <v>261</v>
      </c>
      <c r="K1967" s="11" t="s">
        <v>4641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45689</v>
      </c>
      <c r="H1968" s="11">
        <v>11</v>
      </c>
      <c r="I1968" s="20" t="s">
        <v>259</v>
      </c>
      <c r="J1968" s="11" t="s">
        <v>261</v>
      </c>
      <c r="K1968" s="11" t="s">
        <v>4641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45689</v>
      </c>
      <c r="H1969" s="11">
        <v>11</v>
      </c>
      <c r="I1969" s="20" t="s">
        <v>259</v>
      </c>
      <c r="J1969" s="11" t="s">
        <v>261</v>
      </c>
      <c r="K1969" s="11" t="s">
        <v>4641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45689</v>
      </c>
      <c r="H1970" s="11">
        <v>11</v>
      </c>
      <c r="I1970" s="20" t="s">
        <v>259</v>
      </c>
      <c r="J1970" s="11" t="s">
        <v>261</v>
      </c>
      <c r="K1970" s="11" t="s">
        <v>4641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45689</v>
      </c>
      <c r="H1971" s="11">
        <v>11</v>
      </c>
      <c r="I1971" s="20" t="s">
        <v>259</v>
      </c>
      <c r="J1971" s="11" t="s">
        <v>261</v>
      </c>
      <c r="K1971" s="11" t="s">
        <v>4641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45689</v>
      </c>
      <c r="H1972" s="11">
        <v>11</v>
      </c>
      <c r="I1972" s="20" t="s">
        <v>259</v>
      </c>
      <c r="J1972" s="11" t="s">
        <v>261</v>
      </c>
      <c r="K1972" s="11" t="s">
        <v>4641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45689</v>
      </c>
      <c r="H1973" s="11">
        <v>11</v>
      </c>
      <c r="I1973" s="20" t="s">
        <v>259</v>
      </c>
      <c r="J1973" s="11" t="s">
        <v>261</v>
      </c>
      <c r="K1973" s="11" t="s">
        <v>4641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45689</v>
      </c>
      <c r="H1974" s="11">
        <v>11</v>
      </c>
      <c r="I1974" s="20" t="s">
        <v>259</v>
      </c>
      <c r="J1974" s="11" t="s">
        <v>261</v>
      </c>
      <c r="K1974" s="11" t="s">
        <v>4641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45689</v>
      </c>
      <c r="H1975" s="11">
        <v>11</v>
      </c>
      <c r="I1975" s="20" t="s">
        <v>259</v>
      </c>
      <c r="J1975" s="11" t="s">
        <v>261</v>
      </c>
      <c r="K1975" s="11" t="s">
        <v>4641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45689</v>
      </c>
      <c r="H1976" s="11">
        <v>11</v>
      </c>
      <c r="I1976" s="20" t="s">
        <v>259</v>
      </c>
      <c r="J1976" s="11" t="s">
        <v>261</v>
      </c>
      <c r="K1976" s="11" t="s">
        <v>4641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45689</v>
      </c>
      <c r="H1977" s="11">
        <v>11</v>
      </c>
      <c r="I1977" s="20" t="s">
        <v>259</v>
      </c>
      <c r="J1977" s="11" t="s">
        <v>261</v>
      </c>
      <c r="K1977" s="11" t="s">
        <v>4641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45689</v>
      </c>
      <c r="H1978" s="11">
        <v>11</v>
      </c>
      <c r="I1978" s="20" t="s">
        <v>259</v>
      </c>
      <c r="J1978" s="11" t="s">
        <v>261</v>
      </c>
      <c r="K1978" s="11" t="s">
        <v>4641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45689</v>
      </c>
      <c r="H1979" s="11">
        <v>11</v>
      </c>
      <c r="I1979" s="20" t="s">
        <v>259</v>
      </c>
      <c r="J1979" s="11" t="s">
        <v>261</v>
      </c>
      <c r="K1979" s="11" t="s">
        <v>4641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45689</v>
      </c>
      <c r="H1980" s="11">
        <v>11</v>
      </c>
      <c r="I1980" s="20" t="s">
        <v>259</v>
      </c>
      <c r="J1980" s="11" t="s">
        <v>261</v>
      </c>
      <c r="K1980" s="11" t="s">
        <v>4641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45689</v>
      </c>
      <c r="H1981" s="11">
        <v>11</v>
      </c>
      <c r="I1981" s="20" t="s">
        <v>259</v>
      </c>
      <c r="J1981" s="11" t="s">
        <v>261</v>
      </c>
      <c r="K1981" s="11" t="s">
        <v>4641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45689</v>
      </c>
      <c r="H1982" s="11">
        <v>11</v>
      </c>
      <c r="I1982" s="20" t="s">
        <v>259</v>
      </c>
      <c r="J1982" s="11" t="s">
        <v>261</v>
      </c>
      <c r="K1982" s="11" t="s">
        <v>4641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45689</v>
      </c>
      <c r="H1983" s="11">
        <v>11</v>
      </c>
      <c r="I1983" s="20" t="s">
        <v>259</v>
      </c>
      <c r="J1983" s="11" t="s">
        <v>261</v>
      </c>
      <c r="K1983" s="11" t="s">
        <v>4641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45689</v>
      </c>
      <c r="H1984" s="11">
        <v>11</v>
      </c>
      <c r="I1984" s="20" t="s">
        <v>259</v>
      </c>
      <c r="J1984" s="11" t="s">
        <v>261</v>
      </c>
      <c r="K1984" s="11" t="s">
        <v>4641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45689</v>
      </c>
      <c r="H1985" s="11">
        <v>11</v>
      </c>
      <c r="I1985" s="20" t="s">
        <v>259</v>
      </c>
      <c r="J1985" s="11" t="s">
        <v>261</v>
      </c>
      <c r="K1985" s="11" t="s">
        <v>4641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45689</v>
      </c>
      <c r="H1986" s="11">
        <v>11</v>
      </c>
      <c r="I1986" s="20" t="s">
        <v>259</v>
      </c>
      <c r="J1986" s="11" t="s">
        <v>261</v>
      </c>
      <c r="K1986" s="11" t="s">
        <v>4641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45689</v>
      </c>
      <c r="H1987" s="11">
        <v>11</v>
      </c>
      <c r="I1987" s="20" t="s">
        <v>259</v>
      </c>
      <c r="J1987" s="11" t="s">
        <v>261</v>
      </c>
      <c r="K1987" s="11" t="s">
        <v>4641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45689</v>
      </c>
      <c r="H1988" s="11">
        <v>11</v>
      </c>
      <c r="I1988" s="20" t="s">
        <v>259</v>
      </c>
      <c r="J1988" s="11" t="s">
        <v>261</v>
      </c>
      <c r="K1988" s="11" t="s">
        <v>4641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45689</v>
      </c>
      <c r="H1989" s="11">
        <v>11</v>
      </c>
      <c r="I1989" s="20" t="s">
        <v>259</v>
      </c>
      <c r="J1989" s="11" t="s">
        <v>261</v>
      </c>
      <c r="K1989" s="11" t="s">
        <v>4641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45689</v>
      </c>
      <c r="H1990" s="11">
        <v>11</v>
      </c>
      <c r="I1990" s="20" t="s">
        <v>259</v>
      </c>
      <c r="J1990" s="11" t="s">
        <v>261</v>
      </c>
      <c r="K1990" s="11" t="s">
        <v>4641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45689</v>
      </c>
      <c r="H1991" s="11">
        <v>11</v>
      </c>
      <c r="I1991" s="20" t="s">
        <v>259</v>
      </c>
      <c r="J1991" s="11" t="s">
        <v>261</v>
      </c>
      <c r="K1991" s="11" t="s">
        <v>4641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45689</v>
      </c>
      <c r="H1992" s="11">
        <v>11</v>
      </c>
      <c r="I1992" s="20" t="s">
        <v>259</v>
      </c>
      <c r="J1992" s="11" t="s">
        <v>261</v>
      </c>
      <c r="K1992" s="11" t="s">
        <v>4641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45689</v>
      </c>
      <c r="H1993" s="11">
        <v>11</v>
      </c>
      <c r="I1993" s="20" t="s">
        <v>259</v>
      </c>
      <c r="J1993" s="11" t="s">
        <v>261</v>
      </c>
      <c r="K1993" s="11" t="s">
        <v>4641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45689</v>
      </c>
      <c r="H1994" s="11">
        <v>11</v>
      </c>
      <c r="I1994" s="20" t="s">
        <v>259</v>
      </c>
      <c r="J1994" s="11" t="s">
        <v>261</v>
      </c>
      <c r="K1994" s="11" t="s">
        <v>4641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45689</v>
      </c>
      <c r="H1995" s="11">
        <v>11</v>
      </c>
      <c r="I1995" s="20" t="s">
        <v>259</v>
      </c>
      <c r="J1995" s="11" t="s">
        <v>261</v>
      </c>
      <c r="K1995" s="11" t="s">
        <v>4641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45689</v>
      </c>
      <c r="H1996" s="11">
        <v>11</v>
      </c>
      <c r="I1996" s="20" t="s">
        <v>259</v>
      </c>
      <c r="J1996" s="11" t="s">
        <v>261</v>
      </c>
      <c r="K1996" s="11" t="s">
        <v>4641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45689</v>
      </c>
      <c r="H1997" s="11">
        <v>11</v>
      </c>
      <c r="I1997" s="20" t="s">
        <v>259</v>
      </c>
      <c r="J1997" s="11" t="s">
        <v>261</v>
      </c>
      <c r="K1997" s="11" t="s">
        <v>4641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45689</v>
      </c>
      <c r="H1998" s="11">
        <v>11</v>
      </c>
      <c r="I1998" s="20" t="s">
        <v>259</v>
      </c>
      <c r="J1998" s="11" t="s">
        <v>261</v>
      </c>
      <c r="K1998" s="11" t="s">
        <v>4641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45689</v>
      </c>
      <c r="H1999" s="11">
        <v>11</v>
      </c>
      <c r="I1999" s="20" t="s">
        <v>259</v>
      </c>
      <c r="J1999" s="11" t="s">
        <v>261</v>
      </c>
      <c r="K1999" s="11" t="s">
        <v>4641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45689</v>
      </c>
      <c r="H2000" s="11">
        <v>11</v>
      </c>
      <c r="I2000" s="20" t="s">
        <v>259</v>
      </c>
      <c r="J2000" s="11" t="s">
        <v>261</v>
      </c>
      <c r="K2000" s="11" t="s">
        <v>4641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45689</v>
      </c>
      <c r="H2001" s="11">
        <v>11</v>
      </c>
      <c r="I2001" s="20" t="s">
        <v>259</v>
      </c>
      <c r="J2001" s="11" t="s">
        <v>261</v>
      </c>
      <c r="K2001" s="11" t="s">
        <v>4641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45689</v>
      </c>
      <c r="H2002" s="11">
        <v>11</v>
      </c>
      <c r="I2002" s="20" t="s">
        <v>259</v>
      </c>
      <c r="J2002" s="11" t="s">
        <v>261</v>
      </c>
      <c r="K2002" s="11" t="s">
        <v>4641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45689</v>
      </c>
      <c r="H2003" s="11">
        <v>11</v>
      </c>
      <c r="I2003" s="20" t="s">
        <v>259</v>
      </c>
      <c r="J2003" s="11" t="s">
        <v>261</v>
      </c>
      <c r="K2003" s="11" t="s">
        <v>4641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45689</v>
      </c>
      <c r="H2004" s="11">
        <v>11</v>
      </c>
      <c r="I2004" s="20" t="s">
        <v>259</v>
      </c>
      <c r="J2004" s="11" t="s">
        <v>261</v>
      </c>
      <c r="K2004" s="11" t="s">
        <v>4641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45689</v>
      </c>
      <c r="H2005" s="11">
        <v>11</v>
      </c>
      <c r="I2005" s="20" t="s">
        <v>259</v>
      </c>
      <c r="J2005" s="11" t="s">
        <v>261</v>
      </c>
      <c r="K2005" s="11" t="s">
        <v>4641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45689</v>
      </c>
      <c r="H2006" s="11">
        <v>11</v>
      </c>
      <c r="I2006" s="20" t="s">
        <v>259</v>
      </c>
      <c r="J2006" s="11" t="s">
        <v>261</v>
      </c>
      <c r="K2006" s="11" t="s">
        <v>4641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45689</v>
      </c>
      <c r="H2007" s="11">
        <v>11</v>
      </c>
      <c r="I2007" s="20" t="s">
        <v>259</v>
      </c>
      <c r="J2007" s="11" t="s">
        <v>261</v>
      </c>
      <c r="K2007" s="11" t="s">
        <v>4641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45689</v>
      </c>
      <c r="H2008" s="11">
        <v>11</v>
      </c>
      <c r="I2008" s="20" t="s">
        <v>259</v>
      </c>
      <c r="J2008" s="11" t="s">
        <v>261</v>
      </c>
      <c r="K2008" s="11" t="s">
        <v>4641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45689</v>
      </c>
      <c r="H2009" s="11">
        <v>11</v>
      </c>
      <c r="I2009" s="20" t="s">
        <v>259</v>
      </c>
      <c r="J2009" s="11" t="s">
        <v>261</v>
      </c>
      <c r="K2009" s="11" t="s">
        <v>4641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45689</v>
      </c>
      <c r="H2010" s="11">
        <v>11</v>
      </c>
      <c r="I2010" s="20" t="s">
        <v>259</v>
      </c>
      <c r="J2010" s="11" t="s">
        <v>261</v>
      </c>
      <c r="K2010" s="11" t="s">
        <v>4641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45689</v>
      </c>
      <c r="H2011" s="11">
        <v>11</v>
      </c>
      <c r="I2011" s="20" t="s">
        <v>259</v>
      </c>
      <c r="J2011" s="11" t="s">
        <v>261</v>
      </c>
      <c r="K2011" s="11" t="s">
        <v>4641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45689</v>
      </c>
      <c r="H2012" s="11">
        <v>11</v>
      </c>
      <c r="I2012" s="20" t="s">
        <v>259</v>
      </c>
      <c r="J2012" s="11" t="s">
        <v>261</v>
      </c>
      <c r="K2012" s="11" t="s">
        <v>4641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45689</v>
      </c>
      <c r="H2013" s="11">
        <v>11</v>
      </c>
      <c r="I2013" s="20" t="s">
        <v>259</v>
      </c>
      <c r="J2013" s="11" t="s">
        <v>261</v>
      </c>
      <c r="K2013" s="11" t="s">
        <v>4641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45689</v>
      </c>
      <c r="H2014" s="11">
        <v>11</v>
      </c>
      <c r="I2014" s="20" t="s">
        <v>259</v>
      </c>
      <c r="J2014" s="11" t="s">
        <v>261</v>
      </c>
      <c r="K2014" s="11" t="s">
        <v>4641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45689</v>
      </c>
      <c r="H2015" s="11">
        <v>11</v>
      </c>
      <c r="I2015" s="20" t="s">
        <v>259</v>
      </c>
      <c r="J2015" s="11" t="s">
        <v>261</v>
      </c>
      <c r="K2015" s="11" t="s">
        <v>4641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45689</v>
      </c>
      <c r="H2016" s="11">
        <v>11</v>
      </c>
      <c r="I2016" s="20" t="s">
        <v>259</v>
      </c>
      <c r="J2016" s="11" t="s">
        <v>261</v>
      </c>
      <c r="K2016" s="11" t="s">
        <v>4641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45689</v>
      </c>
      <c r="H2017" s="11">
        <v>11</v>
      </c>
      <c r="I2017" s="20" t="s">
        <v>259</v>
      </c>
      <c r="J2017" s="11" t="s">
        <v>261</v>
      </c>
      <c r="K2017" s="11" t="s">
        <v>4641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45689</v>
      </c>
      <c r="H2018" s="11">
        <v>11</v>
      </c>
      <c r="I2018" s="20" t="s">
        <v>259</v>
      </c>
      <c r="J2018" s="11" t="s">
        <v>261</v>
      </c>
      <c r="K2018" s="11" t="s">
        <v>4641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45689</v>
      </c>
      <c r="H2019" s="11">
        <v>11</v>
      </c>
      <c r="I2019" s="20" t="s">
        <v>259</v>
      </c>
      <c r="J2019" s="11" t="s">
        <v>261</v>
      </c>
      <c r="K2019" s="11" t="s">
        <v>4641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45689</v>
      </c>
      <c r="H2020" s="11">
        <v>11</v>
      </c>
      <c r="I2020" s="20" t="s">
        <v>259</v>
      </c>
      <c r="J2020" s="11" t="s">
        <v>261</v>
      </c>
      <c r="K2020" s="11" t="s">
        <v>4641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45689</v>
      </c>
      <c r="H2021" s="11">
        <v>11</v>
      </c>
      <c r="I2021" s="20" t="s">
        <v>259</v>
      </c>
      <c r="J2021" s="11" t="s">
        <v>261</v>
      </c>
      <c r="K2021" s="11" t="s">
        <v>4641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45689</v>
      </c>
      <c r="H2022" s="11">
        <v>11</v>
      </c>
      <c r="I2022" s="20" t="s">
        <v>259</v>
      </c>
      <c r="J2022" s="11" t="s">
        <v>261</v>
      </c>
      <c r="K2022" s="11" t="s">
        <v>4641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45689</v>
      </c>
      <c r="H2023" s="11">
        <v>11</v>
      </c>
      <c r="I2023" s="20" t="s">
        <v>259</v>
      </c>
      <c r="J2023" s="11" t="s">
        <v>261</v>
      </c>
      <c r="K2023" s="11" t="s">
        <v>4641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45689</v>
      </c>
      <c r="H2024" s="11">
        <v>11</v>
      </c>
      <c r="I2024" s="20" t="s">
        <v>259</v>
      </c>
      <c r="J2024" s="11" t="s">
        <v>261</v>
      </c>
      <c r="K2024" s="11" t="s">
        <v>4641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45689</v>
      </c>
      <c r="H2025" s="11">
        <v>11</v>
      </c>
      <c r="I2025" s="20" t="s">
        <v>259</v>
      </c>
      <c r="J2025" s="11" t="s">
        <v>261</v>
      </c>
      <c r="K2025" s="11" t="s">
        <v>4641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45689</v>
      </c>
      <c r="H2026" s="11">
        <v>11</v>
      </c>
      <c r="I2026" s="20" t="s">
        <v>259</v>
      </c>
      <c r="J2026" s="11" t="s">
        <v>261</v>
      </c>
      <c r="K2026" s="11" t="s">
        <v>4641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45689</v>
      </c>
      <c r="H2027" s="11">
        <v>11</v>
      </c>
      <c r="I2027" s="20" t="s">
        <v>259</v>
      </c>
      <c r="J2027" s="11" t="s">
        <v>261</v>
      </c>
      <c r="K2027" s="11" t="s">
        <v>4641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45689</v>
      </c>
      <c r="H2028" s="11">
        <v>11</v>
      </c>
      <c r="I2028" s="20" t="s">
        <v>259</v>
      </c>
      <c r="J2028" s="11" t="s">
        <v>261</v>
      </c>
      <c r="K2028" s="11" t="s">
        <v>4641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45689</v>
      </c>
      <c r="H2029" s="11">
        <v>11</v>
      </c>
      <c r="I2029" s="20" t="s">
        <v>259</v>
      </c>
      <c r="J2029" s="11" t="s">
        <v>261</v>
      </c>
      <c r="K2029" s="11" t="s">
        <v>4641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45689</v>
      </c>
      <c r="H2030" s="11">
        <v>11</v>
      </c>
      <c r="I2030" s="20" t="s">
        <v>259</v>
      </c>
      <c r="J2030" s="11" t="s">
        <v>261</v>
      </c>
      <c r="K2030" s="11" t="s">
        <v>4641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45689</v>
      </c>
      <c r="H2031" s="11">
        <v>11</v>
      </c>
      <c r="I2031" s="20" t="s">
        <v>259</v>
      </c>
      <c r="J2031" s="11" t="s">
        <v>261</v>
      </c>
      <c r="K2031" s="11" t="s">
        <v>4641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45689</v>
      </c>
      <c r="H2032" s="11">
        <v>11</v>
      </c>
      <c r="I2032" s="20" t="s">
        <v>259</v>
      </c>
      <c r="J2032" s="11" t="s">
        <v>261</v>
      </c>
      <c r="K2032" s="11" t="s">
        <v>4641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45689</v>
      </c>
      <c r="H2033" s="11">
        <v>11</v>
      </c>
      <c r="I2033" s="20" t="s">
        <v>259</v>
      </c>
      <c r="J2033" s="11" t="s">
        <v>261</v>
      </c>
      <c r="K2033" s="11" t="s">
        <v>4641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45689</v>
      </c>
      <c r="H2034" s="11">
        <v>11</v>
      </c>
      <c r="I2034" s="20" t="s">
        <v>259</v>
      </c>
      <c r="J2034" s="11" t="s">
        <v>261</v>
      </c>
      <c r="K2034" s="11" t="s">
        <v>4641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45689</v>
      </c>
      <c r="H2035" s="11">
        <v>11</v>
      </c>
      <c r="I2035" s="20" t="s">
        <v>259</v>
      </c>
      <c r="J2035" s="11" t="s">
        <v>261</v>
      </c>
      <c r="K2035" s="11" t="s">
        <v>4641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45689</v>
      </c>
      <c r="H2036" s="11">
        <v>11</v>
      </c>
      <c r="I2036" s="20" t="s">
        <v>259</v>
      </c>
      <c r="J2036" s="11" t="s">
        <v>261</v>
      </c>
      <c r="K2036" s="11" t="s">
        <v>4641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45689</v>
      </c>
      <c r="H2037" s="11">
        <v>11</v>
      </c>
      <c r="I2037" s="20" t="s">
        <v>259</v>
      </c>
      <c r="J2037" s="11" t="s">
        <v>261</v>
      </c>
      <c r="K2037" s="11" t="s">
        <v>4641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45689</v>
      </c>
      <c r="H2038" s="11">
        <v>11</v>
      </c>
      <c r="I2038" s="20" t="s">
        <v>259</v>
      </c>
      <c r="J2038" s="11" t="s">
        <v>261</v>
      </c>
      <c r="K2038" s="11" t="s">
        <v>4641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45689</v>
      </c>
      <c r="H2039" s="11">
        <v>11</v>
      </c>
      <c r="I2039" s="20" t="s">
        <v>259</v>
      </c>
      <c r="J2039" s="11" t="s">
        <v>261</v>
      </c>
      <c r="K2039" s="11" t="s">
        <v>4641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45689</v>
      </c>
      <c r="H2040" s="11">
        <v>11</v>
      </c>
      <c r="I2040" s="20" t="s">
        <v>259</v>
      </c>
      <c r="J2040" s="11" t="s">
        <v>261</v>
      </c>
      <c r="K2040" s="11" t="s">
        <v>4641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45689</v>
      </c>
      <c r="H2041" s="11">
        <v>11</v>
      </c>
      <c r="I2041" s="20" t="s">
        <v>259</v>
      </c>
      <c r="J2041" s="11" t="s">
        <v>261</v>
      </c>
      <c r="K2041" s="11" t="s">
        <v>4641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45689</v>
      </c>
      <c r="H2042" s="11">
        <v>11</v>
      </c>
      <c r="I2042" s="20" t="s">
        <v>259</v>
      </c>
      <c r="J2042" s="11" t="s">
        <v>261</v>
      </c>
      <c r="K2042" s="11" t="s">
        <v>4641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45689</v>
      </c>
      <c r="H2043" s="11">
        <v>11</v>
      </c>
      <c r="I2043" s="20" t="s">
        <v>259</v>
      </c>
      <c r="J2043" s="11" t="s">
        <v>261</v>
      </c>
      <c r="K2043" s="11" t="s">
        <v>4641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45689</v>
      </c>
      <c r="H2044" s="11">
        <v>11</v>
      </c>
      <c r="I2044" s="20" t="s">
        <v>259</v>
      </c>
      <c r="J2044" s="11" t="s">
        <v>261</v>
      </c>
      <c r="K2044" s="11" t="s">
        <v>4641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45689</v>
      </c>
      <c r="H2045" s="11">
        <v>11</v>
      </c>
      <c r="I2045" s="20" t="s">
        <v>259</v>
      </c>
      <c r="J2045" s="11" t="s">
        <v>261</v>
      </c>
      <c r="K2045" s="11" t="s">
        <v>4641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45689</v>
      </c>
      <c r="H2046" s="11">
        <v>11</v>
      </c>
      <c r="I2046" s="20" t="s">
        <v>259</v>
      </c>
      <c r="J2046" s="11" t="s">
        <v>261</v>
      </c>
      <c r="K2046" s="11" t="s">
        <v>4641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45689</v>
      </c>
      <c r="H2047" s="11">
        <v>11</v>
      </c>
      <c r="I2047" s="20" t="s">
        <v>259</v>
      </c>
      <c r="J2047" s="11" t="s">
        <v>261</v>
      </c>
      <c r="K2047" s="11" t="s">
        <v>4641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45689</v>
      </c>
      <c r="H2048" s="11">
        <v>11</v>
      </c>
      <c r="I2048" s="20" t="s">
        <v>259</v>
      </c>
      <c r="J2048" s="11" t="s">
        <v>261</v>
      </c>
      <c r="K2048" s="11" t="s">
        <v>4641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45689</v>
      </c>
      <c r="H2049" s="11">
        <v>11</v>
      </c>
      <c r="I2049" s="20" t="s">
        <v>259</v>
      </c>
      <c r="J2049" s="11" t="s">
        <v>261</v>
      </c>
      <c r="K2049" s="11" t="s">
        <v>4641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45689</v>
      </c>
      <c r="H2050" s="11">
        <v>11</v>
      </c>
      <c r="I2050" s="20" t="s">
        <v>259</v>
      </c>
      <c r="J2050" s="11" t="s">
        <v>261</v>
      </c>
      <c r="K2050" s="11" t="s">
        <v>4641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45689</v>
      </c>
      <c r="H2051" s="11">
        <v>11</v>
      </c>
      <c r="I2051" s="20" t="s">
        <v>259</v>
      </c>
      <c r="J2051" s="11" t="s">
        <v>261</v>
      </c>
      <c r="K2051" s="11" t="s">
        <v>4641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45689</v>
      </c>
      <c r="H2052" s="11">
        <v>11</v>
      </c>
      <c r="I2052" s="20" t="s">
        <v>259</v>
      </c>
      <c r="J2052" s="11" t="s">
        <v>261</v>
      </c>
      <c r="K2052" s="11" t="s">
        <v>4641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45689</v>
      </c>
      <c r="H2053" s="11">
        <v>11</v>
      </c>
      <c r="I2053" s="20" t="s">
        <v>259</v>
      </c>
      <c r="J2053" s="11" t="s">
        <v>261</v>
      </c>
      <c r="K2053" s="11" t="s">
        <v>4641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45689</v>
      </c>
      <c r="H2054" s="11">
        <v>11</v>
      </c>
      <c r="I2054" s="20" t="s">
        <v>259</v>
      </c>
      <c r="J2054" s="11" t="s">
        <v>261</v>
      </c>
      <c r="K2054" s="11" t="s">
        <v>4641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45689</v>
      </c>
      <c r="H2055" s="11">
        <v>11</v>
      </c>
      <c r="I2055" s="20" t="s">
        <v>259</v>
      </c>
      <c r="J2055" s="11" t="s">
        <v>261</v>
      </c>
      <c r="K2055" s="11" t="s">
        <v>4641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45689</v>
      </c>
      <c r="H2056" s="11">
        <v>11</v>
      </c>
      <c r="I2056" s="20" t="s">
        <v>259</v>
      </c>
      <c r="J2056" s="11" t="s">
        <v>261</v>
      </c>
      <c r="K2056" s="11" t="s">
        <v>4641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45689</v>
      </c>
      <c r="H2057" s="11">
        <v>11</v>
      </c>
      <c r="I2057" s="20" t="s">
        <v>259</v>
      </c>
      <c r="J2057" s="11" t="s">
        <v>261</v>
      </c>
      <c r="K2057" s="11" t="s">
        <v>4641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45689</v>
      </c>
      <c r="H2058" s="11">
        <v>11</v>
      </c>
      <c r="I2058" s="20" t="s">
        <v>259</v>
      </c>
      <c r="J2058" s="11" t="s">
        <v>261</v>
      </c>
      <c r="K2058" s="11" t="s">
        <v>4641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45689</v>
      </c>
      <c r="H2059" s="11">
        <v>11</v>
      </c>
      <c r="I2059" s="20" t="s">
        <v>259</v>
      </c>
      <c r="J2059" s="11" t="s">
        <v>261</v>
      </c>
      <c r="K2059" s="11" t="s">
        <v>4641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45689</v>
      </c>
      <c r="H2060" s="11">
        <v>11</v>
      </c>
      <c r="I2060" s="20" t="s">
        <v>259</v>
      </c>
      <c r="J2060" s="11" t="s">
        <v>261</v>
      </c>
      <c r="K2060" s="11" t="s">
        <v>4641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45689</v>
      </c>
      <c r="H2061" s="11">
        <v>11</v>
      </c>
      <c r="I2061" s="20" t="s">
        <v>259</v>
      </c>
      <c r="J2061" s="11" t="s">
        <v>261</v>
      </c>
      <c r="K2061" s="11" t="s">
        <v>4641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45689</v>
      </c>
      <c r="H2062" s="11">
        <v>11</v>
      </c>
      <c r="I2062" s="20" t="s">
        <v>259</v>
      </c>
      <c r="J2062" s="11" t="s">
        <v>261</v>
      </c>
      <c r="K2062" s="11" t="s">
        <v>4641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45689</v>
      </c>
      <c r="H2063" s="11">
        <v>11</v>
      </c>
      <c r="I2063" s="20" t="s">
        <v>259</v>
      </c>
      <c r="J2063" s="11" t="s">
        <v>261</v>
      </c>
      <c r="K2063" s="11" t="s">
        <v>4641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45689</v>
      </c>
      <c r="H2064" s="11">
        <v>11</v>
      </c>
      <c r="I2064" s="20" t="s">
        <v>259</v>
      </c>
      <c r="J2064" s="11" t="s">
        <v>261</v>
      </c>
      <c r="K2064" s="11" t="s">
        <v>4641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45689</v>
      </c>
      <c r="H2065" s="11">
        <v>11</v>
      </c>
      <c r="I2065" s="20" t="s">
        <v>259</v>
      </c>
      <c r="J2065" s="11" t="s">
        <v>261</v>
      </c>
      <c r="K2065" s="11" t="s">
        <v>4641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45689</v>
      </c>
      <c r="H2066" s="11">
        <v>11</v>
      </c>
      <c r="I2066" s="20" t="s">
        <v>259</v>
      </c>
      <c r="J2066" s="11" t="s">
        <v>261</v>
      </c>
      <c r="K2066" s="11" t="s">
        <v>4641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45689</v>
      </c>
      <c r="H2067" s="11">
        <v>11</v>
      </c>
      <c r="I2067" s="20" t="s">
        <v>259</v>
      </c>
      <c r="J2067" s="11" t="s">
        <v>261</v>
      </c>
      <c r="K2067" s="11" t="s">
        <v>4641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45689</v>
      </c>
      <c r="H2068" s="11">
        <v>11</v>
      </c>
      <c r="I2068" s="20" t="s">
        <v>259</v>
      </c>
      <c r="J2068" s="11" t="s">
        <v>261</v>
      </c>
      <c r="K2068" s="11" t="s">
        <v>4641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45689</v>
      </c>
      <c r="H2069" s="11">
        <v>11</v>
      </c>
      <c r="I2069" s="20" t="s">
        <v>259</v>
      </c>
      <c r="J2069" s="11" t="s">
        <v>261</v>
      </c>
      <c r="K2069" s="11" t="s">
        <v>4641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45689</v>
      </c>
      <c r="H2070" s="11">
        <v>11</v>
      </c>
      <c r="I2070" s="20" t="s">
        <v>259</v>
      </c>
      <c r="J2070" s="11" t="s">
        <v>261</v>
      </c>
      <c r="K2070" s="11" t="s">
        <v>4641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45689</v>
      </c>
      <c r="H2071" s="11">
        <v>11</v>
      </c>
      <c r="I2071" s="20" t="s">
        <v>259</v>
      </c>
      <c r="J2071" s="11" t="s">
        <v>261</v>
      </c>
      <c r="K2071" s="11" t="s">
        <v>4641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45689</v>
      </c>
      <c r="H2072" s="11">
        <v>11</v>
      </c>
      <c r="I2072" s="20" t="s">
        <v>259</v>
      </c>
      <c r="J2072" s="11" t="s">
        <v>261</v>
      </c>
      <c r="K2072" s="11" t="s">
        <v>4641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45689</v>
      </c>
      <c r="H2073" s="11">
        <v>11</v>
      </c>
      <c r="I2073" s="20" t="s">
        <v>259</v>
      </c>
      <c r="J2073" s="11" t="s">
        <v>261</v>
      </c>
      <c r="K2073" s="11" t="s">
        <v>4641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45689</v>
      </c>
      <c r="H2074" s="11">
        <v>11</v>
      </c>
      <c r="I2074" s="20" t="s">
        <v>259</v>
      </c>
      <c r="J2074" s="11" t="s">
        <v>261</v>
      </c>
      <c r="K2074" s="11" t="s">
        <v>4641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45689</v>
      </c>
      <c r="H2075" s="11">
        <v>11</v>
      </c>
      <c r="I2075" s="20" t="s">
        <v>259</v>
      </c>
      <c r="J2075" s="11" t="s">
        <v>261</v>
      </c>
      <c r="K2075" s="11" t="s">
        <v>4641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45689</v>
      </c>
      <c r="H2076" s="11">
        <v>11</v>
      </c>
      <c r="I2076" s="20" t="s">
        <v>259</v>
      </c>
      <c r="J2076" s="11" t="s">
        <v>261</v>
      </c>
      <c r="K2076" s="11" t="s">
        <v>4641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45689</v>
      </c>
      <c r="H2077" s="11">
        <v>11</v>
      </c>
      <c r="I2077" s="20" t="s">
        <v>259</v>
      </c>
      <c r="J2077" s="11" t="s">
        <v>261</v>
      </c>
      <c r="K2077" s="11" t="s">
        <v>4641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45689</v>
      </c>
      <c r="H2078" s="11">
        <v>11</v>
      </c>
      <c r="I2078" s="20" t="s">
        <v>259</v>
      </c>
      <c r="J2078" s="11" t="s">
        <v>261</v>
      </c>
      <c r="K2078" s="11" t="s">
        <v>4641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45689</v>
      </c>
      <c r="H2079" s="11">
        <v>11</v>
      </c>
      <c r="I2079" s="20" t="s">
        <v>259</v>
      </c>
      <c r="J2079" s="11" t="s">
        <v>261</v>
      </c>
      <c r="K2079" s="11" t="s">
        <v>4641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45689</v>
      </c>
      <c r="H2080" s="11">
        <v>11</v>
      </c>
      <c r="I2080" s="20" t="s">
        <v>259</v>
      </c>
      <c r="J2080" s="11" t="s">
        <v>261</v>
      </c>
      <c r="K2080" s="11" t="s">
        <v>4641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45689</v>
      </c>
      <c r="H2081" s="11">
        <v>11</v>
      </c>
      <c r="I2081" s="20" t="s">
        <v>259</v>
      </c>
      <c r="J2081" s="11" t="s">
        <v>261</v>
      </c>
      <c r="K2081" s="11" t="s">
        <v>4641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45689</v>
      </c>
      <c r="H2082" s="11">
        <v>11</v>
      </c>
      <c r="I2082" s="20" t="s">
        <v>259</v>
      </c>
      <c r="J2082" s="11" t="s">
        <v>261</v>
      </c>
      <c r="K2082" s="11" t="s">
        <v>4641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45689</v>
      </c>
      <c r="H2083" s="11">
        <v>11</v>
      </c>
      <c r="I2083" s="20" t="s">
        <v>259</v>
      </c>
      <c r="J2083" s="11" t="s">
        <v>261</v>
      </c>
      <c r="K2083" s="11" t="s">
        <v>4641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45689</v>
      </c>
      <c r="H2084" s="11">
        <v>11</v>
      </c>
      <c r="I2084" s="20" t="s">
        <v>259</v>
      </c>
      <c r="J2084" s="11" t="s">
        <v>261</v>
      </c>
      <c r="K2084" s="11" t="s">
        <v>4641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45689</v>
      </c>
      <c r="H2085" s="11">
        <v>11</v>
      </c>
      <c r="I2085" s="20" t="s">
        <v>259</v>
      </c>
      <c r="J2085" s="11" t="s">
        <v>261</v>
      </c>
      <c r="K2085" s="11" t="s">
        <v>4641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45689</v>
      </c>
      <c r="H2086" s="11">
        <v>11</v>
      </c>
      <c r="I2086" s="20" t="s">
        <v>259</v>
      </c>
      <c r="J2086" s="11" t="s">
        <v>261</v>
      </c>
      <c r="K2086" s="11" t="s">
        <v>4641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45689</v>
      </c>
      <c r="H2087" s="11">
        <v>11</v>
      </c>
      <c r="I2087" s="20" t="s">
        <v>259</v>
      </c>
      <c r="J2087" s="11" t="s">
        <v>261</v>
      </c>
      <c r="K2087" s="11" t="s">
        <v>4641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45689</v>
      </c>
      <c r="H2088" s="11">
        <v>11</v>
      </c>
      <c r="I2088" s="20" t="s">
        <v>259</v>
      </c>
      <c r="J2088" s="11" t="s">
        <v>261</v>
      </c>
      <c r="K2088" s="11" t="s">
        <v>4641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45689</v>
      </c>
      <c r="H2089" s="11">
        <v>11</v>
      </c>
      <c r="I2089" s="20" t="s">
        <v>259</v>
      </c>
      <c r="J2089" s="11" t="s">
        <v>261</v>
      </c>
      <c r="K2089" s="11" t="s">
        <v>4641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45689</v>
      </c>
      <c r="H2090" s="11">
        <v>11</v>
      </c>
      <c r="I2090" s="20" t="s">
        <v>259</v>
      </c>
      <c r="J2090" s="11" t="s">
        <v>261</v>
      </c>
      <c r="K2090" s="11" t="s">
        <v>4641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45689</v>
      </c>
      <c r="H2091" s="11">
        <v>11</v>
      </c>
      <c r="I2091" s="20" t="s">
        <v>259</v>
      </c>
      <c r="J2091" s="11" t="s">
        <v>261</v>
      </c>
      <c r="K2091" s="11" t="s">
        <v>4641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45689</v>
      </c>
      <c r="H2092" s="11">
        <v>11</v>
      </c>
      <c r="I2092" s="20" t="s">
        <v>259</v>
      </c>
      <c r="J2092" s="11" t="s">
        <v>261</v>
      </c>
      <c r="K2092" s="11" t="s">
        <v>4641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45689</v>
      </c>
      <c r="H2093" s="11">
        <v>11</v>
      </c>
      <c r="I2093" s="20" t="s">
        <v>259</v>
      </c>
      <c r="J2093" s="11" t="s">
        <v>261</v>
      </c>
      <c r="K2093" s="11" t="s">
        <v>4641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45689</v>
      </c>
      <c r="H2094" s="11">
        <v>11</v>
      </c>
      <c r="I2094" s="20" t="s">
        <v>259</v>
      </c>
      <c r="J2094" s="11" t="s">
        <v>261</v>
      </c>
      <c r="K2094" s="11" t="s">
        <v>4641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45689</v>
      </c>
      <c r="H2095" s="11">
        <v>11</v>
      </c>
      <c r="I2095" s="20" t="s">
        <v>259</v>
      </c>
      <c r="J2095" s="11" t="s">
        <v>261</v>
      </c>
      <c r="K2095" s="11" t="s">
        <v>4641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45689</v>
      </c>
      <c r="H2096" s="11">
        <v>11</v>
      </c>
      <c r="I2096" s="20" t="s">
        <v>259</v>
      </c>
      <c r="J2096" s="11" t="s">
        <v>261</v>
      </c>
      <c r="K2096" s="11" t="s">
        <v>4641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45689</v>
      </c>
      <c r="H2097" s="11">
        <v>11</v>
      </c>
      <c r="I2097" s="20" t="s">
        <v>259</v>
      </c>
      <c r="J2097" s="11" t="s">
        <v>261</v>
      </c>
      <c r="K2097" s="11" t="s">
        <v>4641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45689</v>
      </c>
      <c r="H2098" s="11">
        <v>11</v>
      </c>
      <c r="I2098" s="20" t="s">
        <v>259</v>
      </c>
      <c r="J2098" s="11" t="s">
        <v>261</v>
      </c>
      <c r="K2098" s="11" t="s">
        <v>4641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45689</v>
      </c>
      <c r="H2099" s="11">
        <v>11</v>
      </c>
      <c r="I2099" s="20" t="s">
        <v>259</v>
      </c>
      <c r="J2099" s="11" t="s">
        <v>261</v>
      </c>
      <c r="K2099" s="11" t="s">
        <v>4641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45689</v>
      </c>
      <c r="H2100" s="11">
        <v>11</v>
      </c>
      <c r="I2100" s="20" t="s">
        <v>259</v>
      </c>
      <c r="J2100" s="11" t="s">
        <v>261</v>
      </c>
      <c r="K2100" s="11" t="s">
        <v>4641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45689</v>
      </c>
      <c r="H2101" s="11">
        <v>11</v>
      </c>
      <c r="I2101" s="20" t="s">
        <v>259</v>
      </c>
      <c r="J2101" s="11" t="s">
        <v>261</v>
      </c>
      <c r="K2101" s="11" t="s">
        <v>4641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45689</v>
      </c>
      <c r="H2102" s="11">
        <v>11</v>
      </c>
      <c r="I2102" s="20" t="s">
        <v>259</v>
      </c>
      <c r="J2102" s="11" t="s">
        <v>261</v>
      </c>
      <c r="K2102" s="11" t="s">
        <v>4641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45689</v>
      </c>
      <c r="H2103" s="11">
        <v>11</v>
      </c>
      <c r="I2103" s="20" t="s">
        <v>259</v>
      </c>
      <c r="J2103" s="11" t="s">
        <v>261</v>
      </c>
      <c r="K2103" s="11" t="s">
        <v>4641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45689</v>
      </c>
      <c r="H2104" s="11">
        <v>11</v>
      </c>
      <c r="I2104" s="20" t="s">
        <v>259</v>
      </c>
      <c r="J2104" s="11" t="s">
        <v>261</v>
      </c>
      <c r="K2104" s="11" t="s">
        <v>4641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45689</v>
      </c>
      <c r="H2105" s="11">
        <v>11</v>
      </c>
      <c r="I2105" s="20" t="s">
        <v>259</v>
      </c>
      <c r="J2105" s="11" t="s">
        <v>261</v>
      </c>
      <c r="K2105" s="11" t="s">
        <v>4641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45689</v>
      </c>
      <c r="H2106" s="11">
        <v>11</v>
      </c>
      <c r="I2106" s="20" t="s">
        <v>259</v>
      </c>
      <c r="J2106" s="11" t="s">
        <v>261</v>
      </c>
      <c r="K2106" s="11" t="s">
        <v>4641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45689</v>
      </c>
      <c r="H2107" s="11">
        <v>11</v>
      </c>
      <c r="I2107" s="20" t="s">
        <v>259</v>
      </c>
      <c r="J2107" s="11" t="s">
        <v>261</v>
      </c>
      <c r="K2107" s="11" t="s">
        <v>4641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45689</v>
      </c>
      <c r="H2108" s="11">
        <v>11</v>
      </c>
      <c r="I2108" s="20" t="s">
        <v>259</v>
      </c>
      <c r="J2108" s="11" t="s">
        <v>261</v>
      </c>
      <c r="K2108" s="11" t="s">
        <v>4641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45689</v>
      </c>
      <c r="H2109" s="11">
        <v>11</v>
      </c>
      <c r="I2109" s="20" t="s">
        <v>259</v>
      </c>
      <c r="J2109" s="11" t="s">
        <v>261</v>
      </c>
      <c r="K2109" s="11" t="s">
        <v>4641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45689</v>
      </c>
      <c r="H2110" s="11">
        <v>11</v>
      </c>
      <c r="I2110" s="20" t="s">
        <v>259</v>
      </c>
      <c r="J2110" s="11" t="s">
        <v>261</v>
      </c>
      <c r="K2110" s="11" t="s">
        <v>4641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45689</v>
      </c>
      <c r="H2111" s="11">
        <v>11</v>
      </c>
      <c r="I2111" s="20" t="s">
        <v>259</v>
      </c>
      <c r="J2111" s="11" t="s">
        <v>261</v>
      </c>
      <c r="K2111" s="11" t="s">
        <v>4641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45689</v>
      </c>
      <c r="H2112" s="11">
        <v>11</v>
      </c>
      <c r="I2112" s="20" t="s">
        <v>259</v>
      </c>
      <c r="J2112" s="11" t="s">
        <v>261</v>
      </c>
      <c r="K2112" s="11" t="s">
        <v>4641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45689</v>
      </c>
      <c r="H2113" s="11">
        <v>11</v>
      </c>
      <c r="I2113" s="20" t="s">
        <v>259</v>
      </c>
      <c r="J2113" s="11" t="s">
        <v>261</v>
      </c>
      <c r="K2113" s="11" t="s">
        <v>4641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45689</v>
      </c>
      <c r="H2114" s="11">
        <v>11</v>
      </c>
      <c r="I2114" s="20" t="s">
        <v>259</v>
      </c>
      <c r="J2114" s="11" t="s">
        <v>261</v>
      </c>
      <c r="K2114" s="11" t="s">
        <v>4641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45689</v>
      </c>
      <c r="H2115" s="11">
        <v>11</v>
      </c>
      <c r="I2115" s="20" t="s">
        <v>259</v>
      </c>
      <c r="J2115" s="11" t="s">
        <v>261</v>
      </c>
      <c r="K2115" s="11" t="s">
        <v>4641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45689</v>
      </c>
      <c r="H2116" s="11">
        <v>11</v>
      </c>
      <c r="I2116" s="20" t="s">
        <v>259</v>
      </c>
      <c r="J2116" s="11" t="s">
        <v>261</v>
      </c>
      <c r="K2116" s="11" t="s">
        <v>4641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45689</v>
      </c>
      <c r="H2117" s="11">
        <v>11</v>
      </c>
      <c r="I2117" s="20" t="s">
        <v>259</v>
      </c>
      <c r="J2117" s="11" t="s">
        <v>261</v>
      </c>
      <c r="K2117" s="11" t="s">
        <v>4641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45689</v>
      </c>
      <c r="H2118" s="11">
        <v>11</v>
      </c>
      <c r="I2118" s="20" t="s">
        <v>259</v>
      </c>
      <c r="J2118" s="11" t="s">
        <v>261</v>
      </c>
      <c r="K2118" s="11" t="s">
        <v>4641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45689</v>
      </c>
      <c r="H2119" s="11">
        <v>11</v>
      </c>
      <c r="I2119" s="20" t="s">
        <v>259</v>
      </c>
      <c r="J2119" s="11" t="s">
        <v>261</v>
      </c>
      <c r="K2119" s="11" t="s">
        <v>4641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45689</v>
      </c>
      <c r="H2120" s="11">
        <v>11</v>
      </c>
      <c r="I2120" s="20" t="s">
        <v>259</v>
      </c>
      <c r="J2120" s="11" t="s">
        <v>261</v>
      </c>
      <c r="K2120" s="11" t="s">
        <v>4641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45689</v>
      </c>
      <c r="H2121" s="11">
        <v>11</v>
      </c>
      <c r="I2121" s="20" t="s">
        <v>259</v>
      </c>
      <c r="J2121" s="11" t="s">
        <v>261</v>
      </c>
      <c r="K2121" s="11" t="s">
        <v>4641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45689</v>
      </c>
      <c r="H2122" s="11">
        <v>11</v>
      </c>
      <c r="I2122" s="20" t="s">
        <v>259</v>
      </c>
      <c r="J2122" s="11" t="s">
        <v>261</v>
      </c>
      <c r="K2122" s="11" t="s">
        <v>4641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45689</v>
      </c>
      <c r="H2123" s="11">
        <v>11</v>
      </c>
      <c r="I2123" s="20" t="s">
        <v>259</v>
      </c>
      <c r="J2123" s="11" t="s">
        <v>261</v>
      </c>
      <c r="K2123" s="11" t="s">
        <v>4641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45689</v>
      </c>
      <c r="H2124" s="11">
        <v>11</v>
      </c>
      <c r="I2124" s="20" t="s">
        <v>259</v>
      </c>
      <c r="J2124" s="11" t="s">
        <v>261</v>
      </c>
      <c r="K2124" s="11" t="s">
        <v>4641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45689</v>
      </c>
      <c r="H2125" s="11">
        <v>11</v>
      </c>
      <c r="I2125" s="20" t="s">
        <v>259</v>
      </c>
      <c r="J2125" s="11" t="s">
        <v>261</v>
      </c>
      <c r="K2125" s="11" t="s">
        <v>4641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45689</v>
      </c>
      <c r="H2126" s="11">
        <v>11</v>
      </c>
      <c r="I2126" s="20" t="s">
        <v>259</v>
      </c>
      <c r="J2126" s="11" t="s">
        <v>261</v>
      </c>
      <c r="K2126" s="11" t="s">
        <v>4641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45689</v>
      </c>
      <c r="H2127" s="11">
        <v>11</v>
      </c>
      <c r="I2127" s="20" t="s">
        <v>259</v>
      </c>
      <c r="J2127" s="11" t="s">
        <v>261</v>
      </c>
      <c r="K2127" s="11" t="s">
        <v>4641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45689</v>
      </c>
      <c r="H2128" s="11">
        <v>11</v>
      </c>
      <c r="I2128" s="20" t="s">
        <v>259</v>
      </c>
      <c r="J2128" s="11" t="s">
        <v>261</v>
      </c>
      <c r="K2128" s="11" t="s">
        <v>4641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45689</v>
      </c>
      <c r="H2129" s="11">
        <v>11</v>
      </c>
      <c r="I2129" s="20" t="s">
        <v>259</v>
      </c>
      <c r="J2129" s="11" t="s">
        <v>261</v>
      </c>
      <c r="K2129" s="11" t="s">
        <v>4641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45689</v>
      </c>
      <c r="H2130" s="11">
        <v>11</v>
      </c>
      <c r="I2130" s="20" t="s">
        <v>259</v>
      </c>
      <c r="J2130" s="11" t="s">
        <v>261</v>
      </c>
      <c r="K2130" s="11" t="s">
        <v>4641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45689</v>
      </c>
      <c r="H2131" s="11">
        <v>11</v>
      </c>
      <c r="I2131" s="20" t="s">
        <v>259</v>
      </c>
      <c r="J2131" s="11" t="s">
        <v>261</v>
      </c>
      <c r="K2131" s="11" t="s">
        <v>4641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45689</v>
      </c>
      <c r="H2132" s="11">
        <v>11</v>
      </c>
      <c r="I2132" s="20" t="s">
        <v>259</v>
      </c>
      <c r="J2132" s="11" t="s">
        <v>261</v>
      </c>
      <c r="K2132" s="11" t="s">
        <v>4641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45689</v>
      </c>
      <c r="H2133" s="11">
        <v>11</v>
      </c>
      <c r="I2133" s="20" t="s">
        <v>259</v>
      </c>
      <c r="J2133" s="11" t="s">
        <v>261</v>
      </c>
      <c r="K2133" s="11" t="s">
        <v>4641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45689</v>
      </c>
      <c r="H2134" s="11">
        <v>11</v>
      </c>
      <c r="I2134" s="20" t="s">
        <v>259</v>
      </c>
      <c r="J2134" s="11" t="s">
        <v>261</v>
      </c>
      <c r="K2134" s="11" t="s">
        <v>4641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45689</v>
      </c>
      <c r="H2135" s="11">
        <v>11</v>
      </c>
      <c r="I2135" s="20" t="s">
        <v>259</v>
      </c>
      <c r="J2135" s="11" t="s">
        <v>261</v>
      </c>
      <c r="K2135" s="11" t="s">
        <v>4641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45689</v>
      </c>
      <c r="H2136" s="11">
        <v>11</v>
      </c>
      <c r="I2136" s="20" t="s">
        <v>259</v>
      </c>
      <c r="J2136" s="11" t="s">
        <v>261</v>
      </c>
      <c r="K2136" s="11" t="s">
        <v>4641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45689</v>
      </c>
      <c r="H2137" s="11">
        <v>11</v>
      </c>
      <c r="I2137" s="20" t="s">
        <v>259</v>
      </c>
      <c r="J2137" s="11" t="s">
        <v>261</v>
      </c>
      <c r="K2137" s="11" t="s">
        <v>4641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45689</v>
      </c>
      <c r="H2138" s="11">
        <v>11</v>
      </c>
      <c r="I2138" s="20" t="s">
        <v>259</v>
      </c>
      <c r="J2138" s="11" t="s">
        <v>261</v>
      </c>
      <c r="K2138" s="11" t="s">
        <v>4641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45689</v>
      </c>
      <c r="H2139" s="11">
        <v>11</v>
      </c>
      <c r="I2139" s="20" t="s">
        <v>259</v>
      </c>
      <c r="J2139" s="11" t="s">
        <v>261</v>
      </c>
      <c r="K2139" s="11" t="s">
        <v>4641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45689</v>
      </c>
      <c r="H2140" s="11">
        <v>11</v>
      </c>
      <c r="I2140" s="20" t="s">
        <v>259</v>
      </c>
      <c r="J2140" s="11" t="s">
        <v>261</v>
      </c>
      <c r="K2140" s="11" t="s">
        <v>4641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45689</v>
      </c>
      <c r="H2141" s="11">
        <v>11</v>
      </c>
      <c r="I2141" s="20" t="s">
        <v>259</v>
      </c>
      <c r="J2141" s="11" t="s">
        <v>261</v>
      </c>
      <c r="K2141" s="11" t="s">
        <v>4641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45689</v>
      </c>
      <c r="H2142" s="11">
        <v>11</v>
      </c>
      <c r="I2142" s="20" t="s">
        <v>259</v>
      </c>
      <c r="J2142" s="11" t="s">
        <v>261</v>
      </c>
      <c r="K2142" s="11" t="s">
        <v>4641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45689</v>
      </c>
      <c r="H2143" s="11">
        <v>11</v>
      </c>
      <c r="I2143" s="20" t="s">
        <v>259</v>
      </c>
      <c r="J2143" s="11" t="s">
        <v>261</v>
      </c>
      <c r="K2143" s="11" t="s">
        <v>4641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45689</v>
      </c>
      <c r="H2144" s="11">
        <v>11</v>
      </c>
      <c r="I2144" s="20" t="s">
        <v>259</v>
      </c>
      <c r="J2144" s="11" t="s">
        <v>261</v>
      </c>
      <c r="K2144" s="11" t="s">
        <v>4641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45689</v>
      </c>
      <c r="H2145" s="11">
        <v>11</v>
      </c>
      <c r="I2145" s="20" t="s">
        <v>259</v>
      </c>
      <c r="J2145" s="11" t="s">
        <v>261</v>
      </c>
      <c r="K2145" s="11" t="s">
        <v>4641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45689</v>
      </c>
      <c r="H2146" s="11">
        <v>11</v>
      </c>
      <c r="I2146" s="20" t="s">
        <v>259</v>
      </c>
      <c r="J2146" s="11" t="s">
        <v>261</v>
      </c>
      <c r="K2146" s="11" t="s">
        <v>4641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45689</v>
      </c>
      <c r="H2147" s="11">
        <v>11</v>
      </c>
      <c r="I2147" s="20" t="s">
        <v>259</v>
      </c>
      <c r="J2147" s="11" t="s">
        <v>261</v>
      </c>
      <c r="K2147" s="11" t="s">
        <v>4641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45689</v>
      </c>
      <c r="H2148" s="11">
        <v>11</v>
      </c>
      <c r="I2148" s="20" t="s">
        <v>259</v>
      </c>
      <c r="J2148" s="11" t="s">
        <v>261</v>
      </c>
      <c r="K2148" s="11" t="s">
        <v>4641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45689</v>
      </c>
      <c r="H2149" s="11">
        <v>11</v>
      </c>
      <c r="I2149" s="20" t="s">
        <v>259</v>
      </c>
      <c r="J2149" s="11" t="s">
        <v>261</v>
      </c>
      <c r="K2149" s="11" t="s">
        <v>4641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45689</v>
      </c>
      <c r="H2150" s="11">
        <v>11</v>
      </c>
      <c r="I2150" s="20" t="s">
        <v>259</v>
      </c>
      <c r="J2150" s="11" t="s">
        <v>261</v>
      </c>
      <c r="K2150" s="11" t="s">
        <v>4641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45689</v>
      </c>
      <c r="H2151" s="11">
        <v>11</v>
      </c>
      <c r="I2151" s="20" t="s">
        <v>259</v>
      </c>
      <c r="J2151" s="11" t="s">
        <v>261</v>
      </c>
      <c r="K2151" s="11" t="s">
        <v>4641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45689</v>
      </c>
      <c r="H2152" s="11">
        <v>11</v>
      </c>
      <c r="I2152" s="20" t="s">
        <v>259</v>
      </c>
      <c r="J2152" s="11" t="s">
        <v>261</v>
      </c>
      <c r="K2152" s="11" t="s">
        <v>4641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45689</v>
      </c>
      <c r="H2153" s="11">
        <v>11</v>
      </c>
      <c r="I2153" s="20" t="s">
        <v>259</v>
      </c>
      <c r="J2153" s="11" t="s">
        <v>261</v>
      </c>
      <c r="K2153" s="11" t="s">
        <v>4641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45689</v>
      </c>
      <c r="H2154" s="11">
        <v>11</v>
      </c>
      <c r="I2154" s="20" t="s">
        <v>259</v>
      </c>
      <c r="J2154" s="11" t="s">
        <v>261</v>
      </c>
      <c r="K2154" s="11" t="s">
        <v>4641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45689</v>
      </c>
      <c r="H2155" s="11">
        <v>11</v>
      </c>
      <c r="I2155" s="20" t="s">
        <v>259</v>
      </c>
      <c r="J2155" s="11" t="s">
        <v>261</v>
      </c>
      <c r="K2155" s="11" t="s">
        <v>4641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45689</v>
      </c>
      <c r="H2156" s="11">
        <v>11</v>
      </c>
      <c r="I2156" s="20" t="s">
        <v>259</v>
      </c>
      <c r="J2156" s="11" t="s">
        <v>261</v>
      </c>
      <c r="K2156" s="11" t="s">
        <v>4641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45689</v>
      </c>
      <c r="H2157" s="11">
        <v>11</v>
      </c>
      <c r="I2157" s="20" t="s">
        <v>259</v>
      </c>
      <c r="J2157" s="11" t="s">
        <v>261</v>
      </c>
      <c r="K2157" s="11" t="s">
        <v>4641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45689</v>
      </c>
      <c r="H2158" s="11">
        <v>11</v>
      </c>
      <c r="I2158" s="20" t="s">
        <v>259</v>
      </c>
      <c r="J2158" s="11" t="s">
        <v>261</v>
      </c>
      <c r="K2158" s="11" t="s">
        <v>4641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45689</v>
      </c>
      <c r="H2159" s="11">
        <v>11</v>
      </c>
      <c r="I2159" s="20" t="s">
        <v>259</v>
      </c>
      <c r="J2159" s="11" t="s">
        <v>261</v>
      </c>
      <c r="K2159" s="11" t="s">
        <v>4641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45689</v>
      </c>
      <c r="H2160" s="11">
        <v>11</v>
      </c>
      <c r="I2160" s="20" t="s">
        <v>259</v>
      </c>
      <c r="J2160" s="11" t="s">
        <v>261</v>
      </c>
      <c r="K2160" s="11" t="s">
        <v>4641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45689</v>
      </c>
      <c r="H2161" s="11">
        <v>11</v>
      </c>
      <c r="I2161" s="20" t="s">
        <v>259</v>
      </c>
      <c r="J2161" s="11" t="s">
        <v>261</v>
      </c>
      <c r="K2161" s="11" t="s">
        <v>4641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45689</v>
      </c>
      <c r="H2162" s="11">
        <v>11</v>
      </c>
      <c r="I2162" s="20" t="s">
        <v>259</v>
      </c>
      <c r="J2162" s="11" t="s">
        <v>261</v>
      </c>
      <c r="K2162" s="11" t="s">
        <v>4641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45689</v>
      </c>
      <c r="H2163" s="11">
        <v>11</v>
      </c>
      <c r="I2163" s="20" t="s">
        <v>259</v>
      </c>
      <c r="J2163" s="11" t="s">
        <v>261</v>
      </c>
      <c r="K2163" s="11" t="s">
        <v>4641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45689</v>
      </c>
      <c r="H2164" s="11">
        <v>11</v>
      </c>
      <c r="I2164" s="20" t="s">
        <v>259</v>
      </c>
      <c r="J2164" s="11" t="s">
        <v>261</v>
      </c>
      <c r="K2164" s="11" t="s">
        <v>4641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45689</v>
      </c>
      <c r="H2165" s="11">
        <v>11</v>
      </c>
      <c r="I2165" s="20" t="s">
        <v>259</v>
      </c>
      <c r="J2165" s="11" t="s">
        <v>261</v>
      </c>
      <c r="K2165" s="11" t="s">
        <v>4641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45689</v>
      </c>
      <c r="H2166" s="11">
        <v>11</v>
      </c>
      <c r="I2166" s="20" t="s">
        <v>259</v>
      </c>
      <c r="J2166" s="11" t="s">
        <v>261</v>
      </c>
      <c r="K2166" s="11" t="s">
        <v>4641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45689</v>
      </c>
      <c r="H2167" s="11">
        <v>11</v>
      </c>
      <c r="I2167" s="20" t="s">
        <v>259</v>
      </c>
      <c r="J2167" s="11" t="s">
        <v>261</v>
      </c>
      <c r="K2167" s="11" t="s">
        <v>4641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45689</v>
      </c>
      <c r="H2168" s="11">
        <v>11</v>
      </c>
      <c r="I2168" s="20" t="s">
        <v>259</v>
      </c>
      <c r="J2168" s="11" t="s">
        <v>261</v>
      </c>
      <c r="K2168" s="11" t="s">
        <v>4641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45689</v>
      </c>
      <c r="H2169" s="11">
        <v>11</v>
      </c>
      <c r="I2169" s="20" t="s">
        <v>259</v>
      </c>
      <c r="J2169" s="11" t="s">
        <v>261</v>
      </c>
      <c r="K2169" s="11" t="s">
        <v>4641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45689</v>
      </c>
      <c r="H2170" s="11">
        <v>11</v>
      </c>
      <c r="I2170" s="20" t="s">
        <v>259</v>
      </c>
      <c r="J2170" s="11" t="s">
        <v>261</v>
      </c>
      <c r="K2170" s="11" t="s">
        <v>4641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45689</v>
      </c>
      <c r="H2171" s="11">
        <v>11</v>
      </c>
      <c r="I2171" s="20" t="s">
        <v>259</v>
      </c>
      <c r="J2171" s="11" t="s">
        <v>261</v>
      </c>
      <c r="K2171" s="11" t="s">
        <v>4641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45689</v>
      </c>
      <c r="H2172" s="11">
        <v>11</v>
      </c>
      <c r="I2172" s="20" t="s">
        <v>259</v>
      </c>
      <c r="J2172" s="11" t="s">
        <v>261</v>
      </c>
      <c r="K2172" s="11" t="s">
        <v>4641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45689</v>
      </c>
      <c r="H2173" s="11">
        <v>11</v>
      </c>
      <c r="I2173" s="20" t="s">
        <v>259</v>
      </c>
      <c r="J2173" s="11" t="s">
        <v>261</v>
      </c>
      <c r="K2173" s="11" t="s">
        <v>4641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45689</v>
      </c>
      <c r="H2174" s="11">
        <v>11</v>
      </c>
      <c r="I2174" s="20" t="s">
        <v>259</v>
      </c>
      <c r="J2174" s="11" t="s">
        <v>261</v>
      </c>
      <c r="K2174" s="11" t="s">
        <v>4641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45689</v>
      </c>
      <c r="H2175" s="11">
        <v>11</v>
      </c>
      <c r="I2175" s="20" t="s">
        <v>259</v>
      </c>
      <c r="J2175" s="11" t="s">
        <v>261</v>
      </c>
      <c r="K2175" s="11" t="s">
        <v>4641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45689</v>
      </c>
      <c r="H2176" s="11">
        <v>11</v>
      </c>
      <c r="I2176" s="20" t="s">
        <v>259</v>
      </c>
      <c r="J2176" s="11" t="s">
        <v>261</v>
      </c>
      <c r="K2176" s="11" t="s">
        <v>4641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45689</v>
      </c>
      <c r="H2177" s="11">
        <v>11</v>
      </c>
      <c r="I2177" s="20" t="s">
        <v>259</v>
      </c>
      <c r="J2177" s="11" t="s">
        <v>261</v>
      </c>
      <c r="K2177" s="11" t="s">
        <v>4641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45689</v>
      </c>
      <c r="H2178" s="11">
        <v>11</v>
      </c>
      <c r="I2178" s="20" t="s">
        <v>259</v>
      </c>
      <c r="J2178" s="11" t="s">
        <v>261</v>
      </c>
      <c r="K2178" s="11" t="s">
        <v>4641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45689</v>
      </c>
      <c r="H2179" s="11">
        <v>11</v>
      </c>
      <c r="I2179" s="20" t="s">
        <v>259</v>
      </c>
      <c r="J2179" s="11" t="s">
        <v>261</v>
      </c>
      <c r="K2179" s="11" t="s">
        <v>4641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45689</v>
      </c>
      <c r="H2180" s="11">
        <v>11</v>
      </c>
      <c r="I2180" s="20" t="s">
        <v>259</v>
      </c>
      <c r="J2180" s="11" t="s">
        <v>261</v>
      </c>
      <c r="K2180" s="11" t="s">
        <v>4641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45689</v>
      </c>
      <c r="H2181" s="11">
        <v>11</v>
      </c>
      <c r="I2181" s="20" t="s">
        <v>259</v>
      </c>
      <c r="J2181" s="11" t="s">
        <v>261</v>
      </c>
      <c r="K2181" s="11" t="s">
        <v>4641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45689</v>
      </c>
      <c r="H2182" s="11">
        <v>11</v>
      </c>
      <c r="I2182" s="20" t="s">
        <v>259</v>
      </c>
      <c r="J2182" s="11" t="s">
        <v>261</v>
      </c>
      <c r="K2182" s="11" t="s">
        <v>4641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45689</v>
      </c>
      <c r="H2183" s="11">
        <v>11</v>
      </c>
      <c r="I2183" s="20" t="s">
        <v>259</v>
      </c>
      <c r="J2183" s="11" t="s">
        <v>261</v>
      </c>
      <c r="K2183" s="11" t="s">
        <v>4641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45689</v>
      </c>
      <c r="H2184" s="11">
        <v>11</v>
      </c>
      <c r="I2184" s="20" t="s">
        <v>259</v>
      </c>
      <c r="J2184" s="11" t="s">
        <v>261</v>
      </c>
      <c r="K2184" s="11" t="s">
        <v>4641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45689</v>
      </c>
      <c r="H2185" s="11">
        <v>11</v>
      </c>
      <c r="I2185" s="20" t="s">
        <v>259</v>
      </c>
      <c r="J2185" s="11" t="s">
        <v>261</v>
      </c>
      <c r="K2185" s="11" t="s">
        <v>4641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45689</v>
      </c>
      <c r="H2186" s="11">
        <v>11</v>
      </c>
      <c r="I2186" s="20" t="s">
        <v>259</v>
      </c>
      <c r="J2186" s="11" t="s">
        <v>261</v>
      </c>
      <c r="K2186" s="11" t="s">
        <v>4641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45689</v>
      </c>
      <c r="H2187" s="11">
        <v>11</v>
      </c>
      <c r="I2187" s="20" t="s">
        <v>259</v>
      </c>
      <c r="J2187" s="11" t="s">
        <v>261</v>
      </c>
      <c r="K2187" s="11" t="s">
        <v>4641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45689</v>
      </c>
      <c r="H2188" s="11">
        <v>11</v>
      </c>
      <c r="I2188" s="20" t="s">
        <v>259</v>
      </c>
      <c r="J2188" s="11" t="s">
        <v>261</v>
      </c>
      <c r="K2188" s="11" t="s">
        <v>4641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45689</v>
      </c>
      <c r="H2189" s="11">
        <v>11</v>
      </c>
      <c r="I2189" s="20" t="s">
        <v>259</v>
      </c>
      <c r="J2189" s="11" t="s">
        <v>261</v>
      </c>
      <c r="K2189" s="11" t="s">
        <v>4641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45689</v>
      </c>
      <c r="H2190" s="11">
        <v>11</v>
      </c>
      <c r="I2190" s="20" t="s">
        <v>259</v>
      </c>
      <c r="J2190" s="11" t="s">
        <v>261</v>
      </c>
      <c r="K2190" s="11" t="s">
        <v>4641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45689</v>
      </c>
      <c r="H2191" s="11">
        <v>11</v>
      </c>
      <c r="I2191" s="20" t="s">
        <v>259</v>
      </c>
      <c r="J2191" s="11" t="s">
        <v>261</v>
      </c>
      <c r="K2191" s="11" t="s">
        <v>4641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45689</v>
      </c>
      <c r="H2192" s="11">
        <v>11</v>
      </c>
      <c r="I2192" s="20" t="s">
        <v>259</v>
      </c>
      <c r="J2192" s="11" t="s">
        <v>261</v>
      </c>
      <c r="K2192" s="11" t="s">
        <v>4641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45689</v>
      </c>
      <c r="H2193" s="11">
        <v>11</v>
      </c>
      <c r="I2193" s="20" t="s">
        <v>259</v>
      </c>
      <c r="J2193" s="11" t="s">
        <v>261</v>
      </c>
      <c r="K2193" s="11" t="s">
        <v>4641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45689</v>
      </c>
      <c r="H2194" s="11">
        <v>11</v>
      </c>
      <c r="I2194" s="20" t="s">
        <v>259</v>
      </c>
      <c r="J2194" s="11" t="s">
        <v>261</v>
      </c>
      <c r="K2194" s="11" t="s">
        <v>4641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45689</v>
      </c>
      <c r="H2195" s="11">
        <v>11</v>
      </c>
      <c r="I2195" s="20" t="s">
        <v>259</v>
      </c>
      <c r="J2195" s="11" t="s">
        <v>261</v>
      </c>
      <c r="K2195" s="11" t="s">
        <v>4641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45689</v>
      </c>
      <c r="H2196" s="11">
        <v>11</v>
      </c>
      <c r="I2196" s="20" t="s">
        <v>259</v>
      </c>
      <c r="J2196" s="11" t="s">
        <v>261</v>
      </c>
      <c r="K2196" s="11" t="s">
        <v>4641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45689</v>
      </c>
      <c r="H2197" s="11">
        <v>11</v>
      </c>
      <c r="I2197" s="20" t="s">
        <v>259</v>
      </c>
      <c r="J2197" s="11" t="s">
        <v>261</v>
      </c>
      <c r="K2197" s="11" t="s">
        <v>4641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45689</v>
      </c>
      <c r="H2198" s="11">
        <v>11</v>
      </c>
      <c r="I2198" s="20" t="s">
        <v>259</v>
      </c>
      <c r="J2198" s="11" t="s">
        <v>261</v>
      </c>
      <c r="K2198" s="11" t="s">
        <v>4641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45689</v>
      </c>
      <c r="H2199" s="11">
        <v>11</v>
      </c>
      <c r="I2199" s="20" t="s">
        <v>259</v>
      </c>
      <c r="J2199" s="11" t="s">
        <v>261</v>
      </c>
      <c r="K2199" s="11" t="s">
        <v>4641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45689</v>
      </c>
      <c r="H2200" s="11">
        <v>11</v>
      </c>
      <c r="I2200" s="20" t="s">
        <v>259</v>
      </c>
      <c r="J2200" s="11" t="s">
        <v>261</v>
      </c>
      <c r="K2200" s="11" t="s">
        <v>4641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45689</v>
      </c>
      <c r="H2201" s="11">
        <v>11</v>
      </c>
      <c r="I2201" s="20" t="s">
        <v>259</v>
      </c>
      <c r="J2201" s="11" t="s">
        <v>261</v>
      </c>
      <c r="K2201" s="11" t="s">
        <v>4641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45689</v>
      </c>
      <c r="H2202" s="11">
        <v>11</v>
      </c>
      <c r="I2202" s="20" t="s">
        <v>259</v>
      </c>
      <c r="J2202" s="11" t="s">
        <v>261</v>
      </c>
      <c r="K2202" s="11" t="s">
        <v>4641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45689</v>
      </c>
      <c r="H2203" s="11">
        <v>11</v>
      </c>
      <c r="I2203" s="20" t="s">
        <v>259</v>
      </c>
      <c r="J2203" s="11" t="s">
        <v>261</v>
      </c>
      <c r="K2203" s="11" t="s">
        <v>4641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45689</v>
      </c>
      <c r="H2204" s="11">
        <v>11</v>
      </c>
      <c r="I2204" s="20" t="s">
        <v>259</v>
      </c>
      <c r="J2204" s="11" t="s">
        <v>261</v>
      </c>
      <c r="K2204" s="11" t="s">
        <v>4641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45689</v>
      </c>
      <c r="H2205" s="11">
        <v>11</v>
      </c>
      <c r="I2205" s="20" t="s">
        <v>259</v>
      </c>
      <c r="J2205" s="11" t="s">
        <v>261</v>
      </c>
      <c r="K2205" s="11" t="s">
        <v>4641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45689</v>
      </c>
      <c r="H2206" s="11">
        <v>11</v>
      </c>
      <c r="I2206" s="20" t="s">
        <v>259</v>
      </c>
      <c r="J2206" s="11" t="s">
        <v>261</v>
      </c>
      <c r="K2206" s="11" t="s">
        <v>4641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45689</v>
      </c>
      <c r="H2207" s="11">
        <v>11</v>
      </c>
      <c r="I2207" s="20" t="s">
        <v>259</v>
      </c>
      <c r="J2207" s="11" t="s">
        <v>261</v>
      </c>
      <c r="K2207" s="11" t="s">
        <v>4641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45689</v>
      </c>
      <c r="H2208" s="11">
        <v>11</v>
      </c>
      <c r="I2208" s="20" t="s">
        <v>259</v>
      </c>
      <c r="J2208" s="11" t="s">
        <v>261</v>
      </c>
      <c r="K2208" s="11" t="s">
        <v>4641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45689</v>
      </c>
      <c r="H2209" s="11">
        <v>11</v>
      </c>
      <c r="I2209" s="20" t="s">
        <v>259</v>
      </c>
      <c r="J2209" s="11" t="s">
        <v>261</v>
      </c>
      <c r="K2209" s="11" t="s">
        <v>4641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45689</v>
      </c>
      <c r="H2210" s="11">
        <v>11</v>
      </c>
      <c r="I2210" s="20" t="s">
        <v>259</v>
      </c>
      <c r="J2210" s="11" t="s">
        <v>261</v>
      </c>
      <c r="K2210" s="11" t="s">
        <v>4641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45689</v>
      </c>
      <c r="H2211" s="11">
        <v>11</v>
      </c>
      <c r="I2211" s="20" t="s">
        <v>259</v>
      </c>
      <c r="J2211" s="11" t="s">
        <v>261</v>
      </c>
      <c r="K2211" s="11" t="s">
        <v>4641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45689</v>
      </c>
      <c r="H2212" s="11">
        <v>11</v>
      </c>
      <c r="I2212" s="20" t="s">
        <v>259</v>
      </c>
      <c r="J2212" s="11" t="s">
        <v>261</v>
      </c>
      <c r="K2212" s="11" t="s">
        <v>4641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45689</v>
      </c>
      <c r="H2213" s="11">
        <v>11</v>
      </c>
      <c r="I2213" s="20" t="s">
        <v>259</v>
      </c>
      <c r="J2213" s="11" t="s">
        <v>261</v>
      </c>
      <c r="K2213" s="11" t="s">
        <v>4641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45689</v>
      </c>
      <c r="H2214" s="11">
        <v>11</v>
      </c>
      <c r="I2214" s="20" t="s">
        <v>259</v>
      </c>
      <c r="J2214" s="11" t="s">
        <v>261</v>
      </c>
      <c r="K2214" s="11" t="s">
        <v>4641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45689</v>
      </c>
      <c r="H2215" s="11">
        <v>11</v>
      </c>
      <c r="I2215" s="20" t="s">
        <v>259</v>
      </c>
      <c r="J2215" s="11" t="s">
        <v>261</v>
      </c>
      <c r="K2215" s="11" t="s">
        <v>4641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45689</v>
      </c>
      <c r="H2216" s="11">
        <v>11</v>
      </c>
      <c r="I2216" s="20" t="s">
        <v>259</v>
      </c>
      <c r="J2216" s="11" t="s">
        <v>261</v>
      </c>
      <c r="K2216" s="11" t="s">
        <v>4641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45689</v>
      </c>
      <c r="H2217" s="11">
        <v>11</v>
      </c>
      <c r="I2217" s="20" t="s">
        <v>259</v>
      </c>
      <c r="J2217" s="11" t="s">
        <v>261</v>
      </c>
      <c r="K2217" s="11" t="s">
        <v>4641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45689</v>
      </c>
      <c r="H2218" s="11">
        <v>11</v>
      </c>
      <c r="I2218" s="20" t="s">
        <v>259</v>
      </c>
      <c r="J2218" s="11" t="s">
        <v>261</v>
      </c>
      <c r="K2218" s="11" t="s">
        <v>4641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45689</v>
      </c>
      <c r="H2219" s="11">
        <v>11</v>
      </c>
      <c r="I2219" s="20" t="s">
        <v>259</v>
      </c>
      <c r="J2219" s="11" t="s">
        <v>261</v>
      </c>
      <c r="K2219" s="11" t="s">
        <v>4641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45689</v>
      </c>
      <c r="H2220" s="11">
        <v>11</v>
      </c>
      <c r="I2220" s="20" t="s">
        <v>259</v>
      </c>
      <c r="J2220" s="11" t="s">
        <v>261</v>
      </c>
      <c r="K2220" s="11" t="s">
        <v>4641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45689</v>
      </c>
      <c r="H2221" s="11">
        <v>11</v>
      </c>
      <c r="I2221" s="20" t="s">
        <v>259</v>
      </c>
      <c r="J2221" s="11" t="s">
        <v>261</v>
      </c>
      <c r="K2221" s="11" t="s">
        <v>4641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45689</v>
      </c>
      <c r="H2222" s="11">
        <v>11</v>
      </c>
      <c r="I2222" s="20" t="s">
        <v>259</v>
      </c>
      <c r="J2222" s="11" t="s">
        <v>261</v>
      </c>
      <c r="K2222" s="11" t="s">
        <v>4641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45689</v>
      </c>
      <c r="H2223" s="11">
        <v>11</v>
      </c>
      <c r="I2223" s="20" t="s">
        <v>259</v>
      </c>
      <c r="J2223" s="11" t="s">
        <v>261</v>
      </c>
      <c r="K2223" s="11" t="s">
        <v>4641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45689</v>
      </c>
      <c r="H2224" s="11">
        <v>11</v>
      </c>
      <c r="I2224" s="20" t="s">
        <v>259</v>
      </c>
      <c r="J2224" s="11" t="s">
        <v>261</v>
      </c>
      <c r="K2224" s="11" t="s">
        <v>4641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45689</v>
      </c>
      <c r="H2225" s="11">
        <v>11</v>
      </c>
      <c r="I2225" s="20" t="s">
        <v>259</v>
      </c>
      <c r="J2225" s="11" t="s">
        <v>261</v>
      </c>
      <c r="K2225" s="11" t="s">
        <v>4641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45689</v>
      </c>
      <c r="H2226" s="11">
        <v>11</v>
      </c>
      <c r="I2226" s="20" t="s">
        <v>259</v>
      </c>
      <c r="J2226" s="11" t="s">
        <v>261</v>
      </c>
      <c r="K2226" s="11" t="s">
        <v>4641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45689</v>
      </c>
      <c r="H2227" s="11">
        <v>11</v>
      </c>
      <c r="I2227" s="20" t="s">
        <v>259</v>
      </c>
      <c r="J2227" s="11" t="s">
        <v>261</v>
      </c>
      <c r="K2227" s="11" t="s">
        <v>4641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45689</v>
      </c>
      <c r="H2228" s="11">
        <v>11</v>
      </c>
      <c r="I2228" s="20" t="s">
        <v>259</v>
      </c>
      <c r="J2228" s="11" t="s">
        <v>261</v>
      </c>
      <c r="K2228" s="11" t="s">
        <v>4641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45689</v>
      </c>
      <c r="H2229" s="11">
        <v>11</v>
      </c>
      <c r="I2229" s="20" t="s">
        <v>259</v>
      </c>
      <c r="J2229" s="11" t="s">
        <v>261</v>
      </c>
      <c r="K2229" s="11" t="s">
        <v>4641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45689</v>
      </c>
      <c r="H2230" s="11">
        <v>11</v>
      </c>
      <c r="I2230" s="20" t="s">
        <v>259</v>
      </c>
      <c r="J2230" s="11" t="s">
        <v>261</v>
      </c>
      <c r="K2230" s="11" t="s">
        <v>4641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45689</v>
      </c>
      <c r="H2231" s="11">
        <v>11</v>
      </c>
      <c r="I2231" s="20" t="s">
        <v>259</v>
      </c>
      <c r="J2231" s="11" t="s">
        <v>261</v>
      </c>
      <c r="K2231" s="11" t="s">
        <v>4641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45689</v>
      </c>
      <c r="H2232" s="11">
        <v>11</v>
      </c>
      <c r="I2232" s="20" t="s">
        <v>259</v>
      </c>
      <c r="J2232" s="11" t="s">
        <v>261</v>
      </c>
      <c r="K2232" s="11" t="s">
        <v>4641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45689</v>
      </c>
      <c r="H2233" s="11">
        <v>11</v>
      </c>
      <c r="I2233" s="20" t="s">
        <v>259</v>
      </c>
      <c r="J2233" s="11" t="s">
        <v>261</v>
      </c>
      <c r="K2233" s="11" t="s">
        <v>4641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45689</v>
      </c>
      <c r="H2234" s="11">
        <v>11</v>
      </c>
      <c r="I2234" s="20" t="s">
        <v>259</v>
      </c>
      <c r="J2234" s="11" t="s">
        <v>261</v>
      </c>
      <c r="K2234" s="11" t="s">
        <v>4641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45689</v>
      </c>
      <c r="H2235" s="11">
        <v>11</v>
      </c>
      <c r="I2235" s="20" t="s">
        <v>259</v>
      </c>
      <c r="J2235" s="11" t="s">
        <v>261</v>
      </c>
      <c r="K2235" s="11" t="s">
        <v>4641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45689</v>
      </c>
      <c r="H2236" s="11">
        <v>11</v>
      </c>
      <c r="I2236" s="20" t="s">
        <v>259</v>
      </c>
      <c r="J2236" s="11" t="s">
        <v>261</v>
      </c>
      <c r="K2236" s="11" t="s">
        <v>4641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45689</v>
      </c>
      <c r="H2237" s="11">
        <v>11</v>
      </c>
      <c r="I2237" s="20" t="s">
        <v>259</v>
      </c>
      <c r="J2237" s="11" t="s">
        <v>261</v>
      </c>
      <c r="K2237" s="11" t="s">
        <v>4641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45689</v>
      </c>
      <c r="H2238" s="11">
        <v>11</v>
      </c>
      <c r="I2238" s="20" t="s">
        <v>259</v>
      </c>
      <c r="J2238" s="11" t="s">
        <v>261</v>
      </c>
      <c r="K2238" s="11" t="s">
        <v>4641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45689</v>
      </c>
      <c r="H2239" s="11">
        <v>11</v>
      </c>
      <c r="I2239" s="20" t="s">
        <v>259</v>
      </c>
      <c r="J2239" s="11" t="s">
        <v>261</v>
      </c>
      <c r="K2239" s="11" t="s">
        <v>4641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45689</v>
      </c>
      <c r="H2240" s="11">
        <v>11</v>
      </c>
      <c r="I2240" s="20" t="s">
        <v>259</v>
      </c>
      <c r="J2240" s="11" t="s">
        <v>261</v>
      </c>
      <c r="K2240" s="11" t="s">
        <v>4641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45689</v>
      </c>
      <c r="H2241" s="11">
        <v>11</v>
      </c>
      <c r="I2241" s="20" t="s">
        <v>259</v>
      </c>
      <c r="J2241" s="11" t="s">
        <v>261</v>
      </c>
      <c r="K2241" s="11" t="s">
        <v>4641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45689</v>
      </c>
      <c r="H2242" s="11">
        <v>11</v>
      </c>
      <c r="I2242" s="20" t="s">
        <v>259</v>
      </c>
      <c r="J2242" s="11" t="s">
        <v>261</v>
      </c>
      <c r="K2242" s="11" t="s">
        <v>4641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45689</v>
      </c>
      <c r="H2243" s="11">
        <v>11</v>
      </c>
      <c r="I2243" s="20" t="s">
        <v>259</v>
      </c>
      <c r="J2243" s="11" t="s">
        <v>261</v>
      </c>
      <c r="K2243" s="11" t="s">
        <v>4641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45689</v>
      </c>
      <c r="H2244" s="11">
        <v>11</v>
      </c>
      <c r="I2244" s="20" t="s">
        <v>259</v>
      </c>
      <c r="J2244" s="11" t="s">
        <v>261</v>
      </c>
      <c r="K2244" s="11" t="s">
        <v>4641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45689</v>
      </c>
      <c r="H2245" s="11">
        <v>11</v>
      </c>
      <c r="I2245" s="20" t="s">
        <v>259</v>
      </c>
      <c r="J2245" s="11" t="s">
        <v>261</v>
      </c>
      <c r="K2245" s="11" t="s">
        <v>4641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45689</v>
      </c>
      <c r="H2246" s="11">
        <v>11</v>
      </c>
      <c r="I2246" s="20" t="s">
        <v>259</v>
      </c>
      <c r="J2246" s="11" t="s">
        <v>261</v>
      </c>
      <c r="K2246" s="11" t="s">
        <v>4641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45689</v>
      </c>
      <c r="H2247" s="11">
        <v>11</v>
      </c>
      <c r="I2247" s="20" t="s">
        <v>259</v>
      </c>
      <c r="J2247" s="11" t="s">
        <v>261</v>
      </c>
      <c r="K2247" s="11" t="s">
        <v>4641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45689</v>
      </c>
      <c r="H2248" s="11">
        <v>11</v>
      </c>
      <c r="I2248" s="20" t="s">
        <v>259</v>
      </c>
      <c r="J2248" s="11" t="s">
        <v>261</v>
      </c>
      <c r="K2248" s="11" t="s">
        <v>4641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45689</v>
      </c>
      <c r="H2249" s="11">
        <v>11</v>
      </c>
      <c r="I2249" s="20" t="s">
        <v>259</v>
      </c>
      <c r="J2249" s="11" t="s">
        <v>261</v>
      </c>
      <c r="K2249" s="11" t="s">
        <v>4641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45689</v>
      </c>
      <c r="H2250" s="11">
        <v>11</v>
      </c>
      <c r="I2250" s="20" t="s">
        <v>259</v>
      </c>
      <c r="J2250" s="11" t="s">
        <v>261</v>
      </c>
      <c r="K2250" s="11" t="s">
        <v>4641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45689</v>
      </c>
      <c r="H2251" s="11">
        <v>11</v>
      </c>
      <c r="I2251" s="20" t="s">
        <v>259</v>
      </c>
      <c r="J2251" s="11" t="s">
        <v>261</v>
      </c>
      <c r="K2251" s="11" t="s">
        <v>4641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45689</v>
      </c>
      <c r="H2252" s="11">
        <v>11</v>
      </c>
      <c r="I2252" s="20" t="s">
        <v>259</v>
      </c>
      <c r="J2252" s="11" t="s">
        <v>261</v>
      </c>
      <c r="K2252" s="11" t="s">
        <v>4641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45689</v>
      </c>
      <c r="H2253" s="11">
        <v>11</v>
      </c>
      <c r="I2253" s="20" t="s">
        <v>259</v>
      </c>
      <c r="J2253" s="11" t="s">
        <v>261</v>
      </c>
      <c r="K2253" s="11" t="s">
        <v>4641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45689</v>
      </c>
      <c r="H2254" s="11">
        <v>11</v>
      </c>
      <c r="I2254" s="20" t="s">
        <v>259</v>
      </c>
      <c r="J2254" s="11" t="s">
        <v>261</v>
      </c>
      <c r="K2254" s="11" t="s">
        <v>4641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45689</v>
      </c>
      <c r="H2255" s="11">
        <v>11</v>
      </c>
      <c r="I2255" s="20" t="s">
        <v>259</v>
      </c>
      <c r="J2255" s="11" t="s">
        <v>261</v>
      </c>
      <c r="K2255" s="11" t="s">
        <v>4641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45689</v>
      </c>
      <c r="H2256" s="11">
        <v>11</v>
      </c>
      <c r="I2256" s="20" t="s">
        <v>259</v>
      </c>
      <c r="J2256" s="11" t="s">
        <v>261</v>
      </c>
      <c r="K2256" s="11" t="s">
        <v>4641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45689</v>
      </c>
      <c r="H2257" s="11">
        <v>11</v>
      </c>
      <c r="I2257" s="20" t="s">
        <v>259</v>
      </c>
      <c r="J2257" s="11" t="s">
        <v>261</v>
      </c>
      <c r="K2257" s="11" t="s">
        <v>4641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45689</v>
      </c>
      <c r="H2258" s="11">
        <v>11</v>
      </c>
      <c r="I2258" s="20" t="s">
        <v>259</v>
      </c>
      <c r="J2258" s="11" t="s">
        <v>261</v>
      </c>
      <c r="K2258" s="11" t="s">
        <v>4641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45689</v>
      </c>
      <c r="H2259" s="11">
        <v>11</v>
      </c>
      <c r="I2259" s="20" t="s">
        <v>259</v>
      </c>
      <c r="J2259" s="11" t="s">
        <v>261</v>
      </c>
      <c r="K2259" s="11" t="s">
        <v>4641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45689</v>
      </c>
      <c r="H2260" s="11">
        <v>11</v>
      </c>
      <c r="I2260" s="20" t="s">
        <v>259</v>
      </c>
      <c r="J2260" s="11" t="s">
        <v>261</v>
      </c>
      <c r="K2260" s="11" t="s">
        <v>4641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45689</v>
      </c>
      <c r="H2261" s="11">
        <v>11</v>
      </c>
      <c r="I2261" s="20" t="s">
        <v>259</v>
      </c>
      <c r="J2261" s="11" t="s">
        <v>261</v>
      </c>
      <c r="K2261" s="11" t="s">
        <v>4641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4572</v>
      </c>
      <c r="F2262" s="10">
        <v>42036</v>
      </c>
      <c r="G2262" s="10">
        <v>45689</v>
      </c>
      <c r="H2262" s="11">
        <v>11</v>
      </c>
      <c r="I2262" s="20" t="s">
        <v>259</v>
      </c>
      <c r="J2262" s="11" t="s">
        <v>261</v>
      </c>
      <c r="K2262" s="11" t="s">
        <v>4641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4573</v>
      </c>
      <c r="F2263" s="10">
        <v>42036</v>
      </c>
      <c r="G2263" s="10">
        <v>45689</v>
      </c>
      <c r="H2263" s="11">
        <v>11</v>
      </c>
      <c r="I2263" s="20" t="s">
        <v>259</v>
      </c>
      <c r="J2263" s="11" t="s">
        <v>261</v>
      </c>
      <c r="K2263" s="11" t="s">
        <v>4641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4574</v>
      </c>
      <c r="F2264" s="10">
        <v>42036</v>
      </c>
      <c r="G2264" s="10">
        <v>45689</v>
      </c>
      <c r="H2264" s="11">
        <v>11</v>
      </c>
      <c r="I2264" s="20" t="s">
        <v>259</v>
      </c>
      <c r="J2264" s="11" t="s">
        <v>261</v>
      </c>
      <c r="K2264" s="11" t="s">
        <v>4641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4575</v>
      </c>
      <c r="F2265" s="10">
        <v>42036</v>
      </c>
      <c r="G2265" s="10">
        <v>45689</v>
      </c>
      <c r="H2265" s="11">
        <v>11</v>
      </c>
      <c r="I2265" s="20" t="s">
        <v>259</v>
      </c>
      <c r="J2265" s="11" t="s">
        <v>261</v>
      </c>
      <c r="K2265" s="11" t="s">
        <v>4641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4576</v>
      </c>
      <c r="F2266" s="10">
        <v>42036</v>
      </c>
      <c r="G2266" s="10">
        <v>45689</v>
      </c>
      <c r="H2266" s="11">
        <v>11</v>
      </c>
      <c r="I2266" s="20" t="s">
        <v>259</v>
      </c>
      <c r="J2266" s="11" t="s">
        <v>261</v>
      </c>
      <c r="K2266" s="11" t="s">
        <v>4641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4577</v>
      </c>
      <c r="F2267" s="10">
        <v>42036</v>
      </c>
      <c r="G2267" s="10">
        <v>45689</v>
      </c>
      <c r="H2267" s="11">
        <v>11</v>
      </c>
      <c r="I2267" s="20" t="s">
        <v>259</v>
      </c>
      <c r="J2267" s="11" t="s">
        <v>261</v>
      </c>
      <c r="K2267" s="11" t="s">
        <v>4641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4578</v>
      </c>
      <c r="F2268" s="10">
        <v>42036</v>
      </c>
      <c r="G2268" s="10">
        <v>45689</v>
      </c>
      <c r="H2268" s="11">
        <v>11</v>
      </c>
      <c r="I2268" s="20" t="s">
        <v>259</v>
      </c>
      <c r="J2268" s="11" t="s">
        <v>261</v>
      </c>
      <c r="K2268" s="11" t="s">
        <v>4641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4579</v>
      </c>
      <c r="F2269" s="10">
        <v>42036</v>
      </c>
      <c r="G2269" s="10">
        <v>45689</v>
      </c>
      <c r="H2269" s="11">
        <v>11</v>
      </c>
      <c r="I2269" s="20" t="s">
        <v>259</v>
      </c>
      <c r="J2269" s="11" t="s">
        <v>261</v>
      </c>
      <c r="K2269" s="11" t="s">
        <v>4641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4580</v>
      </c>
      <c r="F2270" s="10">
        <v>42036</v>
      </c>
      <c r="G2270" s="10">
        <v>45689</v>
      </c>
      <c r="H2270" s="11">
        <v>11</v>
      </c>
      <c r="I2270" s="20" t="s">
        <v>259</v>
      </c>
      <c r="J2270" s="11" t="s">
        <v>261</v>
      </c>
      <c r="K2270" s="11" t="s">
        <v>4641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4581</v>
      </c>
      <c r="F2271" s="10">
        <v>42036</v>
      </c>
      <c r="G2271" s="10">
        <v>45689</v>
      </c>
      <c r="H2271" s="11">
        <v>11</v>
      </c>
      <c r="I2271" s="20" t="s">
        <v>259</v>
      </c>
      <c r="J2271" s="11" t="s">
        <v>261</v>
      </c>
      <c r="K2271" s="11" t="s">
        <v>4641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4582</v>
      </c>
      <c r="F2272" s="10">
        <v>42036</v>
      </c>
      <c r="G2272" s="10">
        <v>45689</v>
      </c>
      <c r="H2272" s="11">
        <v>11</v>
      </c>
      <c r="I2272" s="20" t="s">
        <v>259</v>
      </c>
      <c r="J2272" s="11" t="s">
        <v>261</v>
      </c>
      <c r="K2272" s="11" t="s">
        <v>4641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4583</v>
      </c>
      <c r="F2273" s="10">
        <v>42036</v>
      </c>
      <c r="G2273" s="10">
        <v>45689</v>
      </c>
      <c r="H2273" s="11">
        <v>11</v>
      </c>
      <c r="I2273" s="20" t="s">
        <v>259</v>
      </c>
      <c r="J2273" s="11" t="s">
        <v>261</v>
      </c>
      <c r="K2273" s="11" t="s">
        <v>4641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4584</v>
      </c>
      <c r="F2274" s="10">
        <v>42036</v>
      </c>
      <c r="G2274" s="10">
        <v>45689</v>
      </c>
      <c r="H2274" s="11">
        <v>11</v>
      </c>
      <c r="I2274" s="20" t="s">
        <v>259</v>
      </c>
      <c r="J2274" s="11" t="s">
        <v>261</v>
      </c>
      <c r="K2274" s="11" t="s">
        <v>4641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4585</v>
      </c>
      <c r="F2275" s="10">
        <v>42036</v>
      </c>
      <c r="G2275" s="10">
        <v>45689</v>
      </c>
      <c r="H2275" s="11">
        <v>11</v>
      </c>
      <c r="I2275" s="20" t="s">
        <v>259</v>
      </c>
      <c r="J2275" s="11" t="s">
        <v>261</v>
      </c>
      <c r="K2275" s="11" t="s">
        <v>4641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4586</v>
      </c>
      <c r="F2276" s="10">
        <v>42036</v>
      </c>
      <c r="G2276" s="10">
        <v>45689</v>
      </c>
      <c r="H2276" s="11">
        <v>11</v>
      </c>
      <c r="I2276" s="20" t="s">
        <v>259</v>
      </c>
      <c r="J2276" s="11" t="s">
        <v>261</v>
      </c>
      <c r="K2276" s="11" t="s">
        <v>4641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4587</v>
      </c>
      <c r="F2277" s="10">
        <v>42036</v>
      </c>
      <c r="G2277" s="10">
        <v>45689</v>
      </c>
      <c r="H2277" s="11">
        <v>11</v>
      </c>
      <c r="I2277" s="20" t="s">
        <v>259</v>
      </c>
      <c r="J2277" s="11" t="s">
        <v>261</v>
      </c>
      <c r="K2277" s="11" t="s">
        <v>4641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4588</v>
      </c>
      <c r="F2278" s="10">
        <v>42036</v>
      </c>
      <c r="G2278" s="10">
        <v>45689</v>
      </c>
      <c r="H2278" s="11">
        <v>11</v>
      </c>
      <c r="I2278" s="20" t="s">
        <v>259</v>
      </c>
      <c r="J2278" s="11" t="s">
        <v>261</v>
      </c>
      <c r="K2278" s="11" t="s">
        <v>4641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4589</v>
      </c>
      <c r="F2279" s="10">
        <v>42036</v>
      </c>
      <c r="G2279" s="10">
        <v>45689</v>
      </c>
      <c r="H2279" s="11">
        <v>11</v>
      </c>
      <c r="I2279" s="20" t="s">
        <v>259</v>
      </c>
      <c r="J2279" s="11" t="s">
        <v>261</v>
      </c>
      <c r="K2279" s="11" t="s">
        <v>4641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4590</v>
      </c>
      <c r="F2280" s="10">
        <v>42036</v>
      </c>
      <c r="G2280" s="10">
        <v>45689</v>
      </c>
      <c r="H2280" s="11">
        <v>11</v>
      </c>
      <c r="I2280" s="20" t="s">
        <v>259</v>
      </c>
      <c r="J2280" s="11" t="s">
        <v>261</v>
      </c>
      <c r="K2280" s="11" t="s">
        <v>4641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4591</v>
      </c>
      <c r="F2281" s="10">
        <v>42036</v>
      </c>
      <c r="G2281" s="10">
        <v>45689</v>
      </c>
      <c r="H2281" s="11">
        <v>11</v>
      </c>
      <c r="I2281" s="20" t="s">
        <v>259</v>
      </c>
      <c r="J2281" s="11" t="s">
        <v>261</v>
      </c>
      <c r="K2281" s="11" t="s">
        <v>4641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4592</v>
      </c>
      <c r="F2282" s="10">
        <v>42036</v>
      </c>
      <c r="G2282" s="10">
        <v>45689</v>
      </c>
      <c r="H2282" s="11">
        <v>11</v>
      </c>
      <c r="I2282" s="20" t="s">
        <v>259</v>
      </c>
      <c r="J2282" s="11" t="s">
        <v>261</v>
      </c>
      <c r="K2282" s="11" t="s">
        <v>4641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4593</v>
      </c>
      <c r="F2283" s="10">
        <v>42036</v>
      </c>
      <c r="G2283" s="10">
        <v>45689</v>
      </c>
      <c r="H2283" s="11">
        <v>11</v>
      </c>
      <c r="I2283" s="20" t="s">
        <v>259</v>
      </c>
      <c r="J2283" s="11" t="s">
        <v>261</v>
      </c>
      <c r="K2283" s="11" t="s">
        <v>4641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4594</v>
      </c>
      <c r="F2284" s="10">
        <v>42036</v>
      </c>
      <c r="G2284" s="10">
        <v>45689</v>
      </c>
      <c r="H2284" s="11">
        <v>11</v>
      </c>
      <c r="I2284" s="20" t="s">
        <v>259</v>
      </c>
      <c r="J2284" s="11" t="s">
        <v>261</v>
      </c>
      <c r="K2284" s="11" t="s">
        <v>4641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4595</v>
      </c>
      <c r="F2285" s="10">
        <v>42036</v>
      </c>
      <c r="G2285" s="10">
        <v>45689</v>
      </c>
      <c r="H2285" s="11">
        <v>11</v>
      </c>
      <c r="I2285" s="20" t="s">
        <v>259</v>
      </c>
      <c r="J2285" s="11" t="s">
        <v>261</v>
      </c>
      <c r="K2285" s="11" t="s">
        <v>4641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4596</v>
      </c>
      <c r="F2286" s="10">
        <v>42036</v>
      </c>
      <c r="G2286" s="10">
        <v>45689</v>
      </c>
      <c r="H2286" s="11">
        <v>11</v>
      </c>
      <c r="I2286" s="20" t="s">
        <v>259</v>
      </c>
      <c r="J2286" s="11" t="s">
        <v>261</v>
      </c>
      <c r="K2286" s="11" t="s">
        <v>4641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4597</v>
      </c>
      <c r="F2287" s="10">
        <v>42036</v>
      </c>
      <c r="G2287" s="10">
        <v>45689</v>
      </c>
      <c r="H2287" s="11">
        <v>11</v>
      </c>
      <c r="I2287" s="20" t="s">
        <v>259</v>
      </c>
      <c r="J2287" s="11" t="s">
        <v>261</v>
      </c>
      <c r="K2287" s="11" t="s">
        <v>4641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4598</v>
      </c>
      <c r="F2288" s="10">
        <v>42036</v>
      </c>
      <c r="G2288" s="10">
        <v>45689</v>
      </c>
      <c r="H2288" s="11">
        <v>11</v>
      </c>
      <c r="I2288" s="20" t="s">
        <v>259</v>
      </c>
      <c r="J2288" s="11" t="s">
        <v>261</v>
      </c>
      <c r="K2288" s="11" t="s">
        <v>4641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4599</v>
      </c>
      <c r="F2289" s="10">
        <v>42036</v>
      </c>
      <c r="G2289" s="10">
        <v>45689</v>
      </c>
      <c r="H2289" s="11">
        <v>11</v>
      </c>
      <c r="I2289" s="20" t="s">
        <v>259</v>
      </c>
      <c r="J2289" s="11" t="s">
        <v>261</v>
      </c>
      <c r="K2289" s="11" t="s">
        <v>4641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4600</v>
      </c>
      <c r="F2290" s="10">
        <v>42036</v>
      </c>
      <c r="G2290" s="10">
        <v>45689</v>
      </c>
      <c r="H2290" s="11">
        <v>11</v>
      </c>
      <c r="I2290" s="20" t="s">
        <v>259</v>
      </c>
      <c r="J2290" s="11" t="s">
        <v>261</v>
      </c>
      <c r="K2290" s="11" t="s">
        <v>4641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4601</v>
      </c>
      <c r="F2291" s="10">
        <v>42036</v>
      </c>
      <c r="G2291" s="10">
        <v>45689</v>
      </c>
      <c r="H2291" s="11">
        <v>11</v>
      </c>
      <c r="I2291" s="20" t="s">
        <v>259</v>
      </c>
      <c r="J2291" s="11" t="s">
        <v>261</v>
      </c>
      <c r="K2291" s="11" t="s">
        <v>4641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4602</v>
      </c>
      <c r="F2292" s="10">
        <v>42036</v>
      </c>
      <c r="G2292" s="10">
        <v>45689</v>
      </c>
      <c r="H2292" s="11">
        <v>11</v>
      </c>
      <c r="I2292" s="20" t="s">
        <v>259</v>
      </c>
      <c r="J2292" s="11" t="s">
        <v>261</v>
      </c>
      <c r="K2292" s="11" t="s">
        <v>4641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4603</v>
      </c>
      <c r="F2293" s="10">
        <v>42036</v>
      </c>
      <c r="G2293" s="10">
        <v>45689</v>
      </c>
      <c r="H2293" s="11">
        <v>11</v>
      </c>
      <c r="I2293" s="20" t="s">
        <v>259</v>
      </c>
      <c r="J2293" s="11" t="s">
        <v>261</v>
      </c>
      <c r="K2293" s="11" t="s">
        <v>4641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4604</v>
      </c>
      <c r="F2294" s="10">
        <v>42036</v>
      </c>
      <c r="G2294" s="10">
        <v>45689</v>
      </c>
      <c r="H2294" s="11">
        <v>11</v>
      </c>
      <c r="I2294" s="20" t="s">
        <v>259</v>
      </c>
      <c r="J2294" s="11" t="s">
        <v>261</v>
      </c>
      <c r="K2294" s="11" t="s">
        <v>4641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4605</v>
      </c>
      <c r="F2295" s="10">
        <v>42036</v>
      </c>
      <c r="G2295" s="10">
        <v>45689</v>
      </c>
      <c r="H2295" s="11">
        <v>11</v>
      </c>
      <c r="I2295" s="20" t="s">
        <v>259</v>
      </c>
      <c r="J2295" s="11" t="s">
        <v>261</v>
      </c>
      <c r="K2295" s="11" t="s">
        <v>4641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4606</v>
      </c>
      <c r="F2296" s="10">
        <v>42036</v>
      </c>
      <c r="G2296" s="10">
        <v>45689</v>
      </c>
      <c r="H2296" s="11">
        <v>11</v>
      </c>
      <c r="I2296" s="20" t="s">
        <v>259</v>
      </c>
      <c r="J2296" s="11" t="s">
        <v>261</v>
      </c>
      <c r="K2296" s="11" t="s">
        <v>4641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4607</v>
      </c>
      <c r="F2297" s="10">
        <v>42036</v>
      </c>
      <c r="G2297" s="10">
        <v>45689</v>
      </c>
      <c r="H2297" s="11">
        <v>11</v>
      </c>
      <c r="I2297" s="20" t="s">
        <v>259</v>
      </c>
      <c r="J2297" s="11" t="s">
        <v>261</v>
      </c>
      <c r="K2297" s="11" t="s">
        <v>4641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4608</v>
      </c>
      <c r="F2298" s="10">
        <v>42036</v>
      </c>
      <c r="G2298" s="10">
        <v>45689</v>
      </c>
      <c r="H2298" s="11">
        <v>11</v>
      </c>
      <c r="I2298" s="20" t="s">
        <v>259</v>
      </c>
      <c r="J2298" s="11" t="s">
        <v>261</v>
      </c>
      <c r="K2298" s="11" t="s">
        <v>4641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4609</v>
      </c>
      <c r="F2299" s="10">
        <v>42036</v>
      </c>
      <c r="G2299" s="10">
        <v>45689</v>
      </c>
      <c r="H2299" s="11">
        <v>11</v>
      </c>
      <c r="I2299" s="20" t="s">
        <v>259</v>
      </c>
      <c r="J2299" s="11" t="s">
        <v>261</v>
      </c>
      <c r="K2299" s="11" t="s">
        <v>4641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4610</v>
      </c>
      <c r="F2300" s="10">
        <v>42036</v>
      </c>
      <c r="G2300" s="10">
        <v>45689</v>
      </c>
      <c r="H2300" s="11">
        <v>11</v>
      </c>
      <c r="I2300" s="20" t="s">
        <v>259</v>
      </c>
      <c r="J2300" s="11" t="s">
        <v>261</v>
      </c>
      <c r="K2300" s="11" t="s">
        <v>4641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4611</v>
      </c>
      <c r="F2301" s="10">
        <v>42036</v>
      </c>
      <c r="G2301" s="10">
        <v>45689</v>
      </c>
      <c r="H2301" s="11">
        <v>11</v>
      </c>
      <c r="I2301" s="20" t="s">
        <v>259</v>
      </c>
      <c r="J2301" s="11" t="s">
        <v>261</v>
      </c>
      <c r="K2301" s="11" t="s">
        <v>4641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4612</v>
      </c>
      <c r="F2302" s="10">
        <v>42036</v>
      </c>
      <c r="G2302" s="10">
        <v>45689</v>
      </c>
      <c r="H2302" s="11">
        <v>11</v>
      </c>
      <c r="I2302" s="20" t="s">
        <v>259</v>
      </c>
      <c r="J2302" s="11" t="s">
        <v>261</v>
      </c>
      <c r="K2302" s="11" t="s">
        <v>4641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4613</v>
      </c>
      <c r="F2303" s="10">
        <v>42036</v>
      </c>
      <c r="G2303" s="10">
        <v>45689</v>
      </c>
      <c r="H2303" s="11">
        <v>11</v>
      </c>
      <c r="I2303" s="20" t="s">
        <v>259</v>
      </c>
      <c r="J2303" s="11" t="s">
        <v>261</v>
      </c>
      <c r="K2303" s="11" t="s">
        <v>4641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4614</v>
      </c>
      <c r="F2304" s="10">
        <v>42036</v>
      </c>
      <c r="G2304" s="10">
        <v>45689</v>
      </c>
      <c r="H2304" s="11">
        <v>11</v>
      </c>
      <c r="I2304" s="20" t="s">
        <v>259</v>
      </c>
      <c r="J2304" s="11" t="s">
        <v>261</v>
      </c>
      <c r="K2304" s="11" t="s">
        <v>4641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4615</v>
      </c>
      <c r="F2305" s="10">
        <v>42036</v>
      </c>
      <c r="G2305" s="10">
        <v>45689</v>
      </c>
      <c r="H2305" s="11">
        <v>11</v>
      </c>
      <c r="I2305" s="20" t="s">
        <v>259</v>
      </c>
      <c r="J2305" s="11" t="s">
        <v>261</v>
      </c>
      <c r="K2305" s="11" t="s">
        <v>4641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4616</v>
      </c>
      <c r="F2306" s="10">
        <v>42036</v>
      </c>
      <c r="G2306" s="10">
        <v>45689</v>
      </c>
      <c r="H2306" s="11">
        <v>11</v>
      </c>
      <c r="I2306" s="20" t="s">
        <v>259</v>
      </c>
      <c r="J2306" s="11" t="s">
        <v>261</v>
      </c>
      <c r="K2306" s="11" t="s">
        <v>4641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4617</v>
      </c>
      <c r="F2307" s="10">
        <v>42036</v>
      </c>
      <c r="G2307" s="10">
        <v>45689</v>
      </c>
      <c r="H2307" s="11">
        <v>11</v>
      </c>
      <c r="I2307" s="20" t="s">
        <v>259</v>
      </c>
      <c r="J2307" s="11" t="s">
        <v>261</v>
      </c>
      <c r="K2307" s="11" t="s">
        <v>4641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4618</v>
      </c>
      <c r="F2308" s="10">
        <v>42036</v>
      </c>
      <c r="G2308" s="10">
        <v>45689</v>
      </c>
      <c r="H2308" s="11">
        <v>11</v>
      </c>
      <c r="I2308" s="20" t="s">
        <v>259</v>
      </c>
      <c r="J2308" s="11" t="s">
        <v>261</v>
      </c>
      <c r="K2308" s="11" t="s">
        <v>4641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4619</v>
      </c>
      <c r="F2309" s="10">
        <v>42036</v>
      </c>
      <c r="G2309" s="10">
        <v>45689</v>
      </c>
      <c r="H2309" s="11">
        <v>11</v>
      </c>
      <c r="I2309" s="20" t="s">
        <v>259</v>
      </c>
      <c r="J2309" s="11" t="s">
        <v>261</v>
      </c>
      <c r="K2309" s="11" t="s">
        <v>4641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4620</v>
      </c>
      <c r="F2310" s="10">
        <v>42036</v>
      </c>
      <c r="G2310" s="10">
        <v>45689</v>
      </c>
      <c r="H2310" s="11">
        <v>11</v>
      </c>
      <c r="I2310" s="20" t="s">
        <v>259</v>
      </c>
      <c r="J2310" s="11" t="s">
        <v>261</v>
      </c>
      <c r="K2310" s="11" t="s">
        <v>4641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4621</v>
      </c>
      <c r="F2311" s="10">
        <v>42036</v>
      </c>
      <c r="G2311" s="10">
        <v>45689</v>
      </c>
      <c r="H2311" s="11">
        <v>11</v>
      </c>
      <c r="I2311" s="20" t="s">
        <v>259</v>
      </c>
      <c r="J2311" s="11" t="s">
        <v>261</v>
      </c>
      <c r="K2311" s="11" t="s">
        <v>4641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4622</v>
      </c>
      <c r="F2312" s="10">
        <v>42036</v>
      </c>
      <c r="G2312" s="10">
        <v>45689</v>
      </c>
      <c r="H2312" s="11">
        <v>11</v>
      </c>
      <c r="I2312" s="20" t="s">
        <v>259</v>
      </c>
      <c r="J2312" s="11" t="s">
        <v>261</v>
      </c>
      <c r="K2312" s="11" t="s">
        <v>4641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4623</v>
      </c>
      <c r="F2313" s="10">
        <v>42036</v>
      </c>
      <c r="G2313" s="10">
        <v>45689</v>
      </c>
      <c r="H2313" s="11">
        <v>11</v>
      </c>
      <c r="I2313" s="20" t="s">
        <v>259</v>
      </c>
      <c r="J2313" s="11" t="s">
        <v>261</v>
      </c>
      <c r="K2313" s="11" t="s">
        <v>4641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4624</v>
      </c>
      <c r="F2314" s="10">
        <v>42036</v>
      </c>
      <c r="G2314" s="10">
        <v>45689</v>
      </c>
      <c r="H2314" s="11">
        <v>11</v>
      </c>
      <c r="I2314" s="20" t="s">
        <v>259</v>
      </c>
      <c r="J2314" s="11" t="s">
        <v>261</v>
      </c>
      <c r="K2314" s="11" t="s">
        <v>4641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4625</v>
      </c>
      <c r="F2315" s="10">
        <v>42036</v>
      </c>
      <c r="G2315" s="10">
        <v>45689</v>
      </c>
      <c r="H2315" s="11">
        <v>11</v>
      </c>
      <c r="I2315" s="20" t="s">
        <v>259</v>
      </c>
      <c r="J2315" s="11" t="s">
        <v>261</v>
      </c>
      <c r="K2315" s="11" t="s">
        <v>4641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4626</v>
      </c>
      <c r="F2316" s="10">
        <v>42036</v>
      </c>
      <c r="G2316" s="10">
        <v>45689</v>
      </c>
      <c r="H2316" s="11">
        <v>11</v>
      </c>
      <c r="I2316" s="20" t="s">
        <v>259</v>
      </c>
      <c r="J2316" s="11" t="s">
        <v>261</v>
      </c>
      <c r="K2316" s="11" t="s">
        <v>4641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4627</v>
      </c>
      <c r="F2317" s="10">
        <v>42036</v>
      </c>
      <c r="G2317" s="10">
        <v>45689</v>
      </c>
      <c r="H2317" s="11">
        <v>11</v>
      </c>
      <c r="I2317" s="20" t="s">
        <v>259</v>
      </c>
      <c r="J2317" s="11" t="s">
        <v>261</v>
      </c>
      <c r="K2317" s="11" t="s">
        <v>4641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4628</v>
      </c>
      <c r="F2318" s="10">
        <v>42036</v>
      </c>
      <c r="G2318" s="10">
        <v>45689</v>
      </c>
      <c r="H2318" s="11">
        <v>11</v>
      </c>
      <c r="I2318" s="20" t="s">
        <v>259</v>
      </c>
      <c r="J2318" s="11" t="s">
        <v>261</v>
      </c>
      <c r="K2318" s="11" t="s">
        <v>4641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4629</v>
      </c>
      <c r="F2319" s="10">
        <v>42036</v>
      </c>
      <c r="G2319" s="10">
        <v>45689</v>
      </c>
      <c r="H2319" s="11">
        <v>11</v>
      </c>
      <c r="I2319" s="20" t="s">
        <v>259</v>
      </c>
      <c r="J2319" s="11" t="s">
        <v>261</v>
      </c>
      <c r="K2319" s="11" t="s">
        <v>4641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4630</v>
      </c>
      <c r="F2320" s="10">
        <v>42036</v>
      </c>
      <c r="G2320" s="10">
        <v>45689</v>
      </c>
      <c r="H2320" s="11">
        <v>11</v>
      </c>
      <c r="I2320" s="20" t="s">
        <v>259</v>
      </c>
      <c r="J2320" s="11" t="s">
        <v>261</v>
      </c>
      <c r="K2320" s="11" t="s">
        <v>4641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4631</v>
      </c>
      <c r="F2321" s="10">
        <v>42036</v>
      </c>
      <c r="G2321" s="10">
        <v>45689</v>
      </c>
      <c r="H2321" s="11">
        <v>11</v>
      </c>
      <c r="I2321" s="20" t="s">
        <v>259</v>
      </c>
      <c r="J2321" s="11" t="s">
        <v>261</v>
      </c>
      <c r="K2321" s="11" t="s">
        <v>4641</v>
      </c>
      <c r="L2321" s="11">
        <v>2</v>
      </c>
    </row>
    <row r="2323" spans="1:12">
      <c r="A2323" s="11" t="s">
        <v>4640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230134C" display="A125230134C" xr:uid="{00000000-0004-0000-0000-000001000000}"/>
    <hyperlink ref="E13" location="A125253894W" display="A125253894W" xr:uid="{00000000-0004-0000-0000-000002000000}"/>
    <hyperlink ref="E14" location="A125242014J" display="A125242014J" xr:uid="{00000000-0004-0000-0000-000003000000}"/>
    <hyperlink ref="E15" location="A125234886T" display="A125234886T" xr:uid="{00000000-0004-0000-0000-000004000000}"/>
    <hyperlink ref="E16" location="A125258646A" display="A125258646A" xr:uid="{00000000-0004-0000-0000-000005000000}"/>
    <hyperlink ref="E17" location="A125246766W" display="A125246766W" xr:uid="{00000000-0004-0000-0000-000006000000}"/>
    <hyperlink ref="E18" location="A125232510J" display="A125232510J" xr:uid="{00000000-0004-0000-0000-000007000000}"/>
    <hyperlink ref="E19" location="A125256270C" display="A125256270C" xr:uid="{00000000-0004-0000-0000-000008000000}"/>
    <hyperlink ref="E20" location="A125244390X" display="A125244390X" xr:uid="{00000000-0004-0000-0000-000009000000}"/>
    <hyperlink ref="E21" location="A125227758T" display="A125227758T" xr:uid="{00000000-0004-0000-0000-00000A000000}"/>
    <hyperlink ref="E22" location="A125251518F" display="A125251518F" xr:uid="{00000000-0004-0000-0000-00000B000000}"/>
    <hyperlink ref="E23" location="A125239638W" display="A125239638W" xr:uid="{00000000-0004-0000-0000-00000C000000}"/>
    <hyperlink ref="E24" location="A125237262X" display="A125237262X" xr:uid="{00000000-0004-0000-0000-00000D000000}"/>
    <hyperlink ref="E25" location="A125261022L" display="A125261022L" xr:uid="{00000000-0004-0000-0000-00000E000000}"/>
    <hyperlink ref="E26" location="A125249142C" display="A125249142C" xr:uid="{00000000-0004-0000-0000-00000F000000}"/>
    <hyperlink ref="E27" location="A125230118C" display="A125230118C" xr:uid="{00000000-0004-0000-0000-000010000000}"/>
    <hyperlink ref="E28" location="A125253878W" display="A125253878W" xr:uid="{00000000-0004-0000-0000-000011000000}"/>
    <hyperlink ref="E29" location="A125241998T" display="A125241998T" xr:uid="{00000000-0004-0000-0000-000012000000}"/>
    <hyperlink ref="E30" location="A125234870X" display="A125234870X" xr:uid="{00000000-0004-0000-0000-000013000000}"/>
    <hyperlink ref="E31" location="A125258630J" display="A125258630J" xr:uid="{00000000-0004-0000-0000-000014000000}"/>
    <hyperlink ref="E32" location="A125246750C" display="A125246750C" xr:uid="{00000000-0004-0000-0000-000015000000}"/>
    <hyperlink ref="E33" location="A125232494V" display="A125232494V" xr:uid="{00000000-0004-0000-0000-000016000000}"/>
    <hyperlink ref="E34" location="A125256254C" display="A125256254C" xr:uid="{00000000-0004-0000-0000-000017000000}"/>
    <hyperlink ref="E35" location="A125244374X" display="A125244374X" xr:uid="{00000000-0004-0000-0000-000018000000}"/>
    <hyperlink ref="E36" location="A125227742X" display="A125227742X" xr:uid="{00000000-0004-0000-0000-000019000000}"/>
    <hyperlink ref="E37" location="A125251502L" display="A125251502L" xr:uid="{00000000-0004-0000-0000-00001A000000}"/>
    <hyperlink ref="E38" location="A125239622C" display="A125239622C" xr:uid="{00000000-0004-0000-0000-00001B000000}"/>
    <hyperlink ref="E39" location="A125237246X" display="A125237246X" xr:uid="{00000000-0004-0000-0000-00001C000000}"/>
    <hyperlink ref="E40" location="A125261006L" display="A125261006L" xr:uid="{00000000-0004-0000-0000-00001D000000}"/>
    <hyperlink ref="E41" location="A125249126C" display="A125249126C" xr:uid="{00000000-0004-0000-0000-00001E000000}"/>
    <hyperlink ref="E42" location="A125230098F" display="A125230098F" xr:uid="{00000000-0004-0000-0000-00001F000000}"/>
    <hyperlink ref="E43" location="A125253858L" display="A125253858L" xr:uid="{00000000-0004-0000-0000-000020000000}"/>
    <hyperlink ref="E44" location="A125241978J" display="A125241978J" xr:uid="{00000000-0004-0000-0000-000021000000}"/>
    <hyperlink ref="E45" location="A125234850R" display="A125234850R" xr:uid="{00000000-0004-0000-0000-000022000000}"/>
    <hyperlink ref="E46" location="A125258610X" display="A125258610X" xr:uid="{00000000-0004-0000-0000-000023000000}"/>
    <hyperlink ref="E47" location="A125246730V" display="A125246730V" xr:uid="{00000000-0004-0000-0000-000024000000}"/>
    <hyperlink ref="E48" location="A125232474K" display="A125232474K" xr:uid="{00000000-0004-0000-0000-000025000000}"/>
    <hyperlink ref="E49" location="A125256234V" display="A125256234V" xr:uid="{00000000-0004-0000-0000-000026000000}"/>
    <hyperlink ref="E50" location="A125244354R" display="A125244354R" xr:uid="{00000000-0004-0000-0000-000027000000}"/>
    <hyperlink ref="E51" location="A125227722R" display="A125227722R" xr:uid="{00000000-0004-0000-0000-000028000000}"/>
    <hyperlink ref="E52" location="A125251482R" display="A125251482R" xr:uid="{00000000-0004-0000-0000-000029000000}"/>
    <hyperlink ref="E53" location="A125239602V" display="A125239602V" xr:uid="{00000000-0004-0000-0000-00002A000000}"/>
    <hyperlink ref="E54" location="A125237226R" display="A125237226R" xr:uid="{00000000-0004-0000-0000-00002B000000}"/>
    <hyperlink ref="E55" location="A125260986L" display="A125260986L" xr:uid="{00000000-0004-0000-0000-00002C000000}"/>
    <hyperlink ref="E56" location="A125249106V" display="A125249106V" xr:uid="{00000000-0004-0000-0000-00002D000000}"/>
    <hyperlink ref="E57" location="A125230122V" display="A125230122V" xr:uid="{00000000-0004-0000-0000-00002E000000}"/>
    <hyperlink ref="E58" location="A125253882L" display="A125253882L" xr:uid="{00000000-0004-0000-0000-00002F000000}"/>
    <hyperlink ref="E59" location="A125242002X" display="A125242002X" xr:uid="{00000000-0004-0000-0000-000030000000}"/>
    <hyperlink ref="E60" location="A125234874J" display="A125234874J" xr:uid="{00000000-0004-0000-0000-000031000000}"/>
    <hyperlink ref="E61" location="A125258634T" display="A125258634T" xr:uid="{00000000-0004-0000-0000-000032000000}"/>
    <hyperlink ref="E62" location="A125246754L" display="A125246754L" xr:uid="{00000000-0004-0000-0000-000033000000}"/>
    <hyperlink ref="E63" location="A125232498C" display="A125232498C" xr:uid="{00000000-0004-0000-0000-000034000000}"/>
    <hyperlink ref="E64" location="A125256258L" display="A125256258L" xr:uid="{00000000-0004-0000-0000-000035000000}"/>
    <hyperlink ref="E65" location="A125244378J" display="A125244378J" xr:uid="{00000000-0004-0000-0000-000036000000}"/>
    <hyperlink ref="E66" location="A125227746J" display="A125227746J" xr:uid="{00000000-0004-0000-0000-000037000000}"/>
    <hyperlink ref="E67" location="A125251506W" display="A125251506W" xr:uid="{00000000-0004-0000-0000-000038000000}"/>
    <hyperlink ref="E68" location="A125239626L" display="A125239626L" xr:uid="{00000000-0004-0000-0000-000039000000}"/>
    <hyperlink ref="E69" location="A125237250R" display="A125237250R" xr:uid="{00000000-0004-0000-0000-00003A000000}"/>
    <hyperlink ref="E70" location="A125261010C" display="A125261010C" xr:uid="{00000000-0004-0000-0000-00003B000000}"/>
    <hyperlink ref="E71" location="A125249130V" display="A125249130V" xr:uid="{00000000-0004-0000-0000-00003C000000}"/>
    <hyperlink ref="E72" location="A125230126C" display="A125230126C" xr:uid="{00000000-0004-0000-0000-00003D000000}"/>
    <hyperlink ref="E73" location="A125253886W" display="A125253886W" xr:uid="{00000000-0004-0000-0000-00003E000000}"/>
    <hyperlink ref="E74" location="A125242006J" display="A125242006J" xr:uid="{00000000-0004-0000-0000-00003F000000}"/>
    <hyperlink ref="E75" location="A125234878T" display="A125234878T" xr:uid="{00000000-0004-0000-0000-000040000000}"/>
    <hyperlink ref="E76" location="A125258638A" display="A125258638A" xr:uid="{00000000-0004-0000-0000-000041000000}"/>
    <hyperlink ref="E77" location="A125246758W" display="A125246758W" xr:uid="{00000000-0004-0000-0000-000042000000}"/>
    <hyperlink ref="E78" location="A125232502J" display="A125232502J" xr:uid="{00000000-0004-0000-0000-000043000000}"/>
    <hyperlink ref="E79" location="A125256262C" display="A125256262C" xr:uid="{00000000-0004-0000-0000-000044000000}"/>
    <hyperlink ref="E80" location="A125244382X" display="A125244382X" xr:uid="{00000000-0004-0000-0000-000045000000}"/>
    <hyperlink ref="E81" location="A125227750X" display="A125227750X" xr:uid="{00000000-0004-0000-0000-000046000000}"/>
    <hyperlink ref="E82" location="A125251510L" display="A125251510L" xr:uid="{00000000-0004-0000-0000-000047000000}"/>
    <hyperlink ref="E83" location="A125239630C" display="A125239630C" xr:uid="{00000000-0004-0000-0000-000048000000}"/>
    <hyperlink ref="E84" location="A125237254X" display="A125237254X" xr:uid="{00000000-0004-0000-0000-000049000000}"/>
    <hyperlink ref="E85" location="A125261014L" display="A125261014L" xr:uid="{00000000-0004-0000-0000-00004A000000}"/>
    <hyperlink ref="E86" location="A125249134C" display="A125249134C" xr:uid="{00000000-0004-0000-0000-00004B000000}"/>
    <hyperlink ref="E87" location="A125230102K" display="A125230102K" xr:uid="{00000000-0004-0000-0000-00004C000000}"/>
    <hyperlink ref="E88" location="A125253862C" display="A125253862C" xr:uid="{00000000-0004-0000-0000-00004D000000}"/>
    <hyperlink ref="E89" location="A125241982X" display="A125241982X" xr:uid="{00000000-0004-0000-0000-00004E000000}"/>
    <hyperlink ref="E90" location="A125234854X" display="A125234854X" xr:uid="{00000000-0004-0000-0000-00004F000000}"/>
    <hyperlink ref="E91" location="A125258614J" display="A125258614J" xr:uid="{00000000-0004-0000-0000-000050000000}"/>
    <hyperlink ref="E92" location="A125246734C" display="A125246734C" xr:uid="{00000000-0004-0000-0000-000051000000}"/>
    <hyperlink ref="E93" location="A125232478V" display="A125232478V" xr:uid="{00000000-0004-0000-0000-000052000000}"/>
    <hyperlink ref="E94" location="A125256238C" display="A125256238C" xr:uid="{00000000-0004-0000-0000-000053000000}"/>
    <hyperlink ref="E95" location="A125244358X" display="A125244358X" xr:uid="{00000000-0004-0000-0000-000054000000}"/>
    <hyperlink ref="E96" location="A125227726X" display="A125227726X" xr:uid="{00000000-0004-0000-0000-000055000000}"/>
    <hyperlink ref="E97" location="A125251486X" display="A125251486X" xr:uid="{00000000-0004-0000-0000-000056000000}"/>
    <hyperlink ref="E98" location="A125239606C" display="A125239606C" xr:uid="{00000000-0004-0000-0000-000057000000}"/>
    <hyperlink ref="E99" location="A125237230F" display="A125237230F" xr:uid="{00000000-0004-0000-0000-000058000000}"/>
    <hyperlink ref="E100" location="A125260990C" display="A125260990C" xr:uid="{00000000-0004-0000-0000-000059000000}"/>
    <hyperlink ref="E101" location="A125249110K" display="A125249110K" xr:uid="{00000000-0004-0000-0000-00005A000000}"/>
    <hyperlink ref="E102" location="A125230106V" display="A125230106V" xr:uid="{00000000-0004-0000-0000-00005B000000}"/>
    <hyperlink ref="E103" location="A125253866L" display="A125253866L" xr:uid="{00000000-0004-0000-0000-00005C000000}"/>
    <hyperlink ref="E104" location="A125241986J" display="A125241986J" xr:uid="{00000000-0004-0000-0000-00005D000000}"/>
    <hyperlink ref="E105" location="A125234858J" display="A125234858J" xr:uid="{00000000-0004-0000-0000-00005E000000}"/>
    <hyperlink ref="E106" location="A125258618T" display="A125258618T" xr:uid="{00000000-0004-0000-0000-00005F000000}"/>
    <hyperlink ref="E107" location="A125246738L" display="A125246738L" xr:uid="{00000000-0004-0000-0000-000060000000}"/>
    <hyperlink ref="E108" location="A125232482K" display="A125232482K" xr:uid="{00000000-0004-0000-0000-000061000000}"/>
    <hyperlink ref="E109" location="A125256242V" display="A125256242V" xr:uid="{00000000-0004-0000-0000-000062000000}"/>
    <hyperlink ref="E110" location="A125244362R" display="A125244362R" xr:uid="{00000000-0004-0000-0000-000063000000}"/>
    <hyperlink ref="E111" location="A125227730R" display="A125227730R" xr:uid="{00000000-0004-0000-0000-000064000000}"/>
    <hyperlink ref="E112" location="A125251490R" display="A125251490R" xr:uid="{00000000-0004-0000-0000-000065000000}"/>
    <hyperlink ref="E113" location="A125239610V" display="A125239610V" xr:uid="{00000000-0004-0000-0000-000066000000}"/>
    <hyperlink ref="E114" location="A125237234R" display="A125237234R" xr:uid="{00000000-0004-0000-0000-000067000000}"/>
    <hyperlink ref="E115" location="A125260994L" display="A125260994L" xr:uid="{00000000-0004-0000-0000-000068000000}"/>
    <hyperlink ref="E116" location="A125249114V" display="A125249114V" xr:uid="{00000000-0004-0000-0000-000069000000}"/>
    <hyperlink ref="E117" location="A125230110K" display="A125230110K" xr:uid="{00000000-0004-0000-0000-00006A000000}"/>
    <hyperlink ref="E118" location="A125253870C" display="A125253870C" xr:uid="{00000000-0004-0000-0000-00006B000000}"/>
    <hyperlink ref="E119" location="A125241990X" display="A125241990X" xr:uid="{00000000-0004-0000-0000-00006C000000}"/>
    <hyperlink ref="E120" location="A125234862X" display="A125234862X" xr:uid="{00000000-0004-0000-0000-00006D000000}"/>
    <hyperlink ref="E121" location="A125258622J" display="A125258622J" xr:uid="{00000000-0004-0000-0000-00006E000000}"/>
    <hyperlink ref="E122" location="A125246742C" display="A125246742C" xr:uid="{00000000-0004-0000-0000-00006F000000}"/>
    <hyperlink ref="E123" location="A125232486V" display="A125232486V" xr:uid="{00000000-0004-0000-0000-000070000000}"/>
    <hyperlink ref="E124" location="A125256246C" display="A125256246C" xr:uid="{00000000-0004-0000-0000-000071000000}"/>
    <hyperlink ref="E125" location="A125244366X" display="A125244366X" xr:uid="{00000000-0004-0000-0000-000072000000}"/>
    <hyperlink ref="E126" location="A125227734X" display="A125227734X" xr:uid="{00000000-0004-0000-0000-000073000000}"/>
    <hyperlink ref="E127" location="A125251494X" display="A125251494X" xr:uid="{00000000-0004-0000-0000-000074000000}"/>
    <hyperlink ref="E128" location="A125239614C" display="A125239614C" xr:uid="{00000000-0004-0000-0000-000075000000}"/>
    <hyperlink ref="E129" location="A125237238X" display="A125237238X" xr:uid="{00000000-0004-0000-0000-000076000000}"/>
    <hyperlink ref="E130" location="A125260998W" display="A125260998W" xr:uid="{00000000-0004-0000-0000-000077000000}"/>
    <hyperlink ref="E131" location="A125249118C" display="A125249118C" xr:uid="{00000000-0004-0000-0000-000078000000}"/>
    <hyperlink ref="E132" location="A125230094W" display="A125230094W" xr:uid="{00000000-0004-0000-0000-000079000000}"/>
    <hyperlink ref="E133" location="A125253854C" display="A125253854C" xr:uid="{00000000-0004-0000-0000-00007A000000}"/>
    <hyperlink ref="E134" location="A125241974X" display="A125241974X" xr:uid="{00000000-0004-0000-0000-00007B000000}"/>
    <hyperlink ref="E135" location="A125234846X" display="A125234846X" xr:uid="{00000000-0004-0000-0000-00007C000000}"/>
    <hyperlink ref="E136" location="A125258606J" display="A125258606J" xr:uid="{00000000-0004-0000-0000-00007D000000}"/>
    <hyperlink ref="E137" location="A125246726C" display="A125246726C" xr:uid="{00000000-0004-0000-0000-00007E000000}"/>
    <hyperlink ref="E138" location="A125232470A" display="A125232470A" xr:uid="{00000000-0004-0000-0000-00007F000000}"/>
    <hyperlink ref="E139" location="A125256230K" display="A125256230K" xr:uid="{00000000-0004-0000-0000-000080000000}"/>
    <hyperlink ref="E140" location="A125244350F" display="A125244350F" xr:uid="{00000000-0004-0000-0000-000081000000}"/>
    <hyperlink ref="E141" location="A125227718X" display="A125227718X" xr:uid="{00000000-0004-0000-0000-000082000000}"/>
    <hyperlink ref="E142" location="A125251478X" display="A125251478X" xr:uid="{00000000-0004-0000-0000-000083000000}"/>
    <hyperlink ref="E143" location="A125239598R" display="A125239598R" xr:uid="{00000000-0004-0000-0000-000084000000}"/>
    <hyperlink ref="E144" location="A125237222F" display="A125237222F" xr:uid="{00000000-0004-0000-0000-000085000000}"/>
    <hyperlink ref="E145" location="A125260982C" display="A125260982C" xr:uid="{00000000-0004-0000-0000-000086000000}"/>
    <hyperlink ref="E146" location="A125249102K" display="A125249102K" xr:uid="{00000000-0004-0000-0000-000087000000}"/>
    <hyperlink ref="E147" location="A125230130V" display="A125230130V" xr:uid="{00000000-0004-0000-0000-000088000000}"/>
    <hyperlink ref="E148" location="A125253890L" display="A125253890L" xr:uid="{00000000-0004-0000-0000-000089000000}"/>
    <hyperlink ref="E149" location="A125242010X" display="A125242010X" xr:uid="{00000000-0004-0000-0000-00008A000000}"/>
    <hyperlink ref="E150" location="A125234882J" display="A125234882J" xr:uid="{00000000-0004-0000-0000-00008B000000}"/>
    <hyperlink ref="E151" location="A125258642T" display="A125258642T" xr:uid="{00000000-0004-0000-0000-00008C000000}"/>
    <hyperlink ref="E152" location="A125246762L" display="A125246762L" xr:uid="{00000000-0004-0000-0000-00008D000000}"/>
    <hyperlink ref="E153" location="A125232506T" display="A125232506T" xr:uid="{00000000-0004-0000-0000-00008E000000}"/>
    <hyperlink ref="E154" location="A125256266L" display="A125256266L" xr:uid="{00000000-0004-0000-0000-00008F000000}"/>
    <hyperlink ref="E155" location="A125244386J" display="A125244386J" xr:uid="{00000000-0004-0000-0000-000090000000}"/>
    <hyperlink ref="E156" location="A125227754J" display="A125227754J" xr:uid="{00000000-0004-0000-0000-000091000000}"/>
    <hyperlink ref="E157" location="A125251514W" display="A125251514W" xr:uid="{00000000-0004-0000-0000-000092000000}"/>
    <hyperlink ref="E158" location="A125239634L" display="A125239634L" xr:uid="{00000000-0004-0000-0000-000093000000}"/>
    <hyperlink ref="E159" location="A125237258J" display="A125237258J" xr:uid="{00000000-0004-0000-0000-000094000000}"/>
    <hyperlink ref="E160" location="A125261018W" display="A125261018W" xr:uid="{00000000-0004-0000-0000-000095000000}"/>
    <hyperlink ref="E161" location="A125249138L" display="A125249138L" xr:uid="{00000000-0004-0000-0000-000096000000}"/>
    <hyperlink ref="E162" location="A125230114V" display="A125230114V" xr:uid="{00000000-0004-0000-0000-000097000000}"/>
    <hyperlink ref="E163" location="A125253874L" display="A125253874L" xr:uid="{00000000-0004-0000-0000-000098000000}"/>
    <hyperlink ref="E164" location="A125241994J" display="A125241994J" xr:uid="{00000000-0004-0000-0000-000099000000}"/>
    <hyperlink ref="E165" location="A125234866J" display="A125234866J" xr:uid="{00000000-0004-0000-0000-00009A000000}"/>
    <hyperlink ref="E166" location="A125258626T" display="A125258626T" xr:uid="{00000000-0004-0000-0000-00009B000000}"/>
    <hyperlink ref="E167" location="A125246746L" display="A125246746L" xr:uid="{00000000-0004-0000-0000-00009C000000}"/>
    <hyperlink ref="E168" location="A125232490K" display="A125232490K" xr:uid="{00000000-0004-0000-0000-00009D000000}"/>
    <hyperlink ref="E169" location="A125256250V" display="A125256250V" xr:uid="{00000000-0004-0000-0000-00009E000000}"/>
    <hyperlink ref="E170" location="A125244370R" display="A125244370R" xr:uid="{00000000-0004-0000-0000-00009F000000}"/>
    <hyperlink ref="E171" location="A125227738J" display="A125227738J" xr:uid="{00000000-0004-0000-0000-0000A0000000}"/>
    <hyperlink ref="E172" location="A125251498J" display="A125251498J" xr:uid="{00000000-0004-0000-0000-0000A1000000}"/>
    <hyperlink ref="E173" location="A125239618L" display="A125239618L" xr:uid="{00000000-0004-0000-0000-0000A2000000}"/>
    <hyperlink ref="E174" location="A125237242R" display="A125237242R" xr:uid="{00000000-0004-0000-0000-0000A3000000}"/>
    <hyperlink ref="E175" location="A125261002C" display="A125261002C" xr:uid="{00000000-0004-0000-0000-0000A4000000}"/>
    <hyperlink ref="E176" location="A125249122V" display="A125249122V" xr:uid="{00000000-0004-0000-0000-0000A5000000}"/>
    <hyperlink ref="E177" location="A125231322F" display="A125231322F" xr:uid="{00000000-0004-0000-0000-0000A6000000}"/>
    <hyperlink ref="E178" location="A125255082A" display="A125255082A" xr:uid="{00000000-0004-0000-0000-0000A7000000}"/>
    <hyperlink ref="E179" location="A125243202K" display="A125243202K" xr:uid="{00000000-0004-0000-0000-0000A8000000}"/>
    <hyperlink ref="E180" location="A125236074W" display="A125236074W" xr:uid="{00000000-0004-0000-0000-0000A9000000}"/>
    <hyperlink ref="E181" location="A125259834C" display="A125259834C" xr:uid="{00000000-0004-0000-0000-0000AA000000}"/>
    <hyperlink ref="E182" location="A125247954X" display="A125247954X" xr:uid="{00000000-0004-0000-0000-0000AB000000}"/>
    <hyperlink ref="E183" location="A125233698R" display="A125233698R" xr:uid="{00000000-0004-0000-0000-0000AC000000}"/>
    <hyperlink ref="E184" location="A125257458X" display="A125257458X" xr:uid="{00000000-0004-0000-0000-0000AD000000}"/>
    <hyperlink ref="E185" location="A125245578V" display="A125245578V" xr:uid="{00000000-0004-0000-0000-0000AE000000}"/>
    <hyperlink ref="E186" location="A125228946V" display="A125228946V" xr:uid="{00000000-0004-0000-0000-0000AF000000}"/>
    <hyperlink ref="E187" location="A125252706J" display="A125252706J" xr:uid="{00000000-0004-0000-0000-0000B0000000}"/>
    <hyperlink ref="E188" location="A125240826C" display="A125240826C" xr:uid="{00000000-0004-0000-0000-0000B1000000}"/>
    <hyperlink ref="E189" location="A125238450A" display="A125238450A" xr:uid="{00000000-0004-0000-0000-0000B2000000}"/>
    <hyperlink ref="E190" location="A125262210R" display="A125262210R" xr:uid="{00000000-0004-0000-0000-0000B3000000}"/>
    <hyperlink ref="E191" location="A125250330K" display="A125250330K" xr:uid="{00000000-0004-0000-0000-0000B4000000}"/>
    <hyperlink ref="E192" location="A125231306F" display="A125231306F" xr:uid="{00000000-0004-0000-0000-0000B5000000}"/>
    <hyperlink ref="E193" location="A125255066A" display="A125255066A" xr:uid="{00000000-0004-0000-0000-0000B6000000}"/>
    <hyperlink ref="E194" location="A125243186W" display="A125243186W" xr:uid="{00000000-0004-0000-0000-0000B7000000}"/>
    <hyperlink ref="E195" location="A125236058W" display="A125236058W" xr:uid="{00000000-0004-0000-0000-0000B8000000}"/>
    <hyperlink ref="E196" location="A125259818C" display="A125259818C" xr:uid="{00000000-0004-0000-0000-0000B9000000}"/>
    <hyperlink ref="E197" location="A125247938X" display="A125247938X" xr:uid="{00000000-0004-0000-0000-0000BA000000}"/>
    <hyperlink ref="E198" location="A125233682W" display="A125233682W" xr:uid="{00000000-0004-0000-0000-0000BB000000}"/>
    <hyperlink ref="E199" location="A125257442F" display="A125257442F" xr:uid="{00000000-0004-0000-0000-0000BC000000}"/>
    <hyperlink ref="E200" location="A125245562A" display="A125245562A" xr:uid="{00000000-0004-0000-0000-0000BD000000}"/>
    <hyperlink ref="E201" location="A125228930A" display="A125228930A" xr:uid="{00000000-0004-0000-0000-0000BE000000}"/>
    <hyperlink ref="E202" location="A125252690A" display="A125252690A" xr:uid="{00000000-0004-0000-0000-0000BF000000}"/>
    <hyperlink ref="E203" location="A125240810K" display="A125240810K" xr:uid="{00000000-0004-0000-0000-0000C0000000}"/>
    <hyperlink ref="E204" location="A125238434A" display="A125238434A" xr:uid="{00000000-0004-0000-0000-0000C1000000}"/>
    <hyperlink ref="E205" location="A125262194A" display="A125262194A" xr:uid="{00000000-0004-0000-0000-0000C2000000}"/>
    <hyperlink ref="E206" location="A125250314K" display="A125250314K" xr:uid="{00000000-0004-0000-0000-0000C3000000}"/>
    <hyperlink ref="E207" location="A125231286J" display="A125231286J" xr:uid="{00000000-0004-0000-0000-0000C4000000}"/>
    <hyperlink ref="E208" location="A125255046T" display="A125255046T" xr:uid="{00000000-0004-0000-0000-0000C5000000}"/>
    <hyperlink ref="E209" location="A125243166L" display="A125243166L" xr:uid="{00000000-0004-0000-0000-0000C6000000}"/>
    <hyperlink ref="E210" location="A125236038L" display="A125236038L" xr:uid="{00000000-0004-0000-0000-0000C7000000}"/>
    <hyperlink ref="E211" location="A125259798F" display="A125259798F" xr:uid="{00000000-0004-0000-0000-0000C8000000}"/>
    <hyperlink ref="E212" location="A125247918R" display="A125247918R" xr:uid="{00000000-0004-0000-0000-0000C9000000}"/>
    <hyperlink ref="E213" location="A125233662L" display="A125233662L" xr:uid="{00000000-0004-0000-0000-0000CA000000}"/>
    <hyperlink ref="E214" location="A125257422W" display="A125257422W" xr:uid="{00000000-0004-0000-0000-0000CB000000}"/>
    <hyperlink ref="E215" location="A125245542T" display="A125245542T" xr:uid="{00000000-0004-0000-0000-0000CC000000}"/>
    <hyperlink ref="E216" location="A125228910T" display="A125228910T" xr:uid="{00000000-0004-0000-0000-0000CD000000}"/>
    <hyperlink ref="E217" location="A125252670T" display="A125252670T" xr:uid="{00000000-0004-0000-0000-0000CE000000}"/>
    <hyperlink ref="E218" location="A125240790L" display="A125240790L" xr:uid="{00000000-0004-0000-0000-0000CF000000}"/>
    <hyperlink ref="E219" location="A125238414T" display="A125238414T" xr:uid="{00000000-0004-0000-0000-0000D0000000}"/>
    <hyperlink ref="E220" location="A125262174T" display="A125262174T" xr:uid="{00000000-0004-0000-0000-0000D1000000}"/>
    <hyperlink ref="E221" location="A125250294L" display="A125250294L" xr:uid="{00000000-0004-0000-0000-0000D2000000}"/>
    <hyperlink ref="E222" location="A125231310W" display="A125231310W" xr:uid="{00000000-0004-0000-0000-0000D3000000}"/>
    <hyperlink ref="E223" location="A125255070T" display="A125255070T" xr:uid="{00000000-0004-0000-0000-0000D4000000}"/>
    <hyperlink ref="E224" location="A125243190L" display="A125243190L" xr:uid="{00000000-0004-0000-0000-0000D5000000}"/>
    <hyperlink ref="E225" location="A125236062L" display="A125236062L" xr:uid="{00000000-0004-0000-0000-0000D6000000}"/>
    <hyperlink ref="E226" location="A125259822V" display="A125259822V" xr:uid="{00000000-0004-0000-0000-0000D7000000}"/>
    <hyperlink ref="E227" location="A125247942R" display="A125247942R" xr:uid="{00000000-0004-0000-0000-0000D8000000}"/>
    <hyperlink ref="E228" location="A125233686F" display="A125233686F" xr:uid="{00000000-0004-0000-0000-0000D9000000}"/>
    <hyperlink ref="E229" location="A125257446R" display="A125257446R" xr:uid="{00000000-0004-0000-0000-0000DA000000}"/>
    <hyperlink ref="E230" location="A125245566K" display="A125245566K" xr:uid="{00000000-0004-0000-0000-0000DB000000}"/>
    <hyperlink ref="E231" location="A125228934K" display="A125228934K" xr:uid="{00000000-0004-0000-0000-0000DC000000}"/>
    <hyperlink ref="E232" location="A125252694K" display="A125252694K" xr:uid="{00000000-0004-0000-0000-0000DD000000}"/>
    <hyperlink ref="E233" location="A125240814V" display="A125240814V" xr:uid="{00000000-0004-0000-0000-0000DE000000}"/>
    <hyperlink ref="E234" location="A125238438K" display="A125238438K" xr:uid="{00000000-0004-0000-0000-0000DF000000}"/>
    <hyperlink ref="E235" location="A125262198K" display="A125262198K" xr:uid="{00000000-0004-0000-0000-0000E0000000}"/>
    <hyperlink ref="E236" location="A125250318V" display="A125250318V" xr:uid="{00000000-0004-0000-0000-0000E1000000}"/>
    <hyperlink ref="E237" location="A125231314F" display="A125231314F" xr:uid="{00000000-0004-0000-0000-0000E2000000}"/>
    <hyperlink ref="E238" location="A125255074A" display="A125255074A" xr:uid="{00000000-0004-0000-0000-0000E3000000}"/>
    <hyperlink ref="E239" location="A125243194W" display="A125243194W" xr:uid="{00000000-0004-0000-0000-0000E4000000}"/>
    <hyperlink ref="E240" location="A125236066W" display="A125236066W" xr:uid="{00000000-0004-0000-0000-0000E5000000}"/>
    <hyperlink ref="E241" location="A125259826C" display="A125259826C" xr:uid="{00000000-0004-0000-0000-0000E6000000}"/>
    <hyperlink ref="E242" location="A125247946X" display="A125247946X" xr:uid="{00000000-0004-0000-0000-0000E7000000}"/>
    <hyperlink ref="E243" location="A125233690W" display="A125233690W" xr:uid="{00000000-0004-0000-0000-0000E8000000}"/>
    <hyperlink ref="E244" location="A125257450F" display="A125257450F" xr:uid="{00000000-0004-0000-0000-0000E9000000}"/>
    <hyperlink ref="E245" location="A125245570A" display="A125245570A" xr:uid="{00000000-0004-0000-0000-0000EA000000}"/>
    <hyperlink ref="E246" location="A125228938V" display="A125228938V" xr:uid="{00000000-0004-0000-0000-0000EB000000}"/>
    <hyperlink ref="E247" location="A125252698V" display="A125252698V" xr:uid="{00000000-0004-0000-0000-0000EC000000}"/>
    <hyperlink ref="E248" location="A125240818C" display="A125240818C" xr:uid="{00000000-0004-0000-0000-0000ED000000}"/>
    <hyperlink ref="E249" location="A125238442A" display="A125238442A" xr:uid="{00000000-0004-0000-0000-0000EE000000}"/>
    <hyperlink ref="E250" location="A125262202R" display="A125262202R" xr:uid="{00000000-0004-0000-0000-0000EF000000}"/>
    <hyperlink ref="E251" location="A125250322K" display="A125250322K" xr:uid="{00000000-0004-0000-0000-0000F0000000}"/>
    <hyperlink ref="E252" location="A125231290X" display="A125231290X" xr:uid="{00000000-0004-0000-0000-0000F1000000}"/>
    <hyperlink ref="E253" location="A125255050J" display="A125255050J" xr:uid="{00000000-0004-0000-0000-0000F2000000}"/>
    <hyperlink ref="E254" location="A125243170C" display="A125243170C" xr:uid="{00000000-0004-0000-0000-0000F3000000}"/>
    <hyperlink ref="E255" location="A125236042C" display="A125236042C" xr:uid="{00000000-0004-0000-0000-0000F4000000}"/>
    <hyperlink ref="E256" location="A125259802K" display="A125259802K" xr:uid="{00000000-0004-0000-0000-0000F5000000}"/>
    <hyperlink ref="E257" location="A125247922F" display="A125247922F" xr:uid="{00000000-0004-0000-0000-0000F6000000}"/>
    <hyperlink ref="E258" location="A125233666W" display="A125233666W" xr:uid="{00000000-0004-0000-0000-0000F7000000}"/>
    <hyperlink ref="E259" location="A125257426F" display="A125257426F" xr:uid="{00000000-0004-0000-0000-0000F8000000}"/>
    <hyperlink ref="E260" location="A125245546A" display="A125245546A" xr:uid="{00000000-0004-0000-0000-0000F9000000}"/>
    <hyperlink ref="E261" location="A125228914A" display="A125228914A" xr:uid="{00000000-0004-0000-0000-0000FA000000}"/>
    <hyperlink ref="E262" location="A125252674A" display="A125252674A" xr:uid="{00000000-0004-0000-0000-0000FB000000}"/>
    <hyperlink ref="E263" location="A125240794W" display="A125240794W" xr:uid="{00000000-0004-0000-0000-0000FC000000}"/>
    <hyperlink ref="E264" location="A125238418A" display="A125238418A" xr:uid="{00000000-0004-0000-0000-0000FD000000}"/>
    <hyperlink ref="E265" location="A125262178A" display="A125262178A" xr:uid="{00000000-0004-0000-0000-0000FE000000}"/>
    <hyperlink ref="E266" location="A125250298W" display="A125250298W" xr:uid="{00000000-0004-0000-0000-0000FF000000}"/>
    <hyperlink ref="E267" location="A125231294J" display="A125231294J" xr:uid="{00000000-0004-0000-0000-000000010000}"/>
    <hyperlink ref="E268" location="A125255054T" display="A125255054T" xr:uid="{00000000-0004-0000-0000-000001010000}"/>
    <hyperlink ref="E269" location="A125243174L" display="A125243174L" xr:uid="{00000000-0004-0000-0000-000002010000}"/>
    <hyperlink ref="E270" location="A125236046L" display="A125236046L" xr:uid="{00000000-0004-0000-0000-000003010000}"/>
    <hyperlink ref="E271" location="A125259806V" display="A125259806V" xr:uid="{00000000-0004-0000-0000-000004010000}"/>
    <hyperlink ref="E272" location="A125247926R" display="A125247926R" xr:uid="{00000000-0004-0000-0000-000005010000}"/>
    <hyperlink ref="E273" location="A125233670L" display="A125233670L" xr:uid="{00000000-0004-0000-0000-000006010000}"/>
    <hyperlink ref="E274" location="A125257430W" display="A125257430W" xr:uid="{00000000-0004-0000-0000-000007010000}"/>
    <hyperlink ref="E275" location="A125245550T" display="A125245550T" xr:uid="{00000000-0004-0000-0000-000008010000}"/>
    <hyperlink ref="E276" location="A125228918K" display="A125228918K" xr:uid="{00000000-0004-0000-0000-000009010000}"/>
    <hyperlink ref="E277" location="A125252678K" display="A125252678K" xr:uid="{00000000-0004-0000-0000-00000A010000}"/>
    <hyperlink ref="E278" location="A125240798F" display="A125240798F" xr:uid="{00000000-0004-0000-0000-00000B010000}"/>
    <hyperlink ref="E279" location="A125238422T" display="A125238422T" xr:uid="{00000000-0004-0000-0000-00000C010000}"/>
    <hyperlink ref="E280" location="A125262182T" display="A125262182T" xr:uid="{00000000-0004-0000-0000-00000D010000}"/>
    <hyperlink ref="E281" location="A125250302A" display="A125250302A" xr:uid="{00000000-0004-0000-0000-00000E010000}"/>
    <hyperlink ref="E282" location="A125231298T" display="A125231298T" xr:uid="{00000000-0004-0000-0000-00000F010000}"/>
    <hyperlink ref="E283" location="A125255058A" display="A125255058A" xr:uid="{00000000-0004-0000-0000-000010010000}"/>
    <hyperlink ref="E284" location="A125243178W" display="A125243178W" xr:uid="{00000000-0004-0000-0000-000011010000}"/>
    <hyperlink ref="E285" location="A125236050C" display="A125236050C" xr:uid="{00000000-0004-0000-0000-000012010000}"/>
    <hyperlink ref="E286" location="A125259810K" display="A125259810K" xr:uid="{00000000-0004-0000-0000-000013010000}"/>
    <hyperlink ref="E287" location="A125247930F" display="A125247930F" xr:uid="{00000000-0004-0000-0000-000014010000}"/>
    <hyperlink ref="E288" location="A125233674W" display="A125233674W" xr:uid="{00000000-0004-0000-0000-000015010000}"/>
    <hyperlink ref="E289" location="A125257434F" display="A125257434F" xr:uid="{00000000-0004-0000-0000-000016010000}"/>
    <hyperlink ref="E290" location="A125245554A" display="A125245554A" xr:uid="{00000000-0004-0000-0000-000017010000}"/>
    <hyperlink ref="E291" location="A125228922A" display="A125228922A" xr:uid="{00000000-0004-0000-0000-000018010000}"/>
    <hyperlink ref="E292" location="A125252682A" display="A125252682A" xr:uid="{00000000-0004-0000-0000-000019010000}"/>
    <hyperlink ref="E293" location="A125240802K" display="A125240802K" xr:uid="{00000000-0004-0000-0000-00001A010000}"/>
    <hyperlink ref="E294" location="A125238426A" display="A125238426A" xr:uid="{00000000-0004-0000-0000-00001B010000}"/>
    <hyperlink ref="E295" location="A125262186A" display="A125262186A" xr:uid="{00000000-0004-0000-0000-00001C010000}"/>
    <hyperlink ref="E296" location="A125250306K" display="A125250306K" xr:uid="{00000000-0004-0000-0000-00001D010000}"/>
    <hyperlink ref="E297" location="A125231282X" display="A125231282X" xr:uid="{00000000-0004-0000-0000-00001E010000}"/>
    <hyperlink ref="E298" location="A125255042J" display="A125255042J" xr:uid="{00000000-0004-0000-0000-00001F010000}"/>
    <hyperlink ref="E299" location="A125243162C" display="A125243162C" xr:uid="{00000000-0004-0000-0000-000020010000}"/>
    <hyperlink ref="E300" location="A125236034C" display="A125236034C" xr:uid="{00000000-0004-0000-0000-000021010000}"/>
    <hyperlink ref="E301" location="A125259794W" display="A125259794W" xr:uid="{00000000-0004-0000-0000-000022010000}"/>
    <hyperlink ref="E302" location="A125247914F" display="A125247914F" xr:uid="{00000000-0004-0000-0000-000023010000}"/>
    <hyperlink ref="E303" location="A125233658W" display="A125233658W" xr:uid="{00000000-0004-0000-0000-000024010000}"/>
    <hyperlink ref="E304" location="A125257418F" display="A125257418F" xr:uid="{00000000-0004-0000-0000-000025010000}"/>
    <hyperlink ref="E305" location="A125245538A" display="A125245538A" xr:uid="{00000000-0004-0000-0000-000026010000}"/>
    <hyperlink ref="E306" location="A125228906A" display="A125228906A" xr:uid="{00000000-0004-0000-0000-000027010000}"/>
    <hyperlink ref="E307" location="A125252666A" display="A125252666A" xr:uid="{00000000-0004-0000-0000-000028010000}"/>
    <hyperlink ref="E308" location="A125240786W" display="A125240786W" xr:uid="{00000000-0004-0000-0000-000029010000}"/>
    <hyperlink ref="E309" location="A125238410J" display="A125238410J" xr:uid="{00000000-0004-0000-0000-00002A010000}"/>
    <hyperlink ref="E310" location="A125262170J" display="A125262170J" xr:uid="{00000000-0004-0000-0000-00002B010000}"/>
    <hyperlink ref="E311" location="A125250290C" display="A125250290C" xr:uid="{00000000-0004-0000-0000-00002C010000}"/>
    <hyperlink ref="E312" location="A125231318R" display="A125231318R" xr:uid="{00000000-0004-0000-0000-00002D010000}"/>
    <hyperlink ref="E313" location="A125255078K" display="A125255078K" xr:uid="{00000000-0004-0000-0000-00002E010000}"/>
    <hyperlink ref="E314" location="A125243198F" display="A125243198F" xr:uid="{00000000-0004-0000-0000-00002F010000}"/>
    <hyperlink ref="E315" location="A125236070L" display="A125236070L" xr:uid="{00000000-0004-0000-0000-000030010000}"/>
    <hyperlink ref="E316" location="A125259830V" display="A125259830V" xr:uid="{00000000-0004-0000-0000-000031010000}"/>
    <hyperlink ref="E317" location="A125247950R" display="A125247950R" xr:uid="{00000000-0004-0000-0000-000032010000}"/>
    <hyperlink ref="E318" location="A125233694F" display="A125233694F" xr:uid="{00000000-0004-0000-0000-000033010000}"/>
    <hyperlink ref="E319" location="A125257454R" display="A125257454R" xr:uid="{00000000-0004-0000-0000-000034010000}"/>
    <hyperlink ref="E320" location="A125245574K" display="A125245574K" xr:uid="{00000000-0004-0000-0000-000035010000}"/>
    <hyperlink ref="E321" location="A125228942K" display="A125228942K" xr:uid="{00000000-0004-0000-0000-000036010000}"/>
    <hyperlink ref="E322" location="A125252702X" display="A125252702X" xr:uid="{00000000-0004-0000-0000-000037010000}"/>
    <hyperlink ref="E323" location="A125240822V" display="A125240822V" xr:uid="{00000000-0004-0000-0000-000038010000}"/>
    <hyperlink ref="E324" location="A125238446K" display="A125238446K" xr:uid="{00000000-0004-0000-0000-000039010000}"/>
    <hyperlink ref="E325" location="A125262206X" display="A125262206X" xr:uid="{00000000-0004-0000-0000-00003A010000}"/>
    <hyperlink ref="E326" location="A125250326V" display="A125250326V" xr:uid="{00000000-0004-0000-0000-00003B010000}"/>
    <hyperlink ref="E327" location="A125231302W" display="A125231302W" xr:uid="{00000000-0004-0000-0000-00003C010000}"/>
    <hyperlink ref="E328" location="A125255062T" display="A125255062T" xr:uid="{00000000-0004-0000-0000-00003D010000}"/>
    <hyperlink ref="E329" location="A125243182L" display="A125243182L" xr:uid="{00000000-0004-0000-0000-00003E010000}"/>
    <hyperlink ref="E330" location="A125236054L" display="A125236054L" xr:uid="{00000000-0004-0000-0000-00003F010000}"/>
    <hyperlink ref="E331" location="A125259814V" display="A125259814V" xr:uid="{00000000-0004-0000-0000-000040010000}"/>
    <hyperlink ref="E332" location="A125247934R" display="A125247934R" xr:uid="{00000000-0004-0000-0000-000041010000}"/>
    <hyperlink ref="E333" location="A125233678F" display="A125233678F" xr:uid="{00000000-0004-0000-0000-000042010000}"/>
    <hyperlink ref="E334" location="A125257438R" display="A125257438R" xr:uid="{00000000-0004-0000-0000-000043010000}"/>
    <hyperlink ref="E335" location="A125245558K" display="A125245558K" xr:uid="{00000000-0004-0000-0000-000044010000}"/>
    <hyperlink ref="E336" location="A125228926K" display="A125228926K" xr:uid="{00000000-0004-0000-0000-000045010000}"/>
    <hyperlink ref="E337" location="A125252686K" display="A125252686K" xr:uid="{00000000-0004-0000-0000-000046010000}"/>
    <hyperlink ref="E338" location="A125240806V" display="A125240806V" xr:uid="{00000000-0004-0000-0000-000047010000}"/>
    <hyperlink ref="E339" location="A125238430T" display="A125238430T" xr:uid="{00000000-0004-0000-0000-000048010000}"/>
    <hyperlink ref="E340" location="A125262190T" display="A125262190T" xr:uid="{00000000-0004-0000-0000-000049010000}"/>
    <hyperlink ref="E341" location="A125250310A" display="A125250310A" xr:uid="{00000000-0004-0000-0000-00004A010000}"/>
    <hyperlink ref="E342" location="A125230530F" display="A125230530F" xr:uid="{00000000-0004-0000-0000-00004B010000}"/>
    <hyperlink ref="E343" location="A125254290A" display="A125254290A" xr:uid="{00000000-0004-0000-0000-00004C010000}"/>
    <hyperlink ref="E344" location="A125242410K" display="A125242410K" xr:uid="{00000000-0004-0000-0000-00004D010000}"/>
    <hyperlink ref="E345" location="A125235282W" display="A125235282W" xr:uid="{00000000-0004-0000-0000-00004E010000}"/>
    <hyperlink ref="E346" location="A125259042F" display="A125259042F" xr:uid="{00000000-0004-0000-0000-00004F010000}"/>
    <hyperlink ref="E347" location="A125247162A" display="A125247162A" xr:uid="{00000000-0004-0000-0000-000050010000}"/>
    <hyperlink ref="E348" location="A125232906C" display="A125232906C" xr:uid="{00000000-0004-0000-0000-000051010000}"/>
    <hyperlink ref="E349" location="A125256666X" display="A125256666X" xr:uid="{00000000-0004-0000-0000-000052010000}"/>
    <hyperlink ref="E350" location="A125244786V" display="A125244786V" xr:uid="{00000000-0004-0000-0000-000053010000}"/>
    <hyperlink ref="E351" location="A125228154W" display="A125228154W" xr:uid="{00000000-0004-0000-0000-000054010000}"/>
    <hyperlink ref="E352" location="A125251914J" display="A125251914J" xr:uid="{00000000-0004-0000-0000-000055010000}"/>
    <hyperlink ref="E353" location="A125240034F" display="A125240034F" xr:uid="{00000000-0004-0000-0000-000056010000}"/>
    <hyperlink ref="E354" location="A125237658V" display="A125237658V" xr:uid="{00000000-0004-0000-0000-000057010000}"/>
    <hyperlink ref="E355" location="A125261418J" display="A125261418J" xr:uid="{00000000-0004-0000-0000-000058010000}"/>
    <hyperlink ref="E356" location="A125249538X" display="A125249538X" xr:uid="{00000000-0004-0000-0000-000059010000}"/>
    <hyperlink ref="E357" location="A125230514F" display="A125230514F" xr:uid="{00000000-0004-0000-0000-00005A010000}"/>
    <hyperlink ref="E358" location="A125254274A" display="A125254274A" xr:uid="{00000000-0004-0000-0000-00005B010000}"/>
    <hyperlink ref="E359" location="A125242394W" display="A125242394W" xr:uid="{00000000-0004-0000-0000-00005C010000}"/>
    <hyperlink ref="E360" location="A125235266W" display="A125235266W" xr:uid="{00000000-0004-0000-0000-00005D010000}"/>
    <hyperlink ref="E361" location="A125259026F" display="A125259026F" xr:uid="{00000000-0004-0000-0000-00005E010000}"/>
    <hyperlink ref="E362" location="A125247146A" display="A125247146A" xr:uid="{00000000-0004-0000-0000-00005F010000}"/>
    <hyperlink ref="E363" location="A125232890W" display="A125232890W" xr:uid="{00000000-0004-0000-0000-000060010000}"/>
    <hyperlink ref="E364" location="A125256650F" display="A125256650F" xr:uid="{00000000-0004-0000-0000-000061010000}"/>
    <hyperlink ref="E365" location="A125244770A" display="A125244770A" xr:uid="{00000000-0004-0000-0000-000062010000}"/>
    <hyperlink ref="E366" location="A125228138W" display="A125228138W" xr:uid="{00000000-0004-0000-0000-000063010000}"/>
    <hyperlink ref="E367" location="A125251898V" display="A125251898V" xr:uid="{00000000-0004-0000-0000-000064010000}"/>
    <hyperlink ref="E368" location="A125240018F" display="A125240018F" xr:uid="{00000000-0004-0000-0000-000065010000}"/>
    <hyperlink ref="E369" location="A125237642A" display="A125237642A" xr:uid="{00000000-0004-0000-0000-000066010000}"/>
    <hyperlink ref="E370" location="A125261402R" display="A125261402R" xr:uid="{00000000-0004-0000-0000-000067010000}"/>
    <hyperlink ref="E371" location="A125249522F" display="A125249522F" xr:uid="{00000000-0004-0000-0000-000068010000}"/>
    <hyperlink ref="E372" location="A125230494J" display="A125230494J" xr:uid="{00000000-0004-0000-0000-000069010000}"/>
    <hyperlink ref="E373" location="A125254254T" display="A125254254T" xr:uid="{00000000-0004-0000-0000-00006A010000}"/>
    <hyperlink ref="E374" location="A125242374L" display="A125242374L" xr:uid="{00000000-0004-0000-0000-00006B010000}"/>
    <hyperlink ref="E375" location="A125235246L" display="A125235246L" xr:uid="{00000000-0004-0000-0000-00006C010000}"/>
    <hyperlink ref="E376" location="A125259006W" display="A125259006W" xr:uid="{00000000-0004-0000-0000-00006D010000}"/>
    <hyperlink ref="E377" location="A125247126T" display="A125247126T" xr:uid="{00000000-0004-0000-0000-00006E010000}"/>
    <hyperlink ref="E378" location="A125232870L" display="A125232870L" xr:uid="{00000000-0004-0000-0000-00006F010000}"/>
    <hyperlink ref="E379" location="A125256630W" display="A125256630W" xr:uid="{00000000-0004-0000-0000-000070010000}"/>
    <hyperlink ref="E380" location="A125244750T" display="A125244750T" xr:uid="{00000000-0004-0000-0000-000071010000}"/>
    <hyperlink ref="E381" location="A125228118L" display="A125228118L" xr:uid="{00000000-0004-0000-0000-000072010000}"/>
    <hyperlink ref="E382" location="A125251878K" display="A125251878K" xr:uid="{00000000-0004-0000-0000-000073010000}"/>
    <hyperlink ref="E383" location="A125239998A" display="A125239998A" xr:uid="{00000000-0004-0000-0000-000074010000}"/>
    <hyperlink ref="E384" location="A125237622T" display="A125237622T" xr:uid="{00000000-0004-0000-0000-000075010000}"/>
    <hyperlink ref="E385" location="A125261382T" display="A125261382T" xr:uid="{00000000-0004-0000-0000-000076010000}"/>
    <hyperlink ref="E386" location="A125249502W" display="A125249502W" xr:uid="{00000000-0004-0000-0000-000077010000}"/>
    <hyperlink ref="E387" location="A125230518R" display="A125230518R" xr:uid="{00000000-0004-0000-0000-000078010000}"/>
    <hyperlink ref="E388" location="A125254278K" display="A125254278K" xr:uid="{00000000-0004-0000-0000-000079010000}"/>
    <hyperlink ref="E389" location="A125242398F" display="A125242398F" xr:uid="{00000000-0004-0000-0000-00007A010000}"/>
    <hyperlink ref="E390" location="A125235270L" display="A125235270L" xr:uid="{00000000-0004-0000-0000-00007B010000}"/>
    <hyperlink ref="E391" location="A125259030W" display="A125259030W" xr:uid="{00000000-0004-0000-0000-00007C010000}"/>
    <hyperlink ref="E392" location="A125247150T" display="A125247150T" xr:uid="{00000000-0004-0000-0000-00007D010000}"/>
    <hyperlink ref="E393" location="A125232894F" display="A125232894F" xr:uid="{00000000-0004-0000-0000-00007E010000}"/>
    <hyperlink ref="E394" location="A125256654R" display="A125256654R" xr:uid="{00000000-0004-0000-0000-00007F010000}"/>
    <hyperlink ref="E395" location="A125244774K" display="A125244774K" xr:uid="{00000000-0004-0000-0000-000080010000}"/>
    <hyperlink ref="E396" location="A125228142L" display="A125228142L" xr:uid="{00000000-0004-0000-0000-000081010000}"/>
    <hyperlink ref="E397" location="A125251902X" display="A125251902X" xr:uid="{00000000-0004-0000-0000-000082010000}"/>
    <hyperlink ref="E398" location="A125240022W" display="A125240022W" xr:uid="{00000000-0004-0000-0000-000083010000}"/>
    <hyperlink ref="E399" location="A125237646K" display="A125237646K" xr:uid="{00000000-0004-0000-0000-000084010000}"/>
    <hyperlink ref="E400" location="A125261406X" display="A125261406X" xr:uid="{00000000-0004-0000-0000-000085010000}"/>
    <hyperlink ref="E401" location="A125249526R" display="A125249526R" xr:uid="{00000000-0004-0000-0000-000086010000}"/>
    <hyperlink ref="E402" location="A125230522F" display="A125230522F" xr:uid="{00000000-0004-0000-0000-000087010000}"/>
    <hyperlink ref="E403" location="A125254282A" display="A125254282A" xr:uid="{00000000-0004-0000-0000-000088010000}"/>
    <hyperlink ref="E404" location="A125242402K" display="A125242402K" xr:uid="{00000000-0004-0000-0000-000089010000}"/>
    <hyperlink ref="E405" location="A125235274W" display="A125235274W" xr:uid="{00000000-0004-0000-0000-00008A010000}"/>
    <hyperlink ref="E406" location="A125259034F" display="A125259034F" xr:uid="{00000000-0004-0000-0000-00008B010000}"/>
    <hyperlink ref="E407" location="A125247154A" display="A125247154A" xr:uid="{00000000-0004-0000-0000-00008C010000}"/>
    <hyperlink ref="E408" location="A125232898R" display="A125232898R" xr:uid="{00000000-0004-0000-0000-00008D010000}"/>
    <hyperlink ref="E409" location="A125256658X" display="A125256658X" xr:uid="{00000000-0004-0000-0000-00008E010000}"/>
    <hyperlink ref="E410" location="A125244778V" display="A125244778V" xr:uid="{00000000-0004-0000-0000-00008F010000}"/>
    <hyperlink ref="E411" location="A125228146W" display="A125228146W" xr:uid="{00000000-0004-0000-0000-000090010000}"/>
    <hyperlink ref="E412" location="A125251906J" display="A125251906J" xr:uid="{00000000-0004-0000-0000-000091010000}"/>
    <hyperlink ref="E413" location="A125240026F" display="A125240026F" xr:uid="{00000000-0004-0000-0000-000092010000}"/>
    <hyperlink ref="E414" location="A125237650A" display="A125237650A" xr:uid="{00000000-0004-0000-0000-000093010000}"/>
    <hyperlink ref="E415" location="A125261410R" display="A125261410R" xr:uid="{00000000-0004-0000-0000-000094010000}"/>
    <hyperlink ref="E416" location="A125249530F" display="A125249530F" xr:uid="{00000000-0004-0000-0000-000095010000}"/>
    <hyperlink ref="E417" location="A125230498T" display="A125230498T" xr:uid="{00000000-0004-0000-0000-000096010000}"/>
    <hyperlink ref="E418" location="A125254258A" display="A125254258A" xr:uid="{00000000-0004-0000-0000-000097010000}"/>
    <hyperlink ref="E419" location="A125242378W" display="A125242378W" xr:uid="{00000000-0004-0000-0000-000098010000}"/>
    <hyperlink ref="E420" location="A125235250C" display="A125235250C" xr:uid="{00000000-0004-0000-0000-000099010000}"/>
    <hyperlink ref="E421" location="A125259010L" display="A125259010L" xr:uid="{00000000-0004-0000-0000-00009A010000}"/>
    <hyperlink ref="E422" location="A125247130J" display="A125247130J" xr:uid="{00000000-0004-0000-0000-00009B010000}"/>
    <hyperlink ref="E423" location="A125232874W" display="A125232874W" xr:uid="{00000000-0004-0000-0000-00009C010000}"/>
    <hyperlink ref="E424" location="A125256634F" display="A125256634F" xr:uid="{00000000-0004-0000-0000-00009D010000}"/>
    <hyperlink ref="E425" location="A125244754A" display="A125244754A" xr:uid="{00000000-0004-0000-0000-00009E010000}"/>
    <hyperlink ref="E426" location="A125228122C" display="A125228122C" xr:uid="{00000000-0004-0000-0000-00009F010000}"/>
    <hyperlink ref="E427" location="A125251882A" display="A125251882A" xr:uid="{00000000-0004-0000-0000-0000A0010000}"/>
    <hyperlink ref="E428" location="A125240002L" display="A125240002L" xr:uid="{00000000-0004-0000-0000-0000A1010000}"/>
    <hyperlink ref="E429" location="A125237626A" display="A125237626A" xr:uid="{00000000-0004-0000-0000-0000A2010000}"/>
    <hyperlink ref="E430" location="A125261386A" display="A125261386A" xr:uid="{00000000-0004-0000-0000-0000A3010000}"/>
    <hyperlink ref="E431" location="A125249506F" display="A125249506F" xr:uid="{00000000-0004-0000-0000-0000A4010000}"/>
    <hyperlink ref="E432" location="A125230502W" display="A125230502W" xr:uid="{00000000-0004-0000-0000-0000A5010000}"/>
    <hyperlink ref="E433" location="A125254262T" display="A125254262T" xr:uid="{00000000-0004-0000-0000-0000A6010000}"/>
    <hyperlink ref="E434" location="A125242382L" display="A125242382L" xr:uid="{00000000-0004-0000-0000-0000A7010000}"/>
    <hyperlink ref="E435" location="A125235254L" display="A125235254L" xr:uid="{00000000-0004-0000-0000-0000A8010000}"/>
    <hyperlink ref="E436" location="A125259014W" display="A125259014W" xr:uid="{00000000-0004-0000-0000-0000A9010000}"/>
    <hyperlink ref="E437" location="A125247134T" display="A125247134T" xr:uid="{00000000-0004-0000-0000-0000AA010000}"/>
    <hyperlink ref="E438" location="A125232878F" display="A125232878F" xr:uid="{00000000-0004-0000-0000-0000AB010000}"/>
    <hyperlink ref="E439" location="A125256638R" display="A125256638R" xr:uid="{00000000-0004-0000-0000-0000AC010000}"/>
    <hyperlink ref="E440" location="A125244758K" display="A125244758K" xr:uid="{00000000-0004-0000-0000-0000AD010000}"/>
    <hyperlink ref="E441" location="A125228126L" display="A125228126L" xr:uid="{00000000-0004-0000-0000-0000AE010000}"/>
    <hyperlink ref="E442" location="A125251886K" display="A125251886K" xr:uid="{00000000-0004-0000-0000-0000AF010000}"/>
    <hyperlink ref="E443" location="A125240006W" display="A125240006W" xr:uid="{00000000-0004-0000-0000-0000B0010000}"/>
    <hyperlink ref="E444" location="A125237630T" display="A125237630T" xr:uid="{00000000-0004-0000-0000-0000B1010000}"/>
    <hyperlink ref="E445" location="A125261390T" display="A125261390T" xr:uid="{00000000-0004-0000-0000-0000B2010000}"/>
    <hyperlink ref="E446" location="A125249510W" display="A125249510W" xr:uid="{00000000-0004-0000-0000-0000B3010000}"/>
    <hyperlink ref="E447" location="A125230506F" display="A125230506F" xr:uid="{00000000-0004-0000-0000-0000B4010000}"/>
    <hyperlink ref="E448" location="A125254266A" display="A125254266A" xr:uid="{00000000-0004-0000-0000-0000B5010000}"/>
    <hyperlink ref="E449" location="A125242386W" display="A125242386W" xr:uid="{00000000-0004-0000-0000-0000B6010000}"/>
    <hyperlink ref="E450" location="A125235258W" display="A125235258W" xr:uid="{00000000-0004-0000-0000-0000B7010000}"/>
    <hyperlink ref="E451" location="A125259018F" display="A125259018F" xr:uid="{00000000-0004-0000-0000-0000B8010000}"/>
    <hyperlink ref="E452" location="A125247138A" display="A125247138A" xr:uid="{00000000-0004-0000-0000-0000B9010000}"/>
    <hyperlink ref="E453" location="A125232882W" display="A125232882W" xr:uid="{00000000-0004-0000-0000-0000BA010000}"/>
    <hyperlink ref="E454" location="A125256642F" display="A125256642F" xr:uid="{00000000-0004-0000-0000-0000BB010000}"/>
    <hyperlink ref="E455" location="A125244762A" display="A125244762A" xr:uid="{00000000-0004-0000-0000-0000BC010000}"/>
    <hyperlink ref="E456" location="A125228130C" display="A125228130C" xr:uid="{00000000-0004-0000-0000-0000BD010000}"/>
    <hyperlink ref="E457" location="A125251890A" display="A125251890A" xr:uid="{00000000-0004-0000-0000-0000BE010000}"/>
    <hyperlink ref="E458" location="A125240010L" display="A125240010L" xr:uid="{00000000-0004-0000-0000-0000BF010000}"/>
    <hyperlink ref="E459" location="A125237634A" display="A125237634A" xr:uid="{00000000-0004-0000-0000-0000C0010000}"/>
    <hyperlink ref="E460" location="A125261394A" display="A125261394A" xr:uid="{00000000-0004-0000-0000-0000C1010000}"/>
    <hyperlink ref="E461" location="A125249514F" display="A125249514F" xr:uid="{00000000-0004-0000-0000-0000C2010000}"/>
    <hyperlink ref="E462" location="A125230490X" display="A125230490X" xr:uid="{00000000-0004-0000-0000-0000C3010000}"/>
    <hyperlink ref="E463" location="A125254250J" display="A125254250J" xr:uid="{00000000-0004-0000-0000-0000C4010000}"/>
    <hyperlink ref="E464" location="A125242370C" display="A125242370C" xr:uid="{00000000-0004-0000-0000-0000C5010000}"/>
    <hyperlink ref="E465" location="A125235242C" display="A125235242C" xr:uid="{00000000-0004-0000-0000-0000C6010000}"/>
    <hyperlink ref="E466" location="A125259002L" display="A125259002L" xr:uid="{00000000-0004-0000-0000-0000C7010000}"/>
    <hyperlink ref="E467" location="A125247122J" display="A125247122J" xr:uid="{00000000-0004-0000-0000-0000C8010000}"/>
    <hyperlink ref="E468" location="A125232866W" display="A125232866W" xr:uid="{00000000-0004-0000-0000-0000C9010000}"/>
    <hyperlink ref="E469" location="A125256626F" display="A125256626F" xr:uid="{00000000-0004-0000-0000-0000CA010000}"/>
    <hyperlink ref="E470" location="A125244746A" display="A125244746A" xr:uid="{00000000-0004-0000-0000-0000CB010000}"/>
    <hyperlink ref="E471" location="A125228114C" display="A125228114C" xr:uid="{00000000-0004-0000-0000-0000CC010000}"/>
    <hyperlink ref="E472" location="A125251874A" display="A125251874A" xr:uid="{00000000-0004-0000-0000-0000CD010000}"/>
    <hyperlink ref="E473" location="A125239994T" display="A125239994T" xr:uid="{00000000-0004-0000-0000-0000CE010000}"/>
    <hyperlink ref="E474" location="A125237618A" display="A125237618A" xr:uid="{00000000-0004-0000-0000-0000CF010000}"/>
    <hyperlink ref="E475" location="A125261378A" display="A125261378A" xr:uid="{00000000-0004-0000-0000-0000D0010000}"/>
    <hyperlink ref="E476" location="A125249498T" display="A125249498T" xr:uid="{00000000-0004-0000-0000-0000D1010000}"/>
    <hyperlink ref="E477" location="A125230526R" display="A125230526R" xr:uid="{00000000-0004-0000-0000-0000D2010000}"/>
    <hyperlink ref="E478" location="A125254286K" display="A125254286K" xr:uid="{00000000-0004-0000-0000-0000D3010000}"/>
    <hyperlink ref="E479" location="A125242406V" display="A125242406V" xr:uid="{00000000-0004-0000-0000-0000D4010000}"/>
    <hyperlink ref="E480" location="A125235278F" display="A125235278F" xr:uid="{00000000-0004-0000-0000-0000D5010000}"/>
    <hyperlink ref="E481" location="A125259038R" display="A125259038R" xr:uid="{00000000-0004-0000-0000-0000D6010000}"/>
    <hyperlink ref="E482" location="A125247158K" display="A125247158K" xr:uid="{00000000-0004-0000-0000-0000D7010000}"/>
    <hyperlink ref="E483" location="A125232902V" display="A125232902V" xr:uid="{00000000-0004-0000-0000-0000D8010000}"/>
    <hyperlink ref="E484" location="A125256662R" display="A125256662R" xr:uid="{00000000-0004-0000-0000-0000D9010000}"/>
    <hyperlink ref="E485" location="A125244782K" display="A125244782K" xr:uid="{00000000-0004-0000-0000-0000DA010000}"/>
    <hyperlink ref="E486" location="A125228150L" display="A125228150L" xr:uid="{00000000-0004-0000-0000-0000DB010000}"/>
    <hyperlink ref="E487" location="A125251910X" display="A125251910X" xr:uid="{00000000-0004-0000-0000-0000DC010000}"/>
    <hyperlink ref="E488" location="A125240030W" display="A125240030W" xr:uid="{00000000-0004-0000-0000-0000DD010000}"/>
    <hyperlink ref="E489" location="A125237654K" display="A125237654K" xr:uid="{00000000-0004-0000-0000-0000DE010000}"/>
    <hyperlink ref="E490" location="A125261414X" display="A125261414X" xr:uid="{00000000-0004-0000-0000-0000DF010000}"/>
    <hyperlink ref="E491" location="A125249534R" display="A125249534R" xr:uid="{00000000-0004-0000-0000-0000E0010000}"/>
    <hyperlink ref="E492" location="A125230510W" display="A125230510W" xr:uid="{00000000-0004-0000-0000-0000E1010000}"/>
    <hyperlink ref="E493" location="A125254270T" display="A125254270T" xr:uid="{00000000-0004-0000-0000-0000E2010000}"/>
    <hyperlink ref="E494" location="A125242390L" display="A125242390L" xr:uid="{00000000-0004-0000-0000-0000E3010000}"/>
    <hyperlink ref="E495" location="A125235262L" display="A125235262L" xr:uid="{00000000-0004-0000-0000-0000E4010000}"/>
    <hyperlink ref="E496" location="A125259022W" display="A125259022W" xr:uid="{00000000-0004-0000-0000-0000E5010000}"/>
    <hyperlink ref="E497" location="A125247142T" display="A125247142T" xr:uid="{00000000-0004-0000-0000-0000E6010000}"/>
    <hyperlink ref="E498" location="A125232886F" display="A125232886F" xr:uid="{00000000-0004-0000-0000-0000E7010000}"/>
    <hyperlink ref="E499" location="A125256646R" display="A125256646R" xr:uid="{00000000-0004-0000-0000-0000E8010000}"/>
    <hyperlink ref="E500" location="A125244766K" display="A125244766K" xr:uid="{00000000-0004-0000-0000-0000E9010000}"/>
    <hyperlink ref="E501" location="A125228134L" display="A125228134L" xr:uid="{00000000-0004-0000-0000-0000EA010000}"/>
    <hyperlink ref="E502" location="A125251894K" display="A125251894K" xr:uid="{00000000-0004-0000-0000-0000EB010000}"/>
    <hyperlink ref="E503" location="A125240014W" display="A125240014W" xr:uid="{00000000-0004-0000-0000-0000EC010000}"/>
    <hyperlink ref="E504" location="A125237638K" display="A125237638K" xr:uid="{00000000-0004-0000-0000-0000ED010000}"/>
    <hyperlink ref="E505" location="A125261398K" display="A125261398K" xr:uid="{00000000-0004-0000-0000-0000EE010000}"/>
    <hyperlink ref="E506" location="A125249518R" display="A125249518R" xr:uid="{00000000-0004-0000-0000-0000EF010000}"/>
    <hyperlink ref="E507" location="A125231718A" display="A125231718A" xr:uid="{00000000-0004-0000-0000-0000F0010000}"/>
    <hyperlink ref="E508" location="A125255478W" display="A125255478W" xr:uid="{00000000-0004-0000-0000-0000F1010000}"/>
    <hyperlink ref="E509" location="A125243598T" display="A125243598T" xr:uid="{00000000-0004-0000-0000-0000F2010000}"/>
    <hyperlink ref="E510" location="A125236470X" display="A125236470X" xr:uid="{00000000-0004-0000-0000-0000F3010000}"/>
    <hyperlink ref="E511" location="A125260230L" display="A125260230L" xr:uid="{00000000-0004-0000-0000-0000F4010000}"/>
    <hyperlink ref="E512" location="A125248350C" display="A125248350C" xr:uid="{00000000-0004-0000-0000-0000F5010000}"/>
    <hyperlink ref="E513" location="A125234094V" display="A125234094V" xr:uid="{00000000-0004-0000-0000-0000F6010000}"/>
    <hyperlink ref="E514" location="A125257854A" display="A125257854A" xr:uid="{00000000-0004-0000-0000-0000F7010000}"/>
    <hyperlink ref="E515" location="A125245974W" display="A125245974W" xr:uid="{00000000-0004-0000-0000-0000F8010000}"/>
    <hyperlink ref="E516" location="A125229342X" display="A125229342X" xr:uid="{00000000-0004-0000-0000-0000F9010000}"/>
    <hyperlink ref="E517" location="A125253102L" display="A125253102L" xr:uid="{00000000-0004-0000-0000-0000FA010000}"/>
    <hyperlink ref="E518" location="A125241222J" display="A125241222J" xr:uid="{00000000-0004-0000-0000-0000FB010000}"/>
    <hyperlink ref="E519" location="A125238846W" display="A125238846W" xr:uid="{00000000-0004-0000-0000-0000FC010000}"/>
    <hyperlink ref="E520" location="A125262606K" display="A125262606K" xr:uid="{00000000-0004-0000-0000-0000FD010000}"/>
    <hyperlink ref="E521" location="A125250726F" display="A125250726F" xr:uid="{00000000-0004-0000-0000-0000FE010000}"/>
    <hyperlink ref="E522" location="A125231702J" display="A125231702J" xr:uid="{00000000-0004-0000-0000-0000FF010000}"/>
    <hyperlink ref="E523" location="A125255462C" display="A125255462C" xr:uid="{00000000-0004-0000-0000-000000020000}"/>
    <hyperlink ref="E524" location="A125243582X" display="A125243582X" xr:uid="{00000000-0004-0000-0000-000001020000}"/>
    <hyperlink ref="E525" location="A125236454X" display="A125236454X" xr:uid="{00000000-0004-0000-0000-000002020000}"/>
    <hyperlink ref="E526" location="A125260214L" display="A125260214L" xr:uid="{00000000-0004-0000-0000-000003020000}"/>
    <hyperlink ref="E527" location="A125248334C" display="A125248334C" xr:uid="{00000000-0004-0000-0000-000004020000}"/>
    <hyperlink ref="E528" location="A125234078V" display="A125234078V" xr:uid="{00000000-0004-0000-0000-000005020000}"/>
    <hyperlink ref="E529" location="A125257838A" display="A125257838A" xr:uid="{00000000-0004-0000-0000-000006020000}"/>
    <hyperlink ref="E530" location="A125245958W" display="A125245958W" xr:uid="{00000000-0004-0000-0000-000007020000}"/>
    <hyperlink ref="E531" location="A125229326X" display="A125229326X" xr:uid="{00000000-0004-0000-0000-000008020000}"/>
    <hyperlink ref="E532" location="A125253086X" display="A125253086X" xr:uid="{00000000-0004-0000-0000-000009020000}"/>
    <hyperlink ref="E533" location="A125241206J" display="A125241206J" xr:uid="{00000000-0004-0000-0000-00000A020000}"/>
    <hyperlink ref="E534" location="A125238830C" display="A125238830C" xr:uid="{00000000-0004-0000-0000-00000B020000}"/>
    <hyperlink ref="E535" location="A125262590C" display="A125262590C" xr:uid="{00000000-0004-0000-0000-00000C020000}"/>
    <hyperlink ref="E536" location="A125250710L" display="A125250710L" xr:uid="{00000000-0004-0000-0000-00000D020000}"/>
    <hyperlink ref="E537" location="A125231682K" display="A125231682K" xr:uid="{00000000-0004-0000-0000-00000E020000}"/>
    <hyperlink ref="E538" location="A125255442V" display="A125255442V" xr:uid="{00000000-0004-0000-0000-00000F020000}"/>
    <hyperlink ref="E539" location="A125243562R" display="A125243562R" xr:uid="{00000000-0004-0000-0000-000010020000}"/>
    <hyperlink ref="E540" location="A125236434R" display="A125236434R" xr:uid="{00000000-0004-0000-0000-000011020000}"/>
    <hyperlink ref="E541" location="A125260194R" display="A125260194R" xr:uid="{00000000-0004-0000-0000-000012020000}"/>
    <hyperlink ref="E542" location="A125248314V" display="A125248314V" xr:uid="{00000000-0004-0000-0000-000013020000}"/>
    <hyperlink ref="E543" location="A125234058K" display="A125234058K" xr:uid="{00000000-0004-0000-0000-000014020000}"/>
    <hyperlink ref="E544" location="A125257818T" display="A125257818T" xr:uid="{00000000-0004-0000-0000-000015020000}"/>
    <hyperlink ref="E545" location="A125245938L" display="A125245938L" xr:uid="{00000000-0004-0000-0000-000016020000}"/>
    <hyperlink ref="E546" location="A125229306R" display="A125229306R" xr:uid="{00000000-0004-0000-0000-000017020000}"/>
    <hyperlink ref="E547" location="A125253066R" display="A125253066R" xr:uid="{00000000-0004-0000-0000-000018020000}"/>
    <hyperlink ref="E548" location="A125241186K" display="A125241186K" xr:uid="{00000000-0004-0000-0000-000019020000}"/>
    <hyperlink ref="E549" location="A125238810V" display="A125238810V" xr:uid="{00000000-0004-0000-0000-00001A020000}"/>
    <hyperlink ref="E550" location="A125262570V" display="A125262570V" xr:uid="{00000000-0004-0000-0000-00001B020000}"/>
    <hyperlink ref="E551" location="A125250690R" display="A125250690R" xr:uid="{00000000-0004-0000-0000-00001C020000}"/>
    <hyperlink ref="E552" location="A125231706T" display="A125231706T" xr:uid="{00000000-0004-0000-0000-00001D020000}"/>
    <hyperlink ref="E553" location="A125255466L" display="A125255466L" xr:uid="{00000000-0004-0000-0000-00001E020000}"/>
    <hyperlink ref="E554" location="A125243586J" display="A125243586J" xr:uid="{00000000-0004-0000-0000-00001F020000}"/>
    <hyperlink ref="E555" location="A125236458J" display="A125236458J" xr:uid="{00000000-0004-0000-0000-000020020000}"/>
    <hyperlink ref="E556" location="A125260218W" display="A125260218W" xr:uid="{00000000-0004-0000-0000-000021020000}"/>
    <hyperlink ref="E557" location="A125248338L" display="A125248338L" xr:uid="{00000000-0004-0000-0000-000022020000}"/>
    <hyperlink ref="E558" location="A125234082K" display="A125234082K" xr:uid="{00000000-0004-0000-0000-000023020000}"/>
    <hyperlink ref="E559" location="A125257842T" display="A125257842T" xr:uid="{00000000-0004-0000-0000-000024020000}"/>
    <hyperlink ref="E560" location="A125245962L" display="A125245962L" xr:uid="{00000000-0004-0000-0000-000025020000}"/>
    <hyperlink ref="E561" location="A125229330R" display="A125229330R" xr:uid="{00000000-0004-0000-0000-000026020000}"/>
    <hyperlink ref="E562" location="A125253090R" display="A125253090R" xr:uid="{00000000-0004-0000-0000-000027020000}"/>
    <hyperlink ref="E563" location="A125241210X" display="A125241210X" xr:uid="{00000000-0004-0000-0000-000028020000}"/>
    <hyperlink ref="E564" location="A125238834L" display="A125238834L" xr:uid="{00000000-0004-0000-0000-000029020000}"/>
    <hyperlink ref="E565" location="A125262594L" display="A125262594L" xr:uid="{00000000-0004-0000-0000-00002A020000}"/>
    <hyperlink ref="E566" location="A125250714W" display="A125250714W" xr:uid="{00000000-0004-0000-0000-00002B020000}"/>
    <hyperlink ref="E567" location="A125231710J" display="A125231710J" xr:uid="{00000000-0004-0000-0000-00002C020000}"/>
    <hyperlink ref="E568" location="A125255470C" display="A125255470C" xr:uid="{00000000-0004-0000-0000-00002D020000}"/>
    <hyperlink ref="E569" location="A125243590X" display="A125243590X" xr:uid="{00000000-0004-0000-0000-00002E020000}"/>
    <hyperlink ref="E570" location="A125236462X" display="A125236462X" xr:uid="{00000000-0004-0000-0000-00002F020000}"/>
    <hyperlink ref="E571" location="A125260222L" display="A125260222L" xr:uid="{00000000-0004-0000-0000-000030020000}"/>
    <hyperlink ref="E572" location="A125248342C" display="A125248342C" xr:uid="{00000000-0004-0000-0000-000031020000}"/>
    <hyperlink ref="E573" location="A125234086V" display="A125234086V" xr:uid="{00000000-0004-0000-0000-000032020000}"/>
    <hyperlink ref="E574" location="A125257846A" display="A125257846A" xr:uid="{00000000-0004-0000-0000-000033020000}"/>
    <hyperlink ref="E575" location="A125245966W" display="A125245966W" xr:uid="{00000000-0004-0000-0000-000034020000}"/>
    <hyperlink ref="E576" location="A125229334X" display="A125229334X" xr:uid="{00000000-0004-0000-0000-000035020000}"/>
    <hyperlink ref="E577" location="A125253094X" display="A125253094X" xr:uid="{00000000-0004-0000-0000-000036020000}"/>
    <hyperlink ref="E578" location="A125241214J" display="A125241214J" xr:uid="{00000000-0004-0000-0000-000037020000}"/>
    <hyperlink ref="E579" location="A125238838W" display="A125238838W" xr:uid="{00000000-0004-0000-0000-000038020000}"/>
    <hyperlink ref="E580" location="A125262598W" display="A125262598W" xr:uid="{00000000-0004-0000-0000-000039020000}"/>
    <hyperlink ref="E581" location="A125250718F" display="A125250718F" xr:uid="{00000000-0004-0000-0000-00003A020000}"/>
    <hyperlink ref="E582" location="A125231686V" display="A125231686V" xr:uid="{00000000-0004-0000-0000-00003B020000}"/>
    <hyperlink ref="E583" location="A125255446C" display="A125255446C" xr:uid="{00000000-0004-0000-0000-00003C020000}"/>
    <hyperlink ref="E584" location="A125243566X" display="A125243566X" xr:uid="{00000000-0004-0000-0000-00003D020000}"/>
    <hyperlink ref="E585" location="A125236438X" display="A125236438X" xr:uid="{00000000-0004-0000-0000-00003E020000}"/>
    <hyperlink ref="E586" location="A125260198X" display="A125260198X" xr:uid="{00000000-0004-0000-0000-00003F020000}"/>
    <hyperlink ref="E587" location="A125248318C" display="A125248318C" xr:uid="{00000000-0004-0000-0000-000040020000}"/>
    <hyperlink ref="E588" location="A125234062A" display="A125234062A" xr:uid="{00000000-0004-0000-0000-000041020000}"/>
    <hyperlink ref="E589" location="A125257822J" display="A125257822J" xr:uid="{00000000-0004-0000-0000-000042020000}"/>
    <hyperlink ref="E590" location="A125245942C" display="A125245942C" xr:uid="{00000000-0004-0000-0000-000043020000}"/>
    <hyperlink ref="E591" location="A125229310F" display="A125229310F" xr:uid="{00000000-0004-0000-0000-000044020000}"/>
    <hyperlink ref="E592" location="A125253070F" display="A125253070F" xr:uid="{00000000-0004-0000-0000-000045020000}"/>
    <hyperlink ref="E593" location="A125241190A" display="A125241190A" xr:uid="{00000000-0004-0000-0000-000046020000}"/>
    <hyperlink ref="E594" location="A125238814C" display="A125238814C" xr:uid="{00000000-0004-0000-0000-000047020000}"/>
    <hyperlink ref="E595" location="A125262574C" display="A125262574C" xr:uid="{00000000-0004-0000-0000-000048020000}"/>
    <hyperlink ref="E596" location="A125250694X" display="A125250694X" xr:uid="{00000000-0004-0000-0000-000049020000}"/>
    <hyperlink ref="E597" location="A125231690K" display="A125231690K" xr:uid="{00000000-0004-0000-0000-00004A020000}"/>
    <hyperlink ref="E598" location="A125255450V" display="A125255450V" xr:uid="{00000000-0004-0000-0000-00004B020000}"/>
    <hyperlink ref="E599" location="A125243570R" display="A125243570R" xr:uid="{00000000-0004-0000-0000-00004C020000}"/>
    <hyperlink ref="E600" location="A125236442R" display="A125236442R" xr:uid="{00000000-0004-0000-0000-00004D020000}"/>
    <hyperlink ref="E601" location="A125260202C" display="A125260202C" xr:uid="{00000000-0004-0000-0000-00004E020000}"/>
    <hyperlink ref="E602" location="A125248322V" display="A125248322V" xr:uid="{00000000-0004-0000-0000-00004F020000}"/>
    <hyperlink ref="E603" location="A125234066K" display="A125234066K" xr:uid="{00000000-0004-0000-0000-000050020000}"/>
    <hyperlink ref="E604" location="A125257826T" display="A125257826T" xr:uid="{00000000-0004-0000-0000-000051020000}"/>
    <hyperlink ref="E605" location="A125245946L" display="A125245946L" xr:uid="{00000000-0004-0000-0000-000052020000}"/>
    <hyperlink ref="E606" location="A125229314R" display="A125229314R" xr:uid="{00000000-0004-0000-0000-000053020000}"/>
    <hyperlink ref="E607" location="A125253074R" display="A125253074R" xr:uid="{00000000-0004-0000-0000-000054020000}"/>
    <hyperlink ref="E608" location="A125241194K" display="A125241194K" xr:uid="{00000000-0004-0000-0000-000055020000}"/>
    <hyperlink ref="E609" location="A125238818L" display="A125238818L" xr:uid="{00000000-0004-0000-0000-000056020000}"/>
    <hyperlink ref="E610" location="A125262578L" display="A125262578L" xr:uid="{00000000-0004-0000-0000-000057020000}"/>
    <hyperlink ref="E611" location="A125250698J" display="A125250698J" xr:uid="{00000000-0004-0000-0000-000058020000}"/>
    <hyperlink ref="E612" location="A125231694V" display="A125231694V" xr:uid="{00000000-0004-0000-0000-000059020000}"/>
    <hyperlink ref="E613" location="A125255454C" display="A125255454C" xr:uid="{00000000-0004-0000-0000-00005A020000}"/>
    <hyperlink ref="E614" location="A125243574X" display="A125243574X" xr:uid="{00000000-0004-0000-0000-00005B020000}"/>
    <hyperlink ref="E615" location="A125236446X" display="A125236446X" xr:uid="{00000000-0004-0000-0000-00005C020000}"/>
    <hyperlink ref="E616" location="A125260206L" display="A125260206L" xr:uid="{00000000-0004-0000-0000-00005D020000}"/>
    <hyperlink ref="E617" location="A125248326C" display="A125248326C" xr:uid="{00000000-0004-0000-0000-00005E020000}"/>
    <hyperlink ref="E618" location="A125234070A" display="A125234070A" xr:uid="{00000000-0004-0000-0000-00005F020000}"/>
    <hyperlink ref="E619" location="A125257830J" display="A125257830J" xr:uid="{00000000-0004-0000-0000-000060020000}"/>
    <hyperlink ref="E620" location="A125245950C" display="A125245950C" xr:uid="{00000000-0004-0000-0000-000061020000}"/>
    <hyperlink ref="E621" location="A125229318X" display="A125229318X" xr:uid="{00000000-0004-0000-0000-000062020000}"/>
    <hyperlink ref="E622" location="A125253078X" display="A125253078X" xr:uid="{00000000-0004-0000-0000-000063020000}"/>
    <hyperlink ref="E623" location="A125241198V" display="A125241198V" xr:uid="{00000000-0004-0000-0000-000064020000}"/>
    <hyperlink ref="E624" location="A125238822C" display="A125238822C" xr:uid="{00000000-0004-0000-0000-000065020000}"/>
    <hyperlink ref="E625" location="A125262582C" display="A125262582C" xr:uid="{00000000-0004-0000-0000-000066020000}"/>
    <hyperlink ref="E626" location="A125250702L" display="A125250702L" xr:uid="{00000000-0004-0000-0000-000067020000}"/>
    <hyperlink ref="E627" location="A125231678V" display="A125231678V" xr:uid="{00000000-0004-0000-0000-000068020000}"/>
    <hyperlink ref="E628" location="A125255438C" display="A125255438C" xr:uid="{00000000-0004-0000-0000-000069020000}"/>
    <hyperlink ref="E629" location="A125243558X" display="A125243558X" xr:uid="{00000000-0004-0000-0000-00006A020000}"/>
    <hyperlink ref="E630" location="A125236430F" display="A125236430F" xr:uid="{00000000-0004-0000-0000-00006B020000}"/>
    <hyperlink ref="E631" location="A125260190F" display="A125260190F" xr:uid="{00000000-0004-0000-0000-00006C020000}"/>
    <hyperlink ref="E632" location="A125248310K" display="A125248310K" xr:uid="{00000000-0004-0000-0000-00006D020000}"/>
    <hyperlink ref="E633" location="A125234054A" display="A125234054A" xr:uid="{00000000-0004-0000-0000-00006E020000}"/>
    <hyperlink ref="E634" location="A125257814J" display="A125257814J" xr:uid="{00000000-0004-0000-0000-00006F020000}"/>
    <hyperlink ref="E635" location="A125245934C" display="A125245934C" xr:uid="{00000000-0004-0000-0000-000070020000}"/>
    <hyperlink ref="E636" location="A125229302F" display="A125229302F" xr:uid="{00000000-0004-0000-0000-000071020000}"/>
    <hyperlink ref="E637" location="A125253062F" display="A125253062F" xr:uid="{00000000-0004-0000-0000-000072020000}"/>
    <hyperlink ref="E638" location="A125241182A" display="A125241182A" xr:uid="{00000000-0004-0000-0000-000073020000}"/>
    <hyperlink ref="E639" location="A125238806C" display="A125238806C" xr:uid="{00000000-0004-0000-0000-000074020000}"/>
    <hyperlink ref="E640" location="A125262566C" display="A125262566C" xr:uid="{00000000-0004-0000-0000-000075020000}"/>
    <hyperlink ref="E641" location="A125250686X" display="A125250686X" xr:uid="{00000000-0004-0000-0000-000076020000}"/>
    <hyperlink ref="E642" location="A125231714T" display="A125231714T" xr:uid="{00000000-0004-0000-0000-000077020000}"/>
    <hyperlink ref="E643" location="A125255474L" display="A125255474L" xr:uid="{00000000-0004-0000-0000-000078020000}"/>
    <hyperlink ref="E644" location="A125243594J" display="A125243594J" xr:uid="{00000000-0004-0000-0000-000079020000}"/>
    <hyperlink ref="E645" location="A125236466J" display="A125236466J" xr:uid="{00000000-0004-0000-0000-00007A020000}"/>
    <hyperlink ref="E646" location="A125260226W" display="A125260226W" xr:uid="{00000000-0004-0000-0000-00007B020000}"/>
    <hyperlink ref="E647" location="A125248346L" display="A125248346L" xr:uid="{00000000-0004-0000-0000-00007C020000}"/>
    <hyperlink ref="E648" location="A125234090K" display="A125234090K" xr:uid="{00000000-0004-0000-0000-00007D020000}"/>
    <hyperlink ref="E649" location="A125257850T" display="A125257850T" xr:uid="{00000000-0004-0000-0000-00007E020000}"/>
    <hyperlink ref="E650" location="A125245970L" display="A125245970L" xr:uid="{00000000-0004-0000-0000-00007F020000}"/>
    <hyperlink ref="E651" location="A125229338J" display="A125229338J" xr:uid="{00000000-0004-0000-0000-000080020000}"/>
    <hyperlink ref="E652" location="A125253098J" display="A125253098J" xr:uid="{00000000-0004-0000-0000-000081020000}"/>
    <hyperlink ref="E653" location="A125241218T" display="A125241218T" xr:uid="{00000000-0004-0000-0000-000082020000}"/>
    <hyperlink ref="E654" location="A125238842L" display="A125238842L" xr:uid="{00000000-0004-0000-0000-000083020000}"/>
    <hyperlink ref="E655" location="A125262602A" display="A125262602A" xr:uid="{00000000-0004-0000-0000-000084020000}"/>
    <hyperlink ref="E656" location="A125250722W" display="A125250722W" xr:uid="{00000000-0004-0000-0000-000085020000}"/>
    <hyperlink ref="E657" location="A125231698C" display="A125231698C" xr:uid="{00000000-0004-0000-0000-000086020000}"/>
    <hyperlink ref="E658" location="A125255458L" display="A125255458L" xr:uid="{00000000-0004-0000-0000-000087020000}"/>
    <hyperlink ref="E659" location="A125243578J" display="A125243578J" xr:uid="{00000000-0004-0000-0000-000088020000}"/>
    <hyperlink ref="E660" location="A125236450R" display="A125236450R" xr:uid="{00000000-0004-0000-0000-000089020000}"/>
    <hyperlink ref="E661" location="A125260210C" display="A125260210C" xr:uid="{00000000-0004-0000-0000-00008A020000}"/>
    <hyperlink ref="E662" location="A125248330V" display="A125248330V" xr:uid="{00000000-0004-0000-0000-00008B020000}"/>
    <hyperlink ref="E663" location="A125234074K" display="A125234074K" xr:uid="{00000000-0004-0000-0000-00008C020000}"/>
    <hyperlink ref="E664" location="A125257834T" display="A125257834T" xr:uid="{00000000-0004-0000-0000-00008D020000}"/>
    <hyperlink ref="E665" location="A125245954L" display="A125245954L" xr:uid="{00000000-0004-0000-0000-00008E020000}"/>
    <hyperlink ref="E666" location="A125229322R" display="A125229322R" xr:uid="{00000000-0004-0000-0000-00008F020000}"/>
    <hyperlink ref="E667" location="A125253082R" display="A125253082R" xr:uid="{00000000-0004-0000-0000-000090020000}"/>
    <hyperlink ref="E668" location="A125241202X" display="A125241202X" xr:uid="{00000000-0004-0000-0000-000091020000}"/>
    <hyperlink ref="E669" location="A125238826L" display="A125238826L" xr:uid="{00000000-0004-0000-0000-000092020000}"/>
    <hyperlink ref="E670" location="A125262586L" display="A125262586L" xr:uid="{00000000-0004-0000-0000-000093020000}"/>
    <hyperlink ref="E671" location="A125250706W" display="A125250706W" xr:uid="{00000000-0004-0000-0000-000094020000}"/>
    <hyperlink ref="E672" location="A125232114F" display="A125232114F" xr:uid="{00000000-0004-0000-0000-000095020000}"/>
    <hyperlink ref="E673" location="A125255874X" display="A125255874X" xr:uid="{00000000-0004-0000-0000-000096020000}"/>
    <hyperlink ref="E674" location="A125243994V" display="A125243994V" xr:uid="{00000000-0004-0000-0000-000097020000}"/>
    <hyperlink ref="E675" location="A125236866V" display="A125236866V" xr:uid="{00000000-0004-0000-0000-000098020000}"/>
    <hyperlink ref="E676" location="A125260626J" display="A125260626J" xr:uid="{00000000-0004-0000-0000-000099020000}"/>
    <hyperlink ref="E677" location="A125248746X" display="A125248746X" xr:uid="{00000000-0004-0000-0000-00009A020000}"/>
    <hyperlink ref="E678" location="A125234490W" display="A125234490W" xr:uid="{00000000-0004-0000-0000-00009B020000}"/>
    <hyperlink ref="E679" location="A125258250F" display="A125258250F" xr:uid="{00000000-0004-0000-0000-00009C020000}"/>
    <hyperlink ref="E680" location="A125246370A" display="A125246370A" xr:uid="{00000000-0004-0000-0000-00009D020000}"/>
    <hyperlink ref="E681" location="A125229738V" display="A125229738V" xr:uid="{00000000-0004-0000-0000-00009E020000}"/>
    <hyperlink ref="E682" location="A125253498V" display="A125253498V" xr:uid="{00000000-0004-0000-0000-00009F020000}"/>
    <hyperlink ref="E683" location="A125241618C" display="A125241618C" xr:uid="{00000000-0004-0000-0000-0000A0020000}"/>
    <hyperlink ref="E684" location="A125239242A" display="A125239242A" xr:uid="{00000000-0004-0000-0000-0000A1020000}"/>
    <hyperlink ref="E685" location="A125263002R" display="A125263002R" xr:uid="{00000000-0004-0000-0000-0000A2020000}"/>
    <hyperlink ref="E686" location="A125251122K" display="A125251122K" xr:uid="{00000000-0004-0000-0000-0000A3020000}"/>
    <hyperlink ref="E687" location="A125232098T" display="A125232098T" xr:uid="{00000000-0004-0000-0000-0000A4020000}"/>
    <hyperlink ref="E688" location="A125255858X" display="A125255858X" xr:uid="{00000000-0004-0000-0000-0000A5020000}"/>
    <hyperlink ref="E689" location="A125243978V" display="A125243978V" xr:uid="{00000000-0004-0000-0000-0000A6020000}"/>
    <hyperlink ref="E690" location="A125236850A" display="A125236850A" xr:uid="{00000000-0004-0000-0000-0000A7020000}"/>
    <hyperlink ref="E691" location="A125260610R" display="A125260610R" xr:uid="{00000000-0004-0000-0000-0000A8020000}"/>
    <hyperlink ref="E692" location="A125248730F" display="A125248730F" xr:uid="{00000000-0004-0000-0000-0000A9020000}"/>
    <hyperlink ref="E693" location="A125234474W" display="A125234474W" xr:uid="{00000000-0004-0000-0000-0000AA020000}"/>
    <hyperlink ref="E694" location="A125258234F" display="A125258234F" xr:uid="{00000000-0004-0000-0000-0000AB020000}"/>
    <hyperlink ref="E695" location="A125246354A" display="A125246354A" xr:uid="{00000000-0004-0000-0000-0000AC020000}"/>
    <hyperlink ref="E696" location="A125229722A" display="A125229722A" xr:uid="{00000000-0004-0000-0000-0000AD020000}"/>
    <hyperlink ref="E697" location="A125253482A" display="A125253482A" xr:uid="{00000000-0004-0000-0000-0000AE020000}"/>
    <hyperlink ref="E698" location="A125241602K" display="A125241602K" xr:uid="{00000000-0004-0000-0000-0000AF020000}"/>
    <hyperlink ref="E699" location="A125239226A" display="A125239226A" xr:uid="{00000000-0004-0000-0000-0000B0020000}"/>
    <hyperlink ref="E700" location="A125262986X" display="A125262986X" xr:uid="{00000000-0004-0000-0000-0000B1020000}"/>
    <hyperlink ref="E701" location="A125251106K" display="A125251106K" xr:uid="{00000000-0004-0000-0000-0000B2020000}"/>
    <hyperlink ref="E702" location="A125232078J" display="A125232078J" xr:uid="{00000000-0004-0000-0000-0000B3020000}"/>
    <hyperlink ref="E703" location="A125255838R" display="A125255838R" xr:uid="{00000000-0004-0000-0000-0000B4020000}"/>
    <hyperlink ref="E704" location="A125243958K" display="A125243958K" xr:uid="{00000000-0004-0000-0000-0000B5020000}"/>
    <hyperlink ref="E705" location="A125236830T" display="A125236830T" xr:uid="{00000000-0004-0000-0000-0000B6020000}"/>
    <hyperlink ref="E706" location="A125260590T" display="A125260590T" xr:uid="{00000000-0004-0000-0000-0000B7020000}"/>
    <hyperlink ref="E707" location="A125248710W" display="A125248710W" xr:uid="{00000000-0004-0000-0000-0000B8020000}"/>
    <hyperlink ref="E708" location="A125234454L" display="A125234454L" xr:uid="{00000000-0004-0000-0000-0000B9020000}"/>
    <hyperlink ref="E709" location="A125258214W" display="A125258214W" xr:uid="{00000000-0004-0000-0000-0000BA020000}"/>
    <hyperlink ref="E710" location="A125246334T" display="A125246334T" xr:uid="{00000000-0004-0000-0000-0000BB020000}"/>
    <hyperlink ref="E711" location="A125229702T" display="A125229702T" xr:uid="{00000000-0004-0000-0000-0000BC020000}"/>
    <hyperlink ref="E712" location="A125253462T" display="A125253462T" xr:uid="{00000000-0004-0000-0000-0000BD020000}"/>
    <hyperlink ref="E713" location="A125241582L" display="A125241582L" xr:uid="{00000000-0004-0000-0000-0000BE020000}"/>
    <hyperlink ref="E714" location="A125239206T" display="A125239206T" xr:uid="{00000000-0004-0000-0000-0000BF020000}"/>
    <hyperlink ref="E715" location="A125262966R" display="A125262966R" xr:uid="{00000000-0004-0000-0000-0000C0020000}"/>
    <hyperlink ref="E716" location="A125251086L" display="A125251086L" xr:uid="{00000000-0004-0000-0000-0000C1020000}"/>
    <hyperlink ref="E717" location="A125232102W" display="A125232102W" xr:uid="{00000000-0004-0000-0000-0000C2020000}"/>
    <hyperlink ref="E718" location="A125255862R" display="A125255862R" xr:uid="{00000000-0004-0000-0000-0000C3020000}"/>
    <hyperlink ref="E719" location="A125243982K" display="A125243982K" xr:uid="{00000000-0004-0000-0000-0000C4020000}"/>
    <hyperlink ref="E720" location="A125236854K" display="A125236854K" xr:uid="{00000000-0004-0000-0000-0000C5020000}"/>
    <hyperlink ref="E721" location="A125260614X" display="A125260614X" xr:uid="{00000000-0004-0000-0000-0000C6020000}"/>
    <hyperlink ref="E722" location="A125248734R" display="A125248734R" xr:uid="{00000000-0004-0000-0000-0000C7020000}"/>
    <hyperlink ref="E723" location="A125234478F" display="A125234478F" xr:uid="{00000000-0004-0000-0000-0000C8020000}"/>
    <hyperlink ref="E724" location="A125258238R" display="A125258238R" xr:uid="{00000000-0004-0000-0000-0000C9020000}"/>
    <hyperlink ref="E725" location="A125246358K" display="A125246358K" xr:uid="{00000000-0004-0000-0000-0000CA020000}"/>
    <hyperlink ref="E726" location="A125229726K" display="A125229726K" xr:uid="{00000000-0004-0000-0000-0000CB020000}"/>
    <hyperlink ref="E727" location="A125253486K" display="A125253486K" xr:uid="{00000000-0004-0000-0000-0000CC020000}"/>
    <hyperlink ref="E728" location="A125241606V" display="A125241606V" xr:uid="{00000000-0004-0000-0000-0000CD020000}"/>
    <hyperlink ref="E729" location="A125239230T" display="A125239230T" xr:uid="{00000000-0004-0000-0000-0000CE020000}"/>
    <hyperlink ref="E730" location="A125262990R" display="A125262990R" xr:uid="{00000000-0004-0000-0000-0000CF020000}"/>
    <hyperlink ref="E731" location="A125251110A" display="A125251110A" xr:uid="{00000000-0004-0000-0000-0000D0020000}"/>
    <hyperlink ref="E732" location="A125232106F" display="A125232106F" xr:uid="{00000000-0004-0000-0000-0000D1020000}"/>
    <hyperlink ref="E733" location="A125255866X" display="A125255866X" xr:uid="{00000000-0004-0000-0000-0000D2020000}"/>
    <hyperlink ref="E734" location="A125243986V" display="A125243986V" xr:uid="{00000000-0004-0000-0000-0000D3020000}"/>
    <hyperlink ref="E735" location="A125236858V" display="A125236858V" xr:uid="{00000000-0004-0000-0000-0000D4020000}"/>
    <hyperlink ref="E736" location="A125260618J" display="A125260618J" xr:uid="{00000000-0004-0000-0000-0000D5020000}"/>
    <hyperlink ref="E737" location="A125248738X" display="A125248738X" xr:uid="{00000000-0004-0000-0000-0000D6020000}"/>
    <hyperlink ref="E738" location="A125234482W" display="A125234482W" xr:uid="{00000000-0004-0000-0000-0000D7020000}"/>
    <hyperlink ref="E739" location="A125258242F" display="A125258242F" xr:uid="{00000000-0004-0000-0000-0000D8020000}"/>
    <hyperlink ref="E740" location="A125246362A" display="A125246362A" xr:uid="{00000000-0004-0000-0000-0000D9020000}"/>
    <hyperlink ref="E741" location="A125229730A" display="A125229730A" xr:uid="{00000000-0004-0000-0000-0000DA020000}"/>
    <hyperlink ref="E742" location="A125253490A" display="A125253490A" xr:uid="{00000000-0004-0000-0000-0000DB020000}"/>
    <hyperlink ref="E743" location="A125241610K" display="A125241610K" xr:uid="{00000000-0004-0000-0000-0000DC020000}"/>
    <hyperlink ref="E744" location="A125239234A" display="A125239234A" xr:uid="{00000000-0004-0000-0000-0000DD020000}"/>
    <hyperlink ref="E745" location="A125262994X" display="A125262994X" xr:uid="{00000000-0004-0000-0000-0000DE020000}"/>
    <hyperlink ref="E746" location="A125251114K" display="A125251114K" xr:uid="{00000000-0004-0000-0000-0000DF020000}"/>
    <hyperlink ref="E747" location="A125232082X" display="A125232082X" xr:uid="{00000000-0004-0000-0000-0000E0020000}"/>
    <hyperlink ref="E748" location="A125255842F" display="A125255842F" xr:uid="{00000000-0004-0000-0000-0000E1020000}"/>
    <hyperlink ref="E749" location="A125243962A" display="A125243962A" xr:uid="{00000000-0004-0000-0000-0000E2020000}"/>
    <hyperlink ref="E750" location="A125236834A" display="A125236834A" xr:uid="{00000000-0004-0000-0000-0000E3020000}"/>
    <hyperlink ref="E751" location="A125260594A" display="A125260594A" xr:uid="{00000000-0004-0000-0000-0000E4020000}"/>
    <hyperlink ref="E752" location="A125248714F" display="A125248714F" xr:uid="{00000000-0004-0000-0000-0000E5020000}"/>
    <hyperlink ref="E753" location="A125234458W" display="A125234458W" xr:uid="{00000000-0004-0000-0000-0000E6020000}"/>
    <hyperlink ref="E754" location="A125258218F" display="A125258218F" xr:uid="{00000000-0004-0000-0000-0000E7020000}"/>
    <hyperlink ref="E755" location="A125246338A" display="A125246338A" xr:uid="{00000000-0004-0000-0000-0000E8020000}"/>
    <hyperlink ref="E756" location="A125229706A" display="A125229706A" xr:uid="{00000000-0004-0000-0000-0000E9020000}"/>
    <hyperlink ref="E757" location="A125253466A" display="A125253466A" xr:uid="{00000000-0004-0000-0000-0000EA020000}"/>
    <hyperlink ref="E758" location="A125241586W" display="A125241586W" xr:uid="{00000000-0004-0000-0000-0000EB020000}"/>
    <hyperlink ref="E759" location="A125239210J" display="A125239210J" xr:uid="{00000000-0004-0000-0000-0000EC020000}"/>
    <hyperlink ref="E760" location="A125262970F" display="A125262970F" xr:uid="{00000000-0004-0000-0000-0000ED020000}"/>
    <hyperlink ref="E761" location="A125251090C" display="A125251090C" xr:uid="{00000000-0004-0000-0000-0000EE020000}"/>
    <hyperlink ref="E762" location="A125232086J" display="A125232086J" xr:uid="{00000000-0004-0000-0000-0000EF020000}"/>
    <hyperlink ref="E763" location="A125255846R" display="A125255846R" xr:uid="{00000000-0004-0000-0000-0000F0020000}"/>
    <hyperlink ref="E764" location="A125243966K" display="A125243966K" xr:uid="{00000000-0004-0000-0000-0000F1020000}"/>
    <hyperlink ref="E765" location="A125236838K" display="A125236838K" xr:uid="{00000000-0004-0000-0000-0000F2020000}"/>
    <hyperlink ref="E766" location="A125260598K" display="A125260598K" xr:uid="{00000000-0004-0000-0000-0000F3020000}"/>
    <hyperlink ref="E767" location="A125248718R" display="A125248718R" xr:uid="{00000000-0004-0000-0000-0000F4020000}"/>
    <hyperlink ref="E768" location="A125234462L" display="A125234462L" xr:uid="{00000000-0004-0000-0000-0000F5020000}"/>
    <hyperlink ref="E769" location="A125258222W" display="A125258222W" xr:uid="{00000000-0004-0000-0000-0000F6020000}"/>
    <hyperlink ref="E770" location="A125246342T" display="A125246342T" xr:uid="{00000000-0004-0000-0000-0000F7020000}"/>
    <hyperlink ref="E771" location="A125229710T" display="A125229710T" xr:uid="{00000000-0004-0000-0000-0000F8020000}"/>
    <hyperlink ref="E772" location="A125253470T" display="A125253470T" xr:uid="{00000000-0004-0000-0000-0000F9020000}"/>
    <hyperlink ref="E773" location="A125241590L" display="A125241590L" xr:uid="{00000000-0004-0000-0000-0000FA020000}"/>
    <hyperlink ref="E774" location="A125239214T" display="A125239214T" xr:uid="{00000000-0004-0000-0000-0000FB020000}"/>
    <hyperlink ref="E775" location="A125262974R" display="A125262974R" xr:uid="{00000000-0004-0000-0000-0000FC020000}"/>
    <hyperlink ref="E776" location="A125251094L" display="A125251094L" xr:uid="{00000000-0004-0000-0000-0000FD020000}"/>
    <hyperlink ref="E777" location="A125232090X" display="A125232090X" xr:uid="{00000000-0004-0000-0000-0000FE020000}"/>
    <hyperlink ref="E778" location="A125255850F" display="A125255850F" xr:uid="{00000000-0004-0000-0000-0000FF020000}"/>
    <hyperlink ref="E779" location="A125243970A" display="A125243970A" xr:uid="{00000000-0004-0000-0000-000000030000}"/>
    <hyperlink ref="E780" location="A125236842A" display="A125236842A" xr:uid="{00000000-0004-0000-0000-000001030000}"/>
    <hyperlink ref="E781" location="A125260602R" display="A125260602R" xr:uid="{00000000-0004-0000-0000-000002030000}"/>
    <hyperlink ref="E782" location="A125248722F" display="A125248722F" xr:uid="{00000000-0004-0000-0000-000003030000}"/>
    <hyperlink ref="E783" location="A125234466W" display="A125234466W" xr:uid="{00000000-0004-0000-0000-000004030000}"/>
    <hyperlink ref="E784" location="A125258226F" display="A125258226F" xr:uid="{00000000-0004-0000-0000-000005030000}"/>
    <hyperlink ref="E785" location="A125246346A" display="A125246346A" xr:uid="{00000000-0004-0000-0000-000006030000}"/>
    <hyperlink ref="E786" location="A125229714A" display="A125229714A" xr:uid="{00000000-0004-0000-0000-000007030000}"/>
    <hyperlink ref="E787" location="A125253474A" display="A125253474A" xr:uid="{00000000-0004-0000-0000-000008030000}"/>
    <hyperlink ref="E788" location="A125241594W" display="A125241594W" xr:uid="{00000000-0004-0000-0000-000009030000}"/>
    <hyperlink ref="E789" location="A125239218A" display="A125239218A" xr:uid="{00000000-0004-0000-0000-00000A030000}"/>
    <hyperlink ref="E790" location="A125262978X" display="A125262978X" xr:uid="{00000000-0004-0000-0000-00000B030000}"/>
    <hyperlink ref="E791" location="A125251098W" display="A125251098W" xr:uid="{00000000-0004-0000-0000-00000C030000}"/>
    <hyperlink ref="E792" location="A125232074X" display="A125232074X" xr:uid="{00000000-0004-0000-0000-00000D030000}"/>
    <hyperlink ref="E793" location="A125255834F" display="A125255834F" xr:uid="{00000000-0004-0000-0000-00000E030000}"/>
    <hyperlink ref="E794" location="A125243954A" display="A125243954A" xr:uid="{00000000-0004-0000-0000-00000F030000}"/>
    <hyperlink ref="E795" location="A125236826A" display="A125236826A" xr:uid="{00000000-0004-0000-0000-000010030000}"/>
    <hyperlink ref="E796" location="A125260586A" display="A125260586A" xr:uid="{00000000-0004-0000-0000-000011030000}"/>
    <hyperlink ref="E797" location="A125248706F" display="A125248706F" xr:uid="{00000000-0004-0000-0000-000012030000}"/>
    <hyperlink ref="E798" location="A125234450C" display="A125234450C" xr:uid="{00000000-0004-0000-0000-000013030000}"/>
    <hyperlink ref="E799" location="A125258210L" display="A125258210L" xr:uid="{00000000-0004-0000-0000-000014030000}"/>
    <hyperlink ref="E800" location="A125246330J" display="A125246330J" xr:uid="{00000000-0004-0000-0000-000015030000}"/>
    <hyperlink ref="E801" location="A125229698L" display="A125229698L" xr:uid="{00000000-0004-0000-0000-000016030000}"/>
    <hyperlink ref="E802" location="A125253458A" display="A125253458A" xr:uid="{00000000-0004-0000-0000-000017030000}"/>
    <hyperlink ref="E803" location="A125241578W" display="A125241578W" xr:uid="{00000000-0004-0000-0000-000018030000}"/>
    <hyperlink ref="E804" location="A125239202J" display="A125239202J" xr:uid="{00000000-0004-0000-0000-000019030000}"/>
    <hyperlink ref="E805" location="A125262962F" display="A125262962F" xr:uid="{00000000-0004-0000-0000-00001A030000}"/>
    <hyperlink ref="E806" location="A125251082C" display="A125251082C" xr:uid="{00000000-0004-0000-0000-00001B030000}"/>
    <hyperlink ref="E807" location="A125232110W" display="A125232110W" xr:uid="{00000000-0004-0000-0000-00001C030000}"/>
    <hyperlink ref="E808" location="A125255870R" display="A125255870R" xr:uid="{00000000-0004-0000-0000-00001D030000}"/>
    <hyperlink ref="E809" location="A125243990K" display="A125243990K" xr:uid="{00000000-0004-0000-0000-00001E030000}"/>
    <hyperlink ref="E810" location="A125236862K" display="A125236862K" xr:uid="{00000000-0004-0000-0000-00001F030000}"/>
    <hyperlink ref="E811" location="A125260622X" display="A125260622X" xr:uid="{00000000-0004-0000-0000-000020030000}"/>
    <hyperlink ref="E812" location="A125248742R" display="A125248742R" xr:uid="{00000000-0004-0000-0000-000021030000}"/>
    <hyperlink ref="E813" location="A125234486F" display="A125234486F" xr:uid="{00000000-0004-0000-0000-000022030000}"/>
    <hyperlink ref="E814" location="A125258246R" display="A125258246R" xr:uid="{00000000-0004-0000-0000-000023030000}"/>
    <hyperlink ref="E815" location="A125246366K" display="A125246366K" xr:uid="{00000000-0004-0000-0000-000024030000}"/>
    <hyperlink ref="E816" location="A125229734K" display="A125229734K" xr:uid="{00000000-0004-0000-0000-000025030000}"/>
    <hyperlink ref="E817" location="A125253494K" display="A125253494K" xr:uid="{00000000-0004-0000-0000-000026030000}"/>
    <hyperlink ref="E818" location="A125241614V" display="A125241614V" xr:uid="{00000000-0004-0000-0000-000027030000}"/>
    <hyperlink ref="E819" location="A125239238K" display="A125239238K" xr:uid="{00000000-0004-0000-0000-000028030000}"/>
    <hyperlink ref="E820" location="A125262998J" display="A125262998J" xr:uid="{00000000-0004-0000-0000-000029030000}"/>
    <hyperlink ref="E821" location="A125251118V" display="A125251118V" xr:uid="{00000000-0004-0000-0000-00002A030000}"/>
    <hyperlink ref="E822" location="A125232094J" display="A125232094J" xr:uid="{00000000-0004-0000-0000-00002B030000}"/>
    <hyperlink ref="E823" location="A125255854R" display="A125255854R" xr:uid="{00000000-0004-0000-0000-00002C030000}"/>
    <hyperlink ref="E824" location="A125243974K" display="A125243974K" xr:uid="{00000000-0004-0000-0000-00002D030000}"/>
    <hyperlink ref="E825" location="A125236846K" display="A125236846K" xr:uid="{00000000-0004-0000-0000-00002E030000}"/>
    <hyperlink ref="E826" location="A125260606X" display="A125260606X" xr:uid="{00000000-0004-0000-0000-00002F030000}"/>
    <hyperlink ref="E827" location="A125248726R" display="A125248726R" xr:uid="{00000000-0004-0000-0000-000030030000}"/>
    <hyperlink ref="E828" location="A125234470L" display="A125234470L" xr:uid="{00000000-0004-0000-0000-000031030000}"/>
    <hyperlink ref="E829" location="A125258230W" display="A125258230W" xr:uid="{00000000-0004-0000-0000-000032030000}"/>
    <hyperlink ref="E830" location="A125246350T" display="A125246350T" xr:uid="{00000000-0004-0000-0000-000033030000}"/>
    <hyperlink ref="E831" location="A125229718K" display="A125229718K" xr:uid="{00000000-0004-0000-0000-000034030000}"/>
    <hyperlink ref="E832" location="A125253478K" display="A125253478K" xr:uid="{00000000-0004-0000-0000-000035030000}"/>
    <hyperlink ref="E833" location="A125241598F" display="A125241598F" xr:uid="{00000000-0004-0000-0000-000036030000}"/>
    <hyperlink ref="E834" location="A125239222T" display="A125239222T" xr:uid="{00000000-0004-0000-0000-000037030000}"/>
    <hyperlink ref="E835" location="A125262982R" display="A125262982R" xr:uid="{00000000-0004-0000-0000-000038030000}"/>
    <hyperlink ref="E836" location="A125251102A" display="A125251102A" xr:uid="{00000000-0004-0000-0000-000039030000}"/>
    <hyperlink ref="E837" location="A125230926A" display="A125230926A" xr:uid="{00000000-0004-0000-0000-00003A030000}"/>
    <hyperlink ref="E838" location="A125254686W" display="A125254686W" xr:uid="{00000000-0004-0000-0000-00003B030000}"/>
    <hyperlink ref="E839" location="A125242806F" display="A125242806F" xr:uid="{00000000-0004-0000-0000-00003C030000}"/>
    <hyperlink ref="E840" location="A125235678T" display="A125235678T" xr:uid="{00000000-0004-0000-0000-00003D030000}"/>
    <hyperlink ref="E841" location="A125259438A" display="A125259438A" xr:uid="{00000000-0004-0000-0000-00003E030000}"/>
    <hyperlink ref="E842" location="A125247558W" display="A125247558W" xr:uid="{00000000-0004-0000-0000-00003F030000}"/>
    <hyperlink ref="E843" location="A125233302J" display="A125233302J" xr:uid="{00000000-0004-0000-0000-000040030000}"/>
    <hyperlink ref="E844" location="A125257062C" display="A125257062C" xr:uid="{00000000-0004-0000-0000-000041030000}"/>
    <hyperlink ref="E845" location="A125245182X" display="A125245182X" xr:uid="{00000000-0004-0000-0000-000042030000}"/>
    <hyperlink ref="E846" location="A125228550X" display="A125228550X" xr:uid="{00000000-0004-0000-0000-000043030000}"/>
    <hyperlink ref="E847" location="A125252310L" display="A125252310L" xr:uid="{00000000-0004-0000-0000-000044030000}"/>
    <hyperlink ref="E848" location="A125240430J" display="A125240430J" xr:uid="{00000000-0004-0000-0000-000045030000}"/>
    <hyperlink ref="E849" location="A125238054X" display="A125238054X" xr:uid="{00000000-0004-0000-0000-000046030000}"/>
    <hyperlink ref="E850" location="A125261814K" display="A125261814K" xr:uid="{00000000-0004-0000-0000-000047030000}"/>
    <hyperlink ref="E851" location="A125249934A" display="A125249934A" xr:uid="{00000000-0004-0000-0000-000048030000}"/>
    <hyperlink ref="E852" location="A125230910J" display="A125230910J" xr:uid="{00000000-0004-0000-0000-000049030000}"/>
    <hyperlink ref="E853" location="A125254670C" display="A125254670C" xr:uid="{00000000-0004-0000-0000-00004A030000}"/>
    <hyperlink ref="E854" location="A125242790X" display="A125242790X" xr:uid="{00000000-0004-0000-0000-00004B030000}"/>
    <hyperlink ref="E855" location="A125235662X" display="A125235662X" xr:uid="{00000000-0004-0000-0000-00004C030000}"/>
    <hyperlink ref="E856" location="A125259422J" display="A125259422J" xr:uid="{00000000-0004-0000-0000-00004D030000}"/>
    <hyperlink ref="E857" location="A125247542C" display="A125247542C" xr:uid="{00000000-0004-0000-0000-00004E030000}"/>
    <hyperlink ref="E858" location="A125233286V" display="A125233286V" xr:uid="{00000000-0004-0000-0000-00004F030000}"/>
    <hyperlink ref="E859" location="A125257046C" display="A125257046C" xr:uid="{00000000-0004-0000-0000-000050030000}"/>
    <hyperlink ref="E860" location="A125245166X" display="A125245166X" xr:uid="{00000000-0004-0000-0000-000051030000}"/>
    <hyperlink ref="E861" location="A125228534X" display="A125228534X" xr:uid="{00000000-0004-0000-0000-000052030000}"/>
    <hyperlink ref="E862" location="A125252294X" display="A125252294X" xr:uid="{00000000-0004-0000-0000-000053030000}"/>
    <hyperlink ref="E863" location="A125240414J" display="A125240414J" xr:uid="{00000000-0004-0000-0000-000054030000}"/>
    <hyperlink ref="E864" location="A125238038X" display="A125238038X" xr:uid="{00000000-0004-0000-0000-000055030000}"/>
    <hyperlink ref="E865" location="A125261798W" display="A125261798W" xr:uid="{00000000-0004-0000-0000-000056030000}"/>
    <hyperlink ref="E866" location="A125249918A" display="A125249918A" xr:uid="{00000000-0004-0000-0000-000057030000}"/>
    <hyperlink ref="E867" location="A125230890K" display="A125230890K" xr:uid="{00000000-0004-0000-0000-000058030000}"/>
    <hyperlink ref="E868" location="A125254650V" display="A125254650V" xr:uid="{00000000-0004-0000-0000-000059030000}"/>
    <hyperlink ref="E869" location="A125242770R" display="A125242770R" xr:uid="{00000000-0004-0000-0000-00005A030000}"/>
    <hyperlink ref="E870" location="A125235642R" display="A125235642R" xr:uid="{00000000-0004-0000-0000-00005B030000}"/>
    <hyperlink ref="E871" location="A125259402X" display="A125259402X" xr:uid="{00000000-0004-0000-0000-00005C030000}"/>
    <hyperlink ref="E872" location="A125247522V" display="A125247522V" xr:uid="{00000000-0004-0000-0000-00005D030000}"/>
    <hyperlink ref="E873" location="A125233266K" display="A125233266K" xr:uid="{00000000-0004-0000-0000-00005E030000}"/>
    <hyperlink ref="E874" location="A125257026V" display="A125257026V" xr:uid="{00000000-0004-0000-0000-00005F030000}"/>
    <hyperlink ref="E875" location="A125245146R" display="A125245146R" xr:uid="{00000000-0004-0000-0000-000060030000}"/>
    <hyperlink ref="E876" location="A125228514R" display="A125228514R" xr:uid="{00000000-0004-0000-0000-000061030000}"/>
    <hyperlink ref="E877" location="A125252274R" display="A125252274R" xr:uid="{00000000-0004-0000-0000-000062030000}"/>
    <hyperlink ref="E878" location="A125240394K" display="A125240394K" xr:uid="{00000000-0004-0000-0000-000063030000}"/>
    <hyperlink ref="E879" location="A125238018R" display="A125238018R" xr:uid="{00000000-0004-0000-0000-000064030000}"/>
    <hyperlink ref="E880" location="A125261778L" display="A125261778L" xr:uid="{00000000-0004-0000-0000-000065030000}"/>
    <hyperlink ref="E881" location="A125249898C" display="A125249898C" xr:uid="{00000000-0004-0000-0000-000066030000}"/>
    <hyperlink ref="E882" location="A125230914T" display="A125230914T" xr:uid="{00000000-0004-0000-0000-000067030000}"/>
    <hyperlink ref="E883" location="A125254674L" display="A125254674L" xr:uid="{00000000-0004-0000-0000-000068030000}"/>
    <hyperlink ref="E884" location="A125242794J" display="A125242794J" xr:uid="{00000000-0004-0000-0000-000069030000}"/>
    <hyperlink ref="E885" location="A125235666J" display="A125235666J" xr:uid="{00000000-0004-0000-0000-00006A030000}"/>
    <hyperlink ref="E886" location="A125259426T" display="A125259426T" xr:uid="{00000000-0004-0000-0000-00006B030000}"/>
    <hyperlink ref="E887" location="A125247546L" display="A125247546L" xr:uid="{00000000-0004-0000-0000-00006C030000}"/>
    <hyperlink ref="E888" location="A125233290K" display="A125233290K" xr:uid="{00000000-0004-0000-0000-00006D030000}"/>
    <hyperlink ref="E889" location="A125257050V" display="A125257050V" xr:uid="{00000000-0004-0000-0000-00006E030000}"/>
    <hyperlink ref="E890" location="A125245170R" display="A125245170R" xr:uid="{00000000-0004-0000-0000-00006F030000}"/>
    <hyperlink ref="E891" location="A125228538J" display="A125228538J" xr:uid="{00000000-0004-0000-0000-000070030000}"/>
    <hyperlink ref="E892" location="A125252298J" display="A125252298J" xr:uid="{00000000-0004-0000-0000-000071030000}"/>
    <hyperlink ref="E893" location="A125240418T" display="A125240418T" xr:uid="{00000000-0004-0000-0000-000072030000}"/>
    <hyperlink ref="E894" location="A125238042R" display="A125238042R" xr:uid="{00000000-0004-0000-0000-000073030000}"/>
    <hyperlink ref="E895" location="A125261802A" display="A125261802A" xr:uid="{00000000-0004-0000-0000-000074030000}"/>
    <hyperlink ref="E896" location="A125249922T" display="A125249922T" xr:uid="{00000000-0004-0000-0000-000075030000}"/>
    <hyperlink ref="E897" location="A125230918A" display="A125230918A" xr:uid="{00000000-0004-0000-0000-000076030000}"/>
    <hyperlink ref="E898" location="A125254678W" display="A125254678W" xr:uid="{00000000-0004-0000-0000-000077030000}"/>
    <hyperlink ref="E899" location="A125242798T" display="A125242798T" xr:uid="{00000000-0004-0000-0000-000078030000}"/>
    <hyperlink ref="E900" location="A125235670X" display="A125235670X" xr:uid="{00000000-0004-0000-0000-000079030000}"/>
    <hyperlink ref="E901" location="A125259430J" display="A125259430J" xr:uid="{00000000-0004-0000-0000-00007A030000}"/>
    <hyperlink ref="E902" location="A125247550C" display="A125247550C" xr:uid="{00000000-0004-0000-0000-00007B030000}"/>
    <hyperlink ref="E903" location="A125233294V" display="A125233294V" xr:uid="{00000000-0004-0000-0000-00007C030000}"/>
    <hyperlink ref="E904" location="A125257054C" display="A125257054C" xr:uid="{00000000-0004-0000-0000-00007D030000}"/>
    <hyperlink ref="E905" location="A125245174X" display="A125245174X" xr:uid="{00000000-0004-0000-0000-00007E030000}"/>
    <hyperlink ref="E906" location="A125228542X" display="A125228542X" xr:uid="{00000000-0004-0000-0000-00007F030000}"/>
    <hyperlink ref="E907" location="A125252302L" display="A125252302L" xr:uid="{00000000-0004-0000-0000-000080030000}"/>
    <hyperlink ref="E908" location="A125240422J" display="A125240422J" xr:uid="{00000000-0004-0000-0000-000081030000}"/>
    <hyperlink ref="E909" location="A125238046X" display="A125238046X" xr:uid="{00000000-0004-0000-0000-000082030000}"/>
    <hyperlink ref="E910" location="A125261806K" display="A125261806K" xr:uid="{00000000-0004-0000-0000-000083030000}"/>
    <hyperlink ref="E911" location="A125249926A" display="A125249926A" xr:uid="{00000000-0004-0000-0000-000084030000}"/>
    <hyperlink ref="E912" location="A125230894V" display="A125230894V" xr:uid="{00000000-0004-0000-0000-000085030000}"/>
    <hyperlink ref="E913" location="A125254654C" display="A125254654C" xr:uid="{00000000-0004-0000-0000-000086030000}"/>
    <hyperlink ref="E914" location="A125242774X" display="A125242774X" xr:uid="{00000000-0004-0000-0000-000087030000}"/>
    <hyperlink ref="E915" location="A125235646X" display="A125235646X" xr:uid="{00000000-0004-0000-0000-000088030000}"/>
    <hyperlink ref="E916" location="A125259406J" display="A125259406J" xr:uid="{00000000-0004-0000-0000-000089030000}"/>
    <hyperlink ref="E917" location="A125247526C" display="A125247526C" xr:uid="{00000000-0004-0000-0000-00008A030000}"/>
    <hyperlink ref="E918" location="A125233270A" display="A125233270A" xr:uid="{00000000-0004-0000-0000-00008B030000}"/>
    <hyperlink ref="E919" location="A125257030K" display="A125257030K" xr:uid="{00000000-0004-0000-0000-00008C030000}"/>
    <hyperlink ref="E920" location="A125245150F" display="A125245150F" xr:uid="{00000000-0004-0000-0000-00008D030000}"/>
    <hyperlink ref="E921" location="A125228518X" display="A125228518X" xr:uid="{00000000-0004-0000-0000-00008E030000}"/>
    <hyperlink ref="E922" location="A125252278X" display="A125252278X" xr:uid="{00000000-0004-0000-0000-00008F030000}"/>
    <hyperlink ref="E923" location="A125240398V" display="A125240398V" xr:uid="{00000000-0004-0000-0000-000090030000}"/>
    <hyperlink ref="E924" location="A125238022F" display="A125238022F" xr:uid="{00000000-0004-0000-0000-000091030000}"/>
    <hyperlink ref="E925" location="A125261782C" display="A125261782C" xr:uid="{00000000-0004-0000-0000-000092030000}"/>
    <hyperlink ref="E926" location="A125249902J" display="A125249902J" xr:uid="{00000000-0004-0000-0000-000093030000}"/>
    <hyperlink ref="E927" location="A125230898C" display="A125230898C" xr:uid="{00000000-0004-0000-0000-000094030000}"/>
    <hyperlink ref="E928" location="A125254658L" display="A125254658L" xr:uid="{00000000-0004-0000-0000-000095030000}"/>
    <hyperlink ref="E929" location="A125242778J" display="A125242778J" xr:uid="{00000000-0004-0000-0000-000096030000}"/>
    <hyperlink ref="E930" location="A125235650R" display="A125235650R" xr:uid="{00000000-0004-0000-0000-000097030000}"/>
    <hyperlink ref="E931" location="A125259410X" display="A125259410X" xr:uid="{00000000-0004-0000-0000-000098030000}"/>
    <hyperlink ref="E932" location="A125247530V" display="A125247530V" xr:uid="{00000000-0004-0000-0000-000099030000}"/>
    <hyperlink ref="E933" location="A125233274K" display="A125233274K" xr:uid="{00000000-0004-0000-0000-00009A030000}"/>
    <hyperlink ref="E934" location="A125257034V" display="A125257034V" xr:uid="{00000000-0004-0000-0000-00009B030000}"/>
    <hyperlink ref="E935" location="A125245154R" display="A125245154R" xr:uid="{00000000-0004-0000-0000-00009C030000}"/>
    <hyperlink ref="E936" location="A125228522R" display="A125228522R" xr:uid="{00000000-0004-0000-0000-00009D030000}"/>
    <hyperlink ref="E937" location="A125252282R" display="A125252282R" xr:uid="{00000000-0004-0000-0000-00009E030000}"/>
    <hyperlink ref="E938" location="A125240402X" display="A125240402X" xr:uid="{00000000-0004-0000-0000-00009F030000}"/>
    <hyperlink ref="E939" location="A125238026R" display="A125238026R" xr:uid="{00000000-0004-0000-0000-0000A0030000}"/>
    <hyperlink ref="E940" location="A125261786L" display="A125261786L" xr:uid="{00000000-0004-0000-0000-0000A1030000}"/>
    <hyperlink ref="E941" location="A125249906T" display="A125249906T" xr:uid="{00000000-0004-0000-0000-0000A2030000}"/>
    <hyperlink ref="E942" location="A125230902J" display="A125230902J" xr:uid="{00000000-0004-0000-0000-0000A3030000}"/>
    <hyperlink ref="E943" location="A125254662C" display="A125254662C" xr:uid="{00000000-0004-0000-0000-0000A4030000}"/>
    <hyperlink ref="E944" location="A125242782X" display="A125242782X" xr:uid="{00000000-0004-0000-0000-0000A5030000}"/>
    <hyperlink ref="E945" location="A125235654X" display="A125235654X" xr:uid="{00000000-0004-0000-0000-0000A6030000}"/>
    <hyperlink ref="E946" location="A125259414J" display="A125259414J" xr:uid="{00000000-0004-0000-0000-0000A7030000}"/>
    <hyperlink ref="E947" location="A125247534C" display="A125247534C" xr:uid="{00000000-0004-0000-0000-0000A8030000}"/>
    <hyperlink ref="E948" location="A125233278V" display="A125233278V" xr:uid="{00000000-0004-0000-0000-0000A9030000}"/>
    <hyperlink ref="E949" location="A125257038C" display="A125257038C" xr:uid="{00000000-0004-0000-0000-0000AA030000}"/>
    <hyperlink ref="E950" location="A125245158X" display="A125245158X" xr:uid="{00000000-0004-0000-0000-0000AB030000}"/>
    <hyperlink ref="E951" location="A125228526X" display="A125228526X" xr:uid="{00000000-0004-0000-0000-0000AC030000}"/>
    <hyperlink ref="E952" location="A125252286X" display="A125252286X" xr:uid="{00000000-0004-0000-0000-0000AD030000}"/>
    <hyperlink ref="E953" location="A125240406J" display="A125240406J" xr:uid="{00000000-0004-0000-0000-0000AE030000}"/>
    <hyperlink ref="E954" location="A125238030F" display="A125238030F" xr:uid="{00000000-0004-0000-0000-0000AF030000}"/>
    <hyperlink ref="E955" location="A125261790C" display="A125261790C" xr:uid="{00000000-0004-0000-0000-0000B0030000}"/>
    <hyperlink ref="E956" location="A125249910J" display="A125249910J" xr:uid="{00000000-0004-0000-0000-0000B1030000}"/>
    <hyperlink ref="E957" location="A125230886V" display="A125230886V" xr:uid="{00000000-0004-0000-0000-0000B2030000}"/>
    <hyperlink ref="E958" location="A125254646C" display="A125254646C" xr:uid="{00000000-0004-0000-0000-0000B3030000}"/>
    <hyperlink ref="E959" location="A125242766X" display="A125242766X" xr:uid="{00000000-0004-0000-0000-0000B4030000}"/>
    <hyperlink ref="E960" location="A125235638X" display="A125235638X" xr:uid="{00000000-0004-0000-0000-0000B5030000}"/>
    <hyperlink ref="E961" location="A125259398V" display="A125259398V" xr:uid="{00000000-0004-0000-0000-0000B6030000}"/>
    <hyperlink ref="E962" location="A125247518C" display="A125247518C" xr:uid="{00000000-0004-0000-0000-0000B7030000}"/>
    <hyperlink ref="E963" location="A125233262A" display="A125233262A" xr:uid="{00000000-0004-0000-0000-0000B8030000}"/>
    <hyperlink ref="E964" location="A125257022K" display="A125257022K" xr:uid="{00000000-0004-0000-0000-0000B9030000}"/>
    <hyperlink ref="E965" location="A125245142F" display="A125245142F" xr:uid="{00000000-0004-0000-0000-0000BA030000}"/>
    <hyperlink ref="E966" location="A125228510F" display="A125228510F" xr:uid="{00000000-0004-0000-0000-0000BB030000}"/>
    <hyperlink ref="E967" location="A125252270F" display="A125252270F" xr:uid="{00000000-0004-0000-0000-0000BC030000}"/>
    <hyperlink ref="E968" location="A125240390A" display="A125240390A" xr:uid="{00000000-0004-0000-0000-0000BD030000}"/>
    <hyperlink ref="E969" location="A125238014F" display="A125238014F" xr:uid="{00000000-0004-0000-0000-0000BE030000}"/>
    <hyperlink ref="E970" location="A125261774C" display="A125261774C" xr:uid="{00000000-0004-0000-0000-0000BF030000}"/>
    <hyperlink ref="E971" location="A125249894V" display="A125249894V" xr:uid="{00000000-0004-0000-0000-0000C0030000}"/>
    <hyperlink ref="E972" location="A125230922T" display="A125230922T" xr:uid="{00000000-0004-0000-0000-0000C1030000}"/>
    <hyperlink ref="E973" location="A125254682L" display="A125254682L" xr:uid="{00000000-0004-0000-0000-0000C2030000}"/>
    <hyperlink ref="E974" location="A125242802W" display="A125242802W" xr:uid="{00000000-0004-0000-0000-0000C3030000}"/>
    <hyperlink ref="E975" location="A125235674J" display="A125235674J" xr:uid="{00000000-0004-0000-0000-0000C4030000}"/>
    <hyperlink ref="E976" location="A125259434T" display="A125259434T" xr:uid="{00000000-0004-0000-0000-0000C5030000}"/>
    <hyperlink ref="E977" location="A125247554L" display="A125247554L" xr:uid="{00000000-0004-0000-0000-0000C6030000}"/>
    <hyperlink ref="E978" location="A125233298C" display="A125233298C" xr:uid="{00000000-0004-0000-0000-0000C7030000}"/>
    <hyperlink ref="E979" location="A125257058L" display="A125257058L" xr:uid="{00000000-0004-0000-0000-0000C8030000}"/>
    <hyperlink ref="E980" location="A125245178J" display="A125245178J" xr:uid="{00000000-0004-0000-0000-0000C9030000}"/>
    <hyperlink ref="E981" location="A125228546J" display="A125228546J" xr:uid="{00000000-0004-0000-0000-0000CA030000}"/>
    <hyperlink ref="E982" location="A125252306W" display="A125252306W" xr:uid="{00000000-0004-0000-0000-0000CB030000}"/>
    <hyperlink ref="E983" location="A125240426T" display="A125240426T" xr:uid="{00000000-0004-0000-0000-0000CC030000}"/>
    <hyperlink ref="E984" location="A125238050R" display="A125238050R" xr:uid="{00000000-0004-0000-0000-0000CD030000}"/>
    <hyperlink ref="E985" location="A125261810A" display="A125261810A" xr:uid="{00000000-0004-0000-0000-0000CE030000}"/>
    <hyperlink ref="E986" location="A125249930T" display="A125249930T" xr:uid="{00000000-0004-0000-0000-0000CF030000}"/>
    <hyperlink ref="E987" location="A125230906T" display="A125230906T" xr:uid="{00000000-0004-0000-0000-0000D0030000}"/>
    <hyperlink ref="E988" location="A125254666L" display="A125254666L" xr:uid="{00000000-0004-0000-0000-0000D1030000}"/>
    <hyperlink ref="E989" location="A125242786J" display="A125242786J" xr:uid="{00000000-0004-0000-0000-0000D2030000}"/>
    <hyperlink ref="E990" location="A125235658J" display="A125235658J" xr:uid="{00000000-0004-0000-0000-0000D3030000}"/>
    <hyperlink ref="E991" location="A125259418T" display="A125259418T" xr:uid="{00000000-0004-0000-0000-0000D4030000}"/>
    <hyperlink ref="E992" location="A125247538L" display="A125247538L" xr:uid="{00000000-0004-0000-0000-0000D5030000}"/>
    <hyperlink ref="E993" location="A125233282K" display="A125233282K" xr:uid="{00000000-0004-0000-0000-0000D6030000}"/>
    <hyperlink ref="E994" location="A125257042V" display="A125257042V" xr:uid="{00000000-0004-0000-0000-0000D7030000}"/>
    <hyperlink ref="E995" location="A125245162R" display="A125245162R" xr:uid="{00000000-0004-0000-0000-0000D8030000}"/>
    <hyperlink ref="E996" location="A125228530R" display="A125228530R" xr:uid="{00000000-0004-0000-0000-0000D9030000}"/>
    <hyperlink ref="E997" location="A125252290R" display="A125252290R" xr:uid="{00000000-0004-0000-0000-0000DA030000}"/>
    <hyperlink ref="E998" location="A125240410X" display="A125240410X" xr:uid="{00000000-0004-0000-0000-0000DB030000}"/>
    <hyperlink ref="E999" location="A125238034R" display="A125238034R" xr:uid="{00000000-0004-0000-0000-0000DC030000}"/>
    <hyperlink ref="E1000" location="A125261794L" display="A125261794L" xr:uid="{00000000-0004-0000-0000-0000DD030000}"/>
    <hyperlink ref="E1001" location="A125249914T" display="A125249914T" xr:uid="{00000000-0004-0000-0000-0000DE030000}"/>
    <hyperlink ref="E1002" location="A125230398J" display="A125230398J" xr:uid="{00000000-0004-0000-0000-0000DF030000}"/>
    <hyperlink ref="E1003" location="A125254158T" display="A125254158T" xr:uid="{00000000-0004-0000-0000-0000E0030000}"/>
    <hyperlink ref="E1004" location="A125242278L" display="A125242278L" xr:uid="{00000000-0004-0000-0000-0000E1030000}"/>
    <hyperlink ref="E1005" location="A125235150V" display="A125235150V" xr:uid="{00000000-0004-0000-0000-0000E2030000}"/>
    <hyperlink ref="E1006" location="A125258910A" display="A125258910A" xr:uid="{00000000-0004-0000-0000-0000E3030000}"/>
    <hyperlink ref="E1007" location="A125247030X" display="A125247030X" xr:uid="{00000000-0004-0000-0000-0000E4030000}"/>
    <hyperlink ref="E1008" location="A125232774L" display="A125232774L" xr:uid="{00000000-0004-0000-0000-0000E5030000}"/>
    <hyperlink ref="E1009" location="A125256534W" display="A125256534W" xr:uid="{00000000-0004-0000-0000-0000E6030000}"/>
    <hyperlink ref="E1010" location="A125244654T" display="A125244654T" xr:uid="{00000000-0004-0000-0000-0000E7030000}"/>
    <hyperlink ref="E1011" location="A125228022V" display="A125228022V" xr:uid="{00000000-0004-0000-0000-0000E8030000}"/>
    <hyperlink ref="E1012" location="A125251782T" display="A125251782T" xr:uid="{00000000-0004-0000-0000-0000E9030000}"/>
    <hyperlink ref="E1013" location="A125239902W" display="A125239902W" xr:uid="{00000000-0004-0000-0000-0000EA030000}"/>
    <hyperlink ref="E1014" location="A125237526T" display="A125237526T" xr:uid="{00000000-0004-0000-0000-0000EB030000}"/>
    <hyperlink ref="E1015" location="A125261286T" display="A125261286T" xr:uid="{00000000-0004-0000-0000-0000EC030000}"/>
    <hyperlink ref="E1016" location="A125249406W" display="A125249406W" xr:uid="{00000000-0004-0000-0000-0000ED030000}"/>
    <hyperlink ref="E1017" location="A125230382R" display="A125230382R" xr:uid="{00000000-0004-0000-0000-0000EE030000}"/>
    <hyperlink ref="E1018" location="A125254142X" display="A125254142X" xr:uid="{00000000-0004-0000-0000-0000EF030000}"/>
    <hyperlink ref="E1019" location="A125242262V" display="A125242262V" xr:uid="{00000000-0004-0000-0000-0000F0030000}"/>
    <hyperlink ref="E1020" location="A125235134V" display="A125235134V" xr:uid="{00000000-0004-0000-0000-0000F1030000}"/>
    <hyperlink ref="E1021" location="A125258894L" display="A125258894L" xr:uid="{00000000-0004-0000-0000-0000F2030000}"/>
    <hyperlink ref="E1022" location="A125247014X" display="A125247014X" xr:uid="{00000000-0004-0000-0000-0000F3030000}"/>
    <hyperlink ref="E1023" location="A125232758L" display="A125232758L" xr:uid="{00000000-0004-0000-0000-0000F4030000}"/>
    <hyperlink ref="E1024" location="A125256518W" display="A125256518W" xr:uid="{00000000-0004-0000-0000-0000F5030000}"/>
    <hyperlink ref="E1025" location="A125244638T" display="A125244638T" xr:uid="{00000000-0004-0000-0000-0000F6030000}"/>
    <hyperlink ref="E1026" location="A125228006V" display="A125228006V" xr:uid="{00000000-0004-0000-0000-0000F7030000}"/>
    <hyperlink ref="E1027" location="A125251766T" display="A125251766T" xr:uid="{00000000-0004-0000-0000-0000F8030000}"/>
    <hyperlink ref="E1028" location="A125239886J" display="A125239886J" xr:uid="{00000000-0004-0000-0000-0000F9030000}"/>
    <hyperlink ref="E1029" location="A125237510X" display="A125237510X" xr:uid="{00000000-0004-0000-0000-0000FA030000}"/>
    <hyperlink ref="E1030" location="A125261270X" display="A125261270X" xr:uid="{00000000-0004-0000-0000-0000FB030000}"/>
    <hyperlink ref="E1031" location="A125249390R" display="A125249390R" xr:uid="{00000000-0004-0000-0000-0000FC030000}"/>
    <hyperlink ref="E1032" location="A125230362F" display="A125230362F" xr:uid="{00000000-0004-0000-0000-0000FD030000}"/>
    <hyperlink ref="E1033" location="A125254122R" display="A125254122R" xr:uid="{00000000-0004-0000-0000-0000FE030000}"/>
    <hyperlink ref="E1034" location="A125242242K" display="A125242242K" xr:uid="{00000000-0004-0000-0000-0000FF030000}"/>
    <hyperlink ref="E1035" location="A125235114K" display="A125235114K" xr:uid="{00000000-0004-0000-0000-000000040000}"/>
    <hyperlink ref="E1036" location="A125258874C" display="A125258874C" xr:uid="{00000000-0004-0000-0000-000001040000}"/>
    <hyperlink ref="E1037" location="A125246994X" display="A125246994X" xr:uid="{00000000-0004-0000-0000-000002040000}"/>
    <hyperlink ref="E1038" location="A125232738C" display="A125232738C" xr:uid="{00000000-0004-0000-0000-000003040000}"/>
    <hyperlink ref="E1039" location="A125256498X" display="A125256498X" xr:uid="{00000000-0004-0000-0000-000004040000}"/>
    <hyperlink ref="E1040" location="A125244618J" display="A125244618J" xr:uid="{00000000-0004-0000-0000-000005040000}"/>
    <hyperlink ref="E1041" location="A125227986V" display="A125227986V" xr:uid="{00000000-0004-0000-0000-000006040000}"/>
    <hyperlink ref="E1042" location="A125251746J" display="A125251746J" xr:uid="{00000000-0004-0000-0000-000007040000}"/>
    <hyperlink ref="E1043" location="A125239866X" display="A125239866X" xr:uid="{00000000-0004-0000-0000-000008040000}"/>
    <hyperlink ref="E1044" location="A125237490A" display="A125237490A" xr:uid="{00000000-0004-0000-0000-000009040000}"/>
    <hyperlink ref="E1045" location="A125261250R" display="A125261250R" xr:uid="{00000000-0004-0000-0000-00000A040000}"/>
    <hyperlink ref="E1046" location="A125249370F" display="A125249370F" xr:uid="{00000000-0004-0000-0000-00000B040000}"/>
    <hyperlink ref="E1047" location="A125230386X" display="A125230386X" xr:uid="{00000000-0004-0000-0000-00000C040000}"/>
    <hyperlink ref="E1048" location="A125254146J" display="A125254146J" xr:uid="{00000000-0004-0000-0000-00000D040000}"/>
    <hyperlink ref="E1049" location="A125242266C" display="A125242266C" xr:uid="{00000000-0004-0000-0000-00000E040000}"/>
    <hyperlink ref="E1050" location="A125235138C" display="A125235138C" xr:uid="{00000000-0004-0000-0000-00000F040000}"/>
    <hyperlink ref="E1051" location="A125258898W" display="A125258898W" xr:uid="{00000000-0004-0000-0000-000010040000}"/>
    <hyperlink ref="E1052" location="A125247018J" display="A125247018J" xr:uid="{00000000-0004-0000-0000-000011040000}"/>
    <hyperlink ref="E1053" location="A125232762C" display="A125232762C" xr:uid="{00000000-0004-0000-0000-000012040000}"/>
    <hyperlink ref="E1054" location="A125256522L" display="A125256522L" xr:uid="{00000000-0004-0000-0000-000013040000}"/>
    <hyperlink ref="E1055" location="A125244642J" display="A125244642J" xr:uid="{00000000-0004-0000-0000-000014040000}"/>
    <hyperlink ref="E1056" location="A125228010K" display="A125228010K" xr:uid="{00000000-0004-0000-0000-000015040000}"/>
    <hyperlink ref="E1057" location="A125251770J" display="A125251770J" xr:uid="{00000000-0004-0000-0000-000016040000}"/>
    <hyperlink ref="E1058" location="A125239890X" display="A125239890X" xr:uid="{00000000-0004-0000-0000-000017040000}"/>
    <hyperlink ref="E1059" location="A125237514J" display="A125237514J" xr:uid="{00000000-0004-0000-0000-000018040000}"/>
    <hyperlink ref="E1060" location="A125261274J" display="A125261274J" xr:uid="{00000000-0004-0000-0000-000019040000}"/>
    <hyperlink ref="E1061" location="A125249394X" display="A125249394X" xr:uid="{00000000-0004-0000-0000-00001A040000}"/>
    <hyperlink ref="E1062" location="A125230390R" display="A125230390R" xr:uid="{00000000-0004-0000-0000-00001B040000}"/>
    <hyperlink ref="E1063" location="A125254150X" display="A125254150X" xr:uid="{00000000-0004-0000-0000-00001C040000}"/>
    <hyperlink ref="E1064" location="A125242270V" display="A125242270V" xr:uid="{00000000-0004-0000-0000-00001D040000}"/>
    <hyperlink ref="E1065" location="A125235142V" display="A125235142V" xr:uid="{00000000-0004-0000-0000-00001E040000}"/>
    <hyperlink ref="E1066" location="A125258902A" display="A125258902A" xr:uid="{00000000-0004-0000-0000-00001F040000}"/>
    <hyperlink ref="E1067" location="A125247022X" display="A125247022X" xr:uid="{00000000-0004-0000-0000-000020040000}"/>
    <hyperlink ref="E1068" location="A125232766L" display="A125232766L" xr:uid="{00000000-0004-0000-0000-000021040000}"/>
    <hyperlink ref="E1069" location="A125256526W" display="A125256526W" xr:uid="{00000000-0004-0000-0000-000022040000}"/>
    <hyperlink ref="E1070" location="A125244646T" display="A125244646T" xr:uid="{00000000-0004-0000-0000-000023040000}"/>
    <hyperlink ref="E1071" location="A125228014V" display="A125228014V" xr:uid="{00000000-0004-0000-0000-000024040000}"/>
    <hyperlink ref="E1072" location="A125251774T" display="A125251774T" xr:uid="{00000000-0004-0000-0000-000025040000}"/>
    <hyperlink ref="E1073" location="A125239894J" display="A125239894J" xr:uid="{00000000-0004-0000-0000-000026040000}"/>
    <hyperlink ref="E1074" location="A125237518T" display="A125237518T" xr:uid="{00000000-0004-0000-0000-000027040000}"/>
    <hyperlink ref="E1075" location="A125261278T" display="A125261278T" xr:uid="{00000000-0004-0000-0000-000028040000}"/>
    <hyperlink ref="E1076" location="A125249398J" display="A125249398J" xr:uid="{00000000-0004-0000-0000-000029040000}"/>
    <hyperlink ref="E1077" location="A125230366R" display="A125230366R" xr:uid="{00000000-0004-0000-0000-00002A040000}"/>
    <hyperlink ref="E1078" location="A125254126X" display="A125254126X" xr:uid="{00000000-0004-0000-0000-00002B040000}"/>
    <hyperlink ref="E1079" location="A125242246V" display="A125242246V" xr:uid="{00000000-0004-0000-0000-00002C040000}"/>
    <hyperlink ref="E1080" location="A125235118V" display="A125235118V" xr:uid="{00000000-0004-0000-0000-00002D040000}"/>
    <hyperlink ref="E1081" location="A125258878L" display="A125258878L" xr:uid="{00000000-0004-0000-0000-00002E040000}"/>
    <hyperlink ref="E1082" location="A125246998J" display="A125246998J" xr:uid="{00000000-0004-0000-0000-00002F040000}"/>
    <hyperlink ref="E1083" location="A125232742V" display="A125232742V" xr:uid="{00000000-0004-0000-0000-000030040000}"/>
    <hyperlink ref="E1084" location="A125256502C" display="A125256502C" xr:uid="{00000000-0004-0000-0000-000031040000}"/>
    <hyperlink ref="E1085" location="A125244622X" display="A125244622X" xr:uid="{00000000-0004-0000-0000-000032040000}"/>
    <hyperlink ref="E1086" location="A125227990K" display="A125227990K" xr:uid="{00000000-0004-0000-0000-000033040000}"/>
    <hyperlink ref="E1087" location="A125251750X" display="A125251750X" xr:uid="{00000000-0004-0000-0000-000034040000}"/>
    <hyperlink ref="E1088" location="A125239870R" display="A125239870R" xr:uid="{00000000-0004-0000-0000-000035040000}"/>
    <hyperlink ref="E1089" location="A125237494K" display="A125237494K" xr:uid="{00000000-0004-0000-0000-000036040000}"/>
    <hyperlink ref="E1090" location="A125261254X" display="A125261254X" xr:uid="{00000000-0004-0000-0000-000037040000}"/>
    <hyperlink ref="E1091" location="A125249374R" display="A125249374R" xr:uid="{00000000-0004-0000-0000-000038040000}"/>
    <hyperlink ref="E1092" location="A125230370F" display="A125230370F" xr:uid="{00000000-0004-0000-0000-000039040000}"/>
    <hyperlink ref="E1093" location="A125254130R" display="A125254130R" xr:uid="{00000000-0004-0000-0000-00003A040000}"/>
    <hyperlink ref="E1094" location="A125242250K" display="A125242250K" xr:uid="{00000000-0004-0000-0000-00003B040000}"/>
    <hyperlink ref="E1095" location="A125235122K" display="A125235122K" xr:uid="{00000000-0004-0000-0000-00003C040000}"/>
    <hyperlink ref="E1096" location="A125258882C" display="A125258882C" xr:uid="{00000000-0004-0000-0000-00003D040000}"/>
    <hyperlink ref="E1097" location="A125247002R" display="A125247002R" xr:uid="{00000000-0004-0000-0000-00003E040000}"/>
    <hyperlink ref="E1098" location="A125232746C" display="A125232746C" xr:uid="{00000000-0004-0000-0000-00003F040000}"/>
    <hyperlink ref="E1099" location="A125256506L" display="A125256506L" xr:uid="{00000000-0004-0000-0000-000040040000}"/>
    <hyperlink ref="E1100" location="A125244626J" display="A125244626J" xr:uid="{00000000-0004-0000-0000-000041040000}"/>
    <hyperlink ref="E1101" location="A125227994V" display="A125227994V" xr:uid="{00000000-0004-0000-0000-000042040000}"/>
    <hyperlink ref="E1102" location="A125251754J" display="A125251754J" xr:uid="{00000000-0004-0000-0000-000043040000}"/>
    <hyperlink ref="E1103" location="A125239874X" display="A125239874X" xr:uid="{00000000-0004-0000-0000-000044040000}"/>
    <hyperlink ref="E1104" location="A125237498V" display="A125237498V" xr:uid="{00000000-0004-0000-0000-000045040000}"/>
    <hyperlink ref="E1105" location="A125261258J" display="A125261258J" xr:uid="{00000000-0004-0000-0000-000046040000}"/>
    <hyperlink ref="E1106" location="A125249378X" display="A125249378X" xr:uid="{00000000-0004-0000-0000-000047040000}"/>
    <hyperlink ref="E1107" location="A125230374R" display="A125230374R" xr:uid="{00000000-0004-0000-0000-000048040000}"/>
    <hyperlink ref="E1108" location="A125254134X" display="A125254134X" xr:uid="{00000000-0004-0000-0000-000049040000}"/>
    <hyperlink ref="E1109" location="A125242254V" display="A125242254V" xr:uid="{00000000-0004-0000-0000-00004A040000}"/>
    <hyperlink ref="E1110" location="A125235126V" display="A125235126V" xr:uid="{00000000-0004-0000-0000-00004B040000}"/>
    <hyperlink ref="E1111" location="A125258886L" display="A125258886L" xr:uid="{00000000-0004-0000-0000-00004C040000}"/>
    <hyperlink ref="E1112" location="A125247006X" display="A125247006X" xr:uid="{00000000-0004-0000-0000-00004D040000}"/>
    <hyperlink ref="E1113" location="A125232750V" display="A125232750V" xr:uid="{00000000-0004-0000-0000-00004E040000}"/>
    <hyperlink ref="E1114" location="A125256510C" display="A125256510C" xr:uid="{00000000-0004-0000-0000-00004F040000}"/>
    <hyperlink ref="E1115" location="A125244630X" display="A125244630X" xr:uid="{00000000-0004-0000-0000-000050040000}"/>
    <hyperlink ref="E1116" location="A125227998C" display="A125227998C" xr:uid="{00000000-0004-0000-0000-000051040000}"/>
    <hyperlink ref="E1117" location="A125251758T" display="A125251758T" xr:uid="{00000000-0004-0000-0000-000052040000}"/>
    <hyperlink ref="E1118" location="A125239878J" display="A125239878J" xr:uid="{00000000-0004-0000-0000-000053040000}"/>
    <hyperlink ref="E1119" location="A125237502X" display="A125237502X" xr:uid="{00000000-0004-0000-0000-000054040000}"/>
    <hyperlink ref="E1120" location="A125261262X" display="A125261262X" xr:uid="{00000000-0004-0000-0000-000055040000}"/>
    <hyperlink ref="E1121" location="A125249382R" display="A125249382R" xr:uid="{00000000-0004-0000-0000-000056040000}"/>
    <hyperlink ref="E1122" location="A125230358R" display="A125230358R" xr:uid="{00000000-0004-0000-0000-000057040000}"/>
    <hyperlink ref="E1123" location="A125254118X" display="A125254118X" xr:uid="{00000000-0004-0000-0000-000058040000}"/>
    <hyperlink ref="E1124" location="A125242238V" display="A125242238V" xr:uid="{00000000-0004-0000-0000-000059040000}"/>
    <hyperlink ref="E1125" location="A125235110A" display="A125235110A" xr:uid="{00000000-0004-0000-0000-00005A040000}"/>
    <hyperlink ref="E1126" location="A125258870V" display="A125258870V" xr:uid="{00000000-0004-0000-0000-00005B040000}"/>
    <hyperlink ref="E1127" location="A125246990R" display="A125246990R" xr:uid="{00000000-0004-0000-0000-00005C040000}"/>
    <hyperlink ref="E1128" location="A125232734V" display="A125232734V" xr:uid="{00000000-0004-0000-0000-00005D040000}"/>
    <hyperlink ref="E1129" location="A125256494R" display="A125256494R" xr:uid="{00000000-0004-0000-0000-00005E040000}"/>
    <hyperlink ref="E1130" location="A125244614X" display="A125244614X" xr:uid="{00000000-0004-0000-0000-00005F040000}"/>
    <hyperlink ref="E1131" location="A125227982K" display="A125227982K" xr:uid="{00000000-0004-0000-0000-000060040000}"/>
    <hyperlink ref="E1132" location="A125251742X" display="A125251742X" xr:uid="{00000000-0004-0000-0000-000061040000}"/>
    <hyperlink ref="E1133" location="A125239862R" display="A125239862R" xr:uid="{00000000-0004-0000-0000-000062040000}"/>
    <hyperlink ref="E1134" location="A125237486K" display="A125237486K" xr:uid="{00000000-0004-0000-0000-000063040000}"/>
    <hyperlink ref="E1135" location="A125261246X" display="A125261246X" xr:uid="{00000000-0004-0000-0000-000064040000}"/>
    <hyperlink ref="E1136" location="A125249366R" display="A125249366R" xr:uid="{00000000-0004-0000-0000-000065040000}"/>
    <hyperlink ref="E1137" location="A125230394X" display="A125230394X" xr:uid="{00000000-0004-0000-0000-000066040000}"/>
    <hyperlink ref="E1138" location="A125254154J" display="A125254154J" xr:uid="{00000000-0004-0000-0000-000067040000}"/>
    <hyperlink ref="E1139" location="A125242274C" display="A125242274C" xr:uid="{00000000-0004-0000-0000-000068040000}"/>
    <hyperlink ref="E1140" location="A125235146C" display="A125235146C" xr:uid="{00000000-0004-0000-0000-000069040000}"/>
    <hyperlink ref="E1141" location="A125258906K" display="A125258906K" xr:uid="{00000000-0004-0000-0000-00006A040000}"/>
    <hyperlink ref="E1142" location="A125247026J" display="A125247026J" xr:uid="{00000000-0004-0000-0000-00006B040000}"/>
    <hyperlink ref="E1143" location="A125232770C" display="A125232770C" xr:uid="{00000000-0004-0000-0000-00006C040000}"/>
    <hyperlink ref="E1144" location="A125256530L" display="A125256530L" xr:uid="{00000000-0004-0000-0000-00006D040000}"/>
    <hyperlink ref="E1145" location="A125244650J" display="A125244650J" xr:uid="{00000000-0004-0000-0000-00006E040000}"/>
    <hyperlink ref="E1146" location="A125228018C" display="A125228018C" xr:uid="{00000000-0004-0000-0000-00006F040000}"/>
    <hyperlink ref="E1147" location="A125251778A" display="A125251778A" xr:uid="{00000000-0004-0000-0000-000070040000}"/>
    <hyperlink ref="E1148" location="A125239898T" display="A125239898T" xr:uid="{00000000-0004-0000-0000-000071040000}"/>
    <hyperlink ref="E1149" location="A125237522J" display="A125237522J" xr:uid="{00000000-0004-0000-0000-000072040000}"/>
    <hyperlink ref="E1150" location="A125261282J" display="A125261282J" xr:uid="{00000000-0004-0000-0000-000073040000}"/>
    <hyperlink ref="E1151" location="A125249402L" display="A125249402L" xr:uid="{00000000-0004-0000-0000-000074040000}"/>
    <hyperlink ref="E1152" location="A125230378X" display="A125230378X" xr:uid="{00000000-0004-0000-0000-000075040000}"/>
    <hyperlink ref="E1153" location="A125254138J" display="A125254138J" xr:uid="{00000000-0004-0000-0000-000076040000}"/>
    <hyperlink ref="E1154" location="A125242258C" display="A125242258C" xr:uid="{00000000-0004-0000-0000-000077040000}"/>
    <hyperlink ref="E1155" location="A125235130K" display="A125235130K" xr:uid="{00000000-0004-0000-0000-000078040000}"/>
    <hyperlink ref="E1156" location="A125258890C" display="A125258890C" xr:uid="{00000000-0004-0000-0000-000079040000}"/>
    <hyperlink ref="E1157" location="A125247010R" display="A125247010R" xr:uid="{00000000-0004-0000-0000-00007A040000}"/>
    <hyperlink ref="E1158" location="A125232754C" display="A125232754C" xr:uid="{00000000-0004-0000-0000-00007B040000}"/>
    <hyperlink ref="E1159" location="A125256514L" display="A125256514L" xr:uid="{00000000-0004-0000-0000-00007C040000}"/>
    <hyperlink ref="E1160" location="A125244634J" display="A125244634J" xr:uid="{00000000-0004-0000-0000-00007D040000}"/>
    <hyperlink ref="E1161" location="A125228002K" display="A125228002K" xr:uid="{00000000-0004-0000-0000-00007E040000}"/>
    <hyperlink ref="E1162" location="A125251762J" display="A125251762J" xr:uid="{00000000-0004-0000-0000-00007F040000}"/>
    <hyperlink ref="E1163" location="A125239882X" display="A125239882X" xr:uid="{00000000-0004-0000-0000-000080040000}"/>
    <hyperlink ref="E1164" location="A125237506J" display="A125237506J" xr:uid="{00000000-0004-0000-0000-000081040000}"/>
    <hyperlink ref="E1165" location="A125261266J" display="A125261266J" xr:uid="{00000000-0004-0000-0000-000082040000}"/>
    <hyperlink ref="E1166" location="A125249386X" display="A125249386X" xr:uid="{00000000-0004-0000-0000-000083040000}"/>
    <hyperlink ref="E1167" location="A125230222C" display="A125230222C" xr:uid="{00000000-0004-0000-0000-000084040000}"/>
    <hyperlink ref="E1168" location="A125253982W" display="A125253982W" xr:uid="{00000000-0004-0000-0000-000085040000}"/>
    <hyperlink ref="E1169" location="A125242102J" display="A125242102J" xr:uid="{00000000-0004-0000-0000-000086040000}"/>
    <hyperlink ref="E1170" location="A125234974T" display="A125234974T" xr:uid="{00000000-0004-0000-0000-000087040000}"/>
    <hyperlink ref="E1171" location="A125258734A" display="A125258734A" xr:uid="{00000000-0004-0000-0000-000088040000}"/>
    <hyperlink ref="E1172" location="A125246854W" display="A125246854W" xr:uid="{00000000-0004-0000-0000-000089040000}"/>
    <hyperlink ref="E1173" location="A125232598L" display="A125232598L" xr:uid="{00000000-0004-0000-0000-00008A040000}"/>
    <hyperlink ref="E1174" location="A125256358W" display="A125256358W" xr:uid="{00000000-0004-0000-0000-00008B040000}"/>
    <hyperlink ref="E1175" location="A125244478T" display="A125244478T" xr:uid="{00000000-0004-0000-0000-00008C040000}"/>
    <hyperlink ref="E1176" location="A125227846T" display="A125227846T" xr:uid="{00000000-0004-0000-0000-00008D040000}"/>
    <hyperlink ref="E1177" location="A125251606F" display="A125251606F" xr:uid="{00000000-0004-0000-0000-00008E040000}"/>
    <hyperlink ref="E1178" location="A125239726W" display="A125239726W" xr:uid="{00000000-0004-0000-0000-00008F040000}"/>
    <hyperlink ref="E1179" location="A125237350X" display="A125237350X" xr:uid="{00000000-0004-0000-0000-000090040000}"/>
    <hyperlink ref="E1180" location="A125261110L" display="A125261110L" xr:uid="{00000000-0004-0000-0000-000091040000}"/>
    <hyperlink ref="E1181" location="A125249230C" display="A125249230C" xr:uid="{00000000-0004-0000-0000-000092040000}"/>
    <hyperlink ref="E1182" location="A125230206C" display="A125230206C" xr:uid="{00000000-0004-0000-0000-000093040000}"/>
    <hyperlink ref="E1183" location="A125253966W" display="A125253966W" xr:uid="{00000000-0004-0000-0000-000094040000}"/>
    <hyperlink ref="E1184" location="A125242086V" display="A125242086V" xr:uid="{00000000-0004-0000-0000-000095040000}"/>
    <hyperlink ref="E1185" location="A125234958T" display="A125234958T" xr:uid="{00000000-0004-0000-0000-000096040000}"/>
    <hyperlink ref="E1186" location="A125258718A" display="A125258718A" xr:uid="{00000000-0004-0000-0000-000097040000}"/>
    <hyperlink ref="E1187" location="A125246838W" display="A125246838W" xr:uid="{00000000-0004-0000-0000-000098040000}"/>
    <hyperlink ref="E1188" location="A125232582V" display="A125232582V" xr:uid="{00000000-0004-0000-0000-000099040000}"/>
    <hyperlink ref="E1189" location="A125256342C" display="A125256342C" xr:uid="{00000000-0004-0000-0000-00009A040000}"/>
    <hyperlink ref="E1190" location="A125244462X" display="A125244462X" xr:uid="{00000000-0004-0000-0000-00009B040000}"/>
    <hyperlink ref="E1191" location="A125227830X" display="A125227830X" xr:uid="{00000000-0004-0000-0000-00009C040000}"/>
    <hyperlink ref="E1192" location="A125251590X" display="A125251590X" xr:uid="{00000000-0004-0000-0000-00009D040000}"/>
    <hyperlink ref="E1193" location="A125239710C" display="A125239710C" xr:uid="{00000000-0004-0000-0000-00009E040000}"/>
    <hyperlink ref="E1194" location="A125237334X" display="A125237334X" xr:uid="{00000000-0004-0000-0000-00009F040000}"/>
    <hyperlink ref="E1195" location="A125261094X" display="A125261094X" xr:uid="{00000000-0004-0000-0000-0000A0040000}"/>
    <hyperlink ref="E1196" location="A125249214C" display="A125249214C" xr:uid="{00000000-0004-0000-0000-0000A1040000}"/>
    <hyperlink ref="E1197" location="A125230186F" display="A125230186F" xr:uid="{00000000-0004-0000-0000-0000A2040000}"/>
    <hyperlink ref="E1198" location="A125253946L" display="A125253946L" xr:uid="{00000000-0004-0000-0000-0000A3040000}"/>
    <hyperlink ref="E1199" location="A125242066K" display="A125242066K" xr:uid="{00000000-0004-0000-0000-0000A4040000}"/>
    <hyperlink ref="E1200" location="A125234938J" display="A125234938J" xr:uid="{00000000-0004-0000-0000-0000A5040000}"/>
    <hyperlink ref="E1201" location="A125258698C" display="A125258698C" xr:uid="{00000000-0004-0000-0000-0000A6040000}"/>
    <hyperlink ref="E1202" location="A125246818L" display="A125246818L" xr:uid="{00000000-0004-0000-0000-0000A7040000}"/>
    <hyperlink ref="E1203" location="A125232562K" display="A125232562K" xr:uid="{00000000-0004-0000-0000-0000A8040000}"/>
    <hyperlink ref="E1204" location="A125256322V" display="A125256322V" xr:uid="{00000000-0004-0000-0000-0000A9040000}"/>
    <hyperlink ref="E1205" location="A125244442R" display="A125244442R" xr:uid="{00000000-0004-0000-0000-0000AA040000}"/>
    <hyperlink ref="E1206" location="A125227810R" display="A125227810R" xr:uid="{00000000-0004-0000-0000-0000AB040000}"/>
    <hyperlink ref="E1207" location="A125251570R" display="A125251570R" xr:uid="{00000000-0004-0000-0000-0000AC040000}"/>
    <hyperlink ref="E1208" location="A125239690F" display="A125239690F" xr:uid="{00000000-0004-0000-0000-0000AD040000}"/>
    <hyperlink ref="E1209" location="A125237314R" display="A125237314R" xr:uid="{00000000-0004-0000-0000-0000AE040000}"/>
    <hyperlink ref="E1210" location="A125261074R" display="A125261074R" xr:uid="{00000000-0004-0000-0000-0000AF040000}"/>
    <hyperlink ref="E1211" location="A125249194F" display="A125249194F" xr:uid="{00000000-0004-0000-0000-0000B0040000}"/>
    <hyperlink ref="E1212" location="A125230210V" display="A125230210V" xr:uid="{00000000-0004-0000-0000-0000B1040000}"/>
    <hyperlink ref="E1213" location="A125253970L" display="A125253970L" xr:uid="{00000000-0004-0000-0000-0000B2040000}"/>
    <hyperlink ref="E1214" location="A125242090K" display="A125242090K" xr:uid="{00000000-0004-0000-0000-0000B3040000}"/>
    <hyperlink ref="E1215" location="A125234962J" display="A125234962J" xr:uid="{00000000-0004-0000-0000-0000B4040000}"/>
    <hyperlink ref="E1216" location="A125258722T" display="A125258722T" xr:uid="{00000000-0004-0000-0000-0000B5040000}"/>
    <hyperlink ref="E1217" location="A125246842L" display="A125246842L" xr:uid="{00000000-0004-0000-0000-0000B6040000}"/>
    <hyperlink ref="E1218" location="A125232586C" display="A125232586C" xr:uid="{00000000-0004-0000-0000-0000B7040000}"/>
    <hyperlink ref="E1219" location="A125256346L" display="A125256346L" xr:uid="{00000000-0004-0000-0000-0000B8040000}"/>
    <hyperlink ref="E1220" location="A125244466J" display="A125244466J" xr:uid="{00000000-0004-0000-0000-0000B9040000}"/>
    <hyperlink ref="E1221" location="A125227834J" display="A125227834J" xr:uid="{00000000-0004-0000-0000-0000BA040000}"/>
    <hyperlink ref="E1222" location="A125251594J" display="A125251594J" xr:uid="{00000000-0004-0000-0000-0000BB040000}"/>
    <hyperlink ref="E1223" location="A125239714L" display="A125239714L" xr:uid="{00000000-0004-0000-0000-0000BC040000}"/>
    <hyperlink ref="E1224" location="A125237338J" display="A125237338J" xr:uid="{00000000-0004-0000-0000-0000BD040000}"/>
    <hyperlink ref="E1225" location="A125261098J" display="A125261098J" xr:uid="{00000000-0004-0000-0000-0000BE040000}"/>
    <hyperlink ref="E1226" location="A125249218L" display="A125249218L" xr:uid="{00000000-0004-0000-0000-0000BF040000}"/>
    <hyperlink ref="E1227" location="A125230214C" display="A125230214C" xr:uid="{00000000-0004-0000-0000-0000C0040000}"/>
    <hyperlink ref="E1228" location="A125253974W" display="A125253974W" xr:uid="{00000000-0004-0000-0000-0000C1040000}"/>
    <hyperlink ref="E1229" location="A125242094V" display="A125242094V" xr:uid="{00000000-0004-0000-0000-0000C2040000}"/>
    <hyperlink ref="E1230" location="A125234966T" display="A125234966T" xr:uid="{00000000-0004-0000-0000-0000C3040000}"/>
    <hyperlink ref="E1231" location="A125258726A" display="A125258726A" xr:uid="{00000000-0004-0000-0000-0000C4040000}"/>
    <hyperlink ref="E1232" location="A125246846W" display="A125246846W" xr:uid="{00000000-0004-0000-0000-0000C5040000}"/>
    <hyperlink ref="E1233" location="A125232590V" display="A125232590V" xr:uid="{00000000-0004-0000-0000-0000C6040000}"/>
    <hyperlink ref="E1234" location="A125256350C" display="A125256350C" xr:uid="{00000000-0004-0000-0000-0000C7040000}"/>
    <hyperlink ref="E1235" location="A125244470X" display="A125244470X" xr:uid="{00000000-0004-0000-0000-0000C8040000}"/>
    <hyperlink ref="E1236" location="A125227838T" display="A125227838T" xr:uid="{00000000-0004-0000-0000-0000C9040000}"/>
    <hyperlink ref="E1237" location="A125251598T" display="A125251598T" xr:uid="{00000000-0004-0000-0000-0000CA040000}"/>
    <hyperlink ref="E1238" location="A125239718W" display="A125239718W" xr:uid="{00000000-0004-0000-0000-0000CB040000}"/>
    <hyperlink ref="E1239" location="A125237342X" display="A125237342X" xr:uid="{00000000-0004-0000-0000-0000CC040000}"/>
    <hyperlink ref="E1240" location="A125261102L" display="A125261102L" xr:uid="{00000000-0004-0000-0000-0000CD040000}"/>
    <hyperlink ref="E1241" location="A125249222C" display="A125249222C" xr:uid="{00000000-0004-0000-0000-0000CE040000}"/>
    <hyperlink ref="E1242" location="A125230190W" display="A125230190W" xr:uid="{00000000-0004-0000-0000-0000CF040000}"/>
    <hyperlink ref="E1243" location="A125253950C" display="A125253950C" xr:uid="{00000000-0004-0000-0000-0000D0040000}"/>
    <hyperlink ref="E1244" location="A125242070A" display="A125242070A" xr:uid="{00000000-0004-0000-0000-0000D1040000}"/>
    <hyperlink ref="E1245" location="A125234942X" display="A125234942X" xr:uid="{00000000-0004-0000-0000-0000D2040000}"/>
    <hyperlink ref="E1246" location="A125258702J" display="A125258702J" xr:uid="{00000000-0004-0000-0000-0000D3040000}"/>
    <hyperlink ref="E1247" location="A125246822C" display="A125246822C" xr:uid="{00000000-0004-0000-0000-0000D4040000}"/>
    <hyperlink ref="E1248" location="A125232566V" display="A125232566V" xr:uid="{00000000-0004-0000-0000-0000D5040000}"/>
    <hyperlink ref="E1249" location="A125256326C" display="A125256326C" xr:uid="{00000000-0004-0000-0000-0000D6040000}"/>
    <hyperlink ref="E1250" location="A125244446X" display="A125244446X" xr:uid="{00000000-0004-0000-0000-0000D7040000}"/>
    <hyperlink ref="E1251" location="A125227814X" display="A125227814X" xr:uid="{00000000-0004-0000-0000-0000D8040000}"/>
    <hyperlink ref="E1252" location="A125251574X" display="A125251574X" xr:uid="{00000000-0004-0000-0000-0000D9040000}"/>
    <hyperlink ref="E1253" location="A125239694R" display="A125239694R" xr:uid="{00000000-0004-0000-0000-0000DA040000}"/>
    <hyperlink ref="E1254" location="A125237318X" display="A125237318X" xr:uid="{00000000-0004-0000-0000-0000DB040000}"/>
    <hyperlink ref="E1255" location="A125261078X" display="A125261078X" xr:uid="{00000000-0004-0000-0000-0000DC040000}"/>
    <hyperlink ref="E1256" location="A125249198R" display="A125249198R" xr:uid="{00000000-0004-0000-0000-0000DD040000}"/>
    <hyperlink ref="E1257" location="A125230194F" display="A125230194F" xr:uid="{00000000-0004-0000-0000-0000DE040000}"/>
    <hyperlink ref="E1258" location="A125253954L" display="A125253954L" xr:uid="{00000000-0004-0000-0000-0000DF040000}"/>
    <hyperlink ref="E1259" location="A125242074K" display="A125242074K" xr:uid="{00000000-0004-0000-0000-0000E0040000}"/>
    <hyperlink ref="E1260" location="A125234946J" display="A125234946J" xr:uid="{00000000-0004-0000-0000-0000E1040000}"/>
    <hyperlink ref="E1261" location="A125258706T" display="A125258706T" xr:uid="{00000000-0004-0000-0000-0000E2040000}"/>
    <hyperlink ref="E1262" location="A125246826L" display="A125246826L" xr:uid="{00000000-0004-0000-0000-0000E3040000}"/>
    <hyperlink ref="E1263" location="A125232570K" display="A125232570K" xr:uid="{00000000-0004-0000-0000-0000E4040000}"/>
    <hyperlink ref="E1264" location="A125256330V" display="A125256330V" xr:uid="{00000000-0004-0000-0000-0000E5040000}"/>
    <hyperlink ref="E1265" location="A125244450R" display="A125244450R" xr:uid="{00000000-0004-0000-0000-0000E6040000}"/>
    <hyperlink ref="E1266" location="A125227818J" display="A125227818J" xr:uid="{00000000-0004-0000-0000-0000E7040000}"/>
    <hyperlink ref="E1267" location="A125251578J" display="A125251578J" xr:uid="{00000000-0004-0000-0000-0000E8040000}"/>
    <hyperlink ref="E1268" location="A125239698X" display="A125239698X" xr:uid="{00000000-0004-0000-0000-0000E9040000}"/>
    <hyperlink ref="E1269" location="A125237322R" display="A125237322R" xr:uid="{00000000-0004-0000-0000-0000EA040000}"/>
    <hyperlink ref="E1270" location="A125261082R" display="A125261082R" xr:uid="{00000000-0004-0000-0000-0000EB040000}"/>
    <hyperlink ref="E1271" location="A125249202V" display="A125249202V" xr:uid="{00000000-0004-0000-0000-0000EC040000}"/>
    <hyperlink ref="E1272" location="A125230198R" display="A125230198R" xr:uid="{00000000-0004-0000-0000-0000ED040000}"/>
    <hyperlink ref="E1273" location="A125253958W" display="A125253958W" xr:uid="{00000000-0004-0000-0000-0000EE040000}"/>
    <hyperlink ref="E1274" location="A125242078V" display="A125242078V" xr:uid="{00000000-0004-0000-0000-0000EF040000}"/>
    <hyperlink ref="E1275" location="A125234950X" display="A125234950X" xr:uid="{00000000-0004-0000-0000-0000F0040000}"/>
    <hyperlink ref="E1276" location="A125258710J" display="A125258710J" xr:uid="{00000000-0004-0000-0000-0000F1040000}"/>
    <hyperlink ref="E1277" location="A125246830C" display="A125246830C" xr:uid="{00000000-0004-0000-0000-0000F2040000}"/>
    <hyperlink ref="E1278" location="A125232574V" display="A125232574V" xr:uid="{00000000-0004-0000-0000-0000F3040000}"/>
    <hyperlink ref="E1279" location="A125256334C" display="A125256334C" xr:uid="{00000000-0004-0000-0000-0000F4040000}"/>
    <hyperlink ref="E1280" location="A125244454X" display="A125244454X" xr:uid="{00000000-0004-0000-0000-0000F5040000}"/>
    <hyperlink ref="E1281" location="A125227822X" display="A125227822X" xr:uid="{00000000-0004-0000-0000-0000F6040000}"/>
    <hyperlink ref="E1282" location="A125251582X" display="A125251582X" xr:uid="{00000000-0004-0000-0000-0000F7040000}"/>
    <hyperlink ref="E1283" location="A125239702C" display="A125239702C" xr:uid="{00000000-0004-0000-0000-0000F8040000}"/>
    <hyperlink ref="E1284" location="A125237326X" display="A125237326X" xr:uid="{00000000-0004-0000-0000-0000F9040000}"/>
    <hyperlink ref="E1285" location="A125261086X" display="A125261086X" xr:uid="{00000000-0004-0000-0000-0000FA040000}"/>
    <hyperlink ref="E1286" location="A125249206C" display="A125249206C" xr:uid="{00000000-0004-0000-0000-0000FB040000}"/>
    <hyperlink ref="E1287" location="A125230182W" display="A125230182W" xr:uid="{00000000-0004-0000-0000-0000FC040000}"/>
    <hyperlink ref="E1288" location="A125253942C" display="A125253942C" xr:uid="{00000000-0004-0000-0000-0000FD040000}"/>
    <hyperlink ref="E1289" location="A125242062A" display="A125242062A" xr:uid="{00000000-0004-0000-0000-0000FE040000}"/>
    <hyperlink ref="E1290" location="A125234934X" display="A125234934X" xr:uid="{00000000-0004-0000-0000-0000FF040000}"/>
    <hyperlink ref="E1291" location="A125258694V" display="A125258694V" xr:uid="{00000000-0004-0000-0000-000000050000}"/>
    <hyperlink ref="E1292" location="A125246814C" display="A125246814C" xr:uid="{00000000-0004-0000-0000-000001050000}"/>
    <hyperlink ref="E1293" location="A125232558V" display="A125232558V" xr:uid="{00000000-0004-0000-0000-000002050000}"/>
    <hyperlink ref="E1294" location="A125256318C" display="A125256318C" xr:uid="{00000000-0004-0000-0000-000003050000}"/>
    <hyperlink ref="E1295" location="A125244438X" display="A125244438X" xr:uid="{00000000-0004-0000-0000-000004050000}"/>
    <hyperlink ref="E1296" location="A125227806X" display="A125227806X" xr:uid="{00000000-0004-0000-0000-000005050000}"/>
    <hyperlink ref="E1297" location="A125251566X" display="A125251566X" xr:uid="{00000000-0004-0000-0000-000006050000}"/>
    <hyperlink ref="E1298" location="A125239686R" display="A125239686R" xr:uid="{00000000-0004-0000-0000-000007050000}"/>
    <hyperlink ref="E1299" location="A125237310F" display="A125237310F" xr:uid="{00000000-0004-0000-0000-000008050000}"/>
    <hyperlink ref="E1300" location="A125261070F" display="A125261070F" xr:uid="{00000000-0004-0000-0000-000009050000}"/>
    <hyperlink ref="E1301" location="A125249190W" display="A125249190W" xr:uid="{00000000-0004-0000-0000-00000A050000}"/>
    <hyperlink ref="E1302" location="A125230218L" display="A125230218L" xr:uid="{00000000-0004-0000-0000-00000B050000}"/>
    <hyperlink ref="E1303" location="A125253978F" display="A125253978F" xr:uid="{00000000-0004-0000-0000-00000C050000}"/>
    <hyperlink ref="E1304" location="A125242098C" display="A125242098C" xr:uid="{00000000-0004-0000-0000-00000D050000}"/>
    <hyperlink ref="E1305" location="A125234970J" display="A125234970J" xr:uid="{00000000-0004-0000-0000-00000E050000}"/>
    <hyperlink ref="E1306" location="A125258730T" display="A125258730T" xr:uid="{00000000-0004-0000-0000-00000F050000}"/>
    <hyperlink ref="E1307" location="A125246850L" display="A125246850L" xr:uid="{00000000-0004-0000-0000-000010050000}"/>
    <hyperlink ref="E1308" location="A125232594C" display="A125232594C" xr:uid="{00000000-0004-0000-0000-000011050000}"/>
    <hyperlink ref="E1309" location="A125256354L" display="A125256354L" xr:uid="{00000000-0004-0000-0000-000012050000}"/>
    <hyperlink ref="E1310" location="A125244474J" display="A125244474J" xr:uid="{00000000-0004-0000-0000-000013050000}"/>
    <hyperlink ref="E1311" location="A125227842J" display="A125227842J" xr:uid="{00000000-0004-0000-0000-000014050000}"/>
    <hyperlink ref="E1312" location="A125251602W" display="A125251602W" xr:uid="{00000000-0004-0000-0000-000015050000}"/>
    <hyperlink ref="E1313" location="A125239722L" display="A125239722L" xr:uid="{00000000-0004-0000-0000-000016050000}"/>
    <hyperlink ref="E1314" location="A125237346J" display="A125237346J" xr:uid="{00000000-0004-0000-0000-000017050000}"/>
    <hyperlink ref="E1315" location="A125261106W" display="A125261106W" xr:uid="{00000000-0004-0000-0000-000018050000}"/>
    <hyperlink ref="E1316" location="A125249226L" display="A125249226L" xr:uid="{00000000-0004-0000-0000-000019050000}"/>
    <hyperlink ref="E1317" location="A125230202V" display="A125230202V" xr:uid="{00000000-0004-0000-0000-00001A050000}"/>
    <hyperlink ref="E1318" location="A125253962L" display="A125253962L" xr:uid="{00000000-0004-0000-0000-00001B050000}"/>
    <hyperlink ref="E1319" location="A125242082K" display="A125242082K" xr:uid="{00000000-0004-0000-0000-00001C050000}"/>
    <hyperlink ref="E1320" location="A125234954J" display="A125234954J" xr:uid="{00000000-0004-0000-0000-00001D050000}"/>
    <hyperlink ref="E1321" location="A125258714T" display="A125258714T" xr:uid="{00000000-0004-0000-0000-00001E050000}"/>
    <hyperlink ref="E1322" location="A125246834L" display="A125246834L" xr:uid="{00000000-0004-0000-0000-00001F050000}"/>
    <hyperlink ref="E1323" location="A125232578C" display="A125232578C" xr:uid="{00000000-0004-0000-0000-000020050000}"/>
    <hyperlink ref="E1324" location="A125256338L" display="A125256338L" xr:uid="{00000000-0004-0000-0000-000021050000}"/>
    <hyperlink ref="E1325" location="A125244458J" display="A125244458J" xr:uid="{00000000-0004-0000-0000-000022050000}"/>
    <hyperlink ref="E1326" location="A125227826J" display="A125227826J" xr:uid="{00000000-0004-0000-0000-000023050000}"/>
    <hyperlink ref="E1327" location="A125251586J" display="A125251586J" xr:uid="{00000000-0004-0000-0000-000024050000}"/>
    <hyperlink ref="E1328" location="A125239706L" display="A125239706L" xr:uid="{00000000-0004-0000-0000-000025050000}"/>
    <hyperlink ref="E1329" location="A125237330R" display="A125237330R" xr:uid="{00000000-0004-0000-0000-000026050000}"/>
    <hyperlink ref="E1330" location="A125261090R" display="A125261090R" xr:uid="{00000000-0004-0000-0000-000027050000}"/>
    <hyperlink ref="E1331" location="A125249210V" display="A125249210V" xr:uid="{00000000-0004-0000-0000-000028050000}"/>
    <hyperlink ref="E1332" location="A125230442F" display="A125230442F" xr:uid="{00000000-0004-0000-0000-000029050000}"/>
    <hyperlink ref="E1333" location="A125254202R" display="A125254202R" xr:uid="{00000000-0004-0000-0000-00002A050000}"/>
    <hyperlink ref="E1334" location="A125242322K" display="A125242322K" xr:uid="{00000000-0004-0000-0000-00002B050000}"/>
    <hyperlink ref="E1335" location="A125235194W" display="A125235194W" xr:uid="{00000000-0004-0000-0000-00002C050000}"/>
    <hyperlink ref="E1336" location="A125258954C" display="A125258954C" xr:uid="{00000000-0004-0000-0000-00002D050000}"/>
    <hyperlink ref="E1337" location="A125247074A" display="A125247074A" xr:uid="{00000000-0004-0000-0000-00002E050000}"/>
    <hyperlink ref="E1338" location="A125232818C" display="A125232818C" xr:uid="{00000000-0004-0000-0000-00002F050000}"/>
    <hyperlink ref="E1339" location="A125256578X" display="A125256578X" xr:uid="{00000000-0004-0000-0000-000030050000}"/>
    <hyperlink ref="E1340" location="A125244698V" display="A125244698V" xr:uid="{00000000-0004-0000-0000-000031050000}"/>
    <hyperlink ref="E1341" location="A125228066W" display="A125228066W" xr:uid="{00000000-0004-0000-0000-000032050000}"/>
    <hyperlink ref="E1342" location="A125251826J" display="A125251826J" xr:uid="{00000000-0004-0000-0000-000033050000}"/>
    <hyperlink ref="E1343" location="A125239946X" display="A125239946X" xr:uid="{00000000-0004-0000-0000-000034050000}"/>
    <hyperlink ref="E1344" location="A125237570A" display="A125237570A" xr:uid="{00000000-0004-0000-0000-000035050000}"/>
    <hyperlink ref="E1345" location="A125261330R" display="A125261330R" xr:uid="{00000000-0004-0000-0000-000036050000}"/>
    <hyperlink ref="E1346" location="A125249450F" display="A125249450F" xr:uid="{00000000-0004-0000-0000-000037050000}"/>
    <hyperlink ref="E1347" location="A125230426F" display="A125230426F" xr:uid="{00000000-0004-0000-0000-000038050000}"/>
    <hyperlink ref="E1348" location="A125254186A" display="A125254186A" xr:uid="{00000000-0004-0000-0000-000039050000}"/>
    <hyperlink ref="E1349" location="A125242306K" display="A125242306K" xr:uid="{00000000-0004-0000-0000-00003A050000}"/>
    <hyperlink ref="E1350" location="A125235178W" display="A125235178W" xr:uid="{00000000-0004-0000-0000-00003B050000}"/>
    <hyperlink ref="E1351" location="A125258938C" display="A125258938C" xr:uid="{00000000-0004-0000-0000-00003C050000}"/>
    <hyperlink ref="E1352" location="A125247058A" display="A125247058A" xr:uid="{00000000-0004-0000-0000-00003D050000}"/>
    <hyperlink ref="E1353" location="A125232802K" display="A125232802K" xr:uid="{00000000-0004-0000-0000-00003E050000}"/>
    <hyperlink ref="E1354" location="A125256562F" display="A125256562F" xr:uid="{00000000-0004-0000-0000-00003F050000}"/>
    <hyperlink ref="E1355" location="A125244682A" display="A125244682A" xr:uid="{00000000-0004-0000-0000-000040050000}"/>
    <hyperlink ref="E1356" location="A125228050C" display="A125228050C" xr:uid="{00000000-0004-0000-0000-000041050000}"/>
    <hyperlink ref="E1357" location="A125251810R" display="A125251810R" xr:uid="{00000000-0004-0000-0000-000042050000}"/>
    <hyperlink ref="E1358" location="A125239930F" display="A125239930F" xr:uid="{00000000-0004-0000-0000-000043050000}"/>
    <hyperlink ref="E1359" location="A125237554A" display="A125237554A" xr:uid="{00000000-0004-0000-0000-000044050000}"/>
    <hyperlink ref="E1360" location="A125261314R" display="A125261314R" xr:uid="{00000000-0004-0000-0000-000045050000}"/>
    <hyperlink ref="E1361" location="A125249434F" display="A125249434F" xr:uid="{00000000-0004-0000-0000-000046050000}"/>
    <hyperlink ref="E1362" location="A125230406W" display="A125230406W" xr:uid="{00000000-0004-0000-0000-000047050000}"/>
    <hyperlink ref="E1363" location="A125254166T" display="A125254166T" xr:uid="{00000000-0004-0000-0000-000048050000}"/>
    <hyperlink ref="E1364" location="A125242286L" display="A125242286L" xr:uid="{00000000-0004-0000-0000-000049050000}"/>
    <hyperlink ref="E1365" location="A125235158L" display="A125235158L" xr:uid="{00000000-0004-0000-0000-00004A050000}"/>
    <hyperlink ref="E1366" location="A125258918V" display="A125258918V" xr:uid="{00000000-0004-0000-0000-00004B050000}"/>
    <hyperlink ref="E1367" location="A125247038T" display="A125247038T" xr:uid="{00000000-0004-0000-0000-00004C050000}"/>
    <hyperlink ref="E1368" location="A125232782L" display="A125232782L" xr:uid="{00000000-0004-0000-0000-00004D050000}"/>
    <hyperlink ref="E1369" location="A125256542W" display="A125256542W" xr:uid="{00000000-0004-0000-0000-00004E050000}"/>
    <hyperlink ref="E1370" location="A125244662T" display="A125244662T" xr:uid="{00000000-0004-0000-0000-00004F050000}"/>
    <hyperlink ref="E1371" location="A125228030V" display="A125228030V" xr:uid="{00000000-0004-0000-0000-000050050000}"/>
    <hyperlink ref="E1372" location="A125251790T" display="A125251790T" xr:uid="{00000000-0004-0000-0000-000051050000}"/>
    <hyperlink ref="E1373" location="A125239910W" display="A125239910W" xr:uid="{00000000-0004-0000-0000-000052050000}"/>
    <hyperlink ref="E1374" location="A125237534T" display="A125237534T" xr:uid="{00000000-0004-0000-0000-000053050000}"/>
    <hyperlink ref="E1375" location="A125261294T" display="A125261294T" xr:uid="{00000000-0004-0000-0000-000054050000}"/>
    <hyperlink ref="E1376" location="A125249414W" display="A125249414W" xr:uid="{00000000-0004-0000-0000-000055050000}"/>
    <hyperlink ref="E1377" location="A125230430W" display="A125230430W" xr:uid="{00000000-0004-0000-0000-000056050000}"/>
    <hyperlink ref="E1378" location="A125254190T" display="A125254190T" xr:uid="{00000000-0004-0000-0000-000057050000}"/>
    <hyperlink ref="E1379" location="A125242310A" display="A125242310A" xr:uid="{00000000-0004-0000-0000-000058050000}"/>
    <hyperlink ref="E1380" location="A125235182L" display="A125235182L" xr:uid="{00000000-0004-0000-0000-000059050000}"/>
    <hyperlink ref="E1381" location="A125258942V" display="A125258942V" xr:uid="{00000000-0004-0000-0000-00005A050000}"/>
    <hyperlink ref="E1382" location="A125247062T" display="A125247062T" xr:uid="{00000000-0004-0000-0000-00005B050000}"/>
    <hyperlink ref="E1383" location="A125232806V" display="A125232806V" xr:uid="{00000000-0004-0000-0000-00005C050000}"/>
    <hyperlink ref="E1384" location="A125256566R" display="A125256566R" xr:uid="{00000000-0004-0000-0000-00005D050000}"/>
    <hyperlink ref="E1385" location="A125244686K" display="A125244686K" xr:uid="{00000000-0004-0000-0000-00005E050000}"/>
    <hyperlink ref="E1386" location="A125228054L" display="A125228054L" xr:uid="{00000000-0004-0000-0000-00005F050000}"/>
    <hyperlink ref="E1387" location="A125251814X" display="A125251814X" xr:uid="{00000000-0004-0000-0000-000060050000}"/>
    <hyperlink ref="E1388" location="A125239934R" display="A125239934R" xr:uid="{00000000-0004-0000-0000-000061050000}"/>
    <hyperlink ref="E1389" location="A125237558K" display="A125237558K" xr:uid="{00000000-0004-0000-0000-000062050000}"/>
    <hyperlink ref="E1390" location="A125261318X" display="A125261318X" xr:uid="{00000000-0004-0000-0000-000063050000}"/>
    <hyperlink ref="E1391" location="A125249438R" display="A125249438R" xr:uid="{00000000-0004-0000-0000-000064050000}"/>
    <hyperlink ref="E1392" location="A125230434F" display="A125230434F" xr:uid="{00000000-0004-0000-0000-000065050000}"/>
    <hyperlink ref="E1393" location="A125254194A" display="A125254194A" xr:uid="{00000000-0004-0000-0000-000066050000}"/>
    <hyperlink ref="E1394" location="A125242314K" display="A125242314K" xr:uid="{00000000-0004-0000-0000-000067050000}"/>
    <hyperlink ref="E1395" location="A125235186W" display="A125235186W" xr:uid="{00000000-0004-0000-0000-000068050000}"/>
    <hyperlink ref="E1396" location="A125258946C" display="A125258946C" xr:uid="{00000000-0004-0000-0000-000069050000}"/>
    <hyperlink ref="E1397" location="A125247066A" display="A125247066A" xr:uid="{00000000-0004-0000-0000-00006A050000}"/>
    <hyperlink ref="E1398" location="A125232810K" display="A125232810K" xr:uid="{00000000-0004-0000-0000-00006B050000}"/>
    <hyperlink ref="E1399" location="A125256570F" display="A125256570F" xr:uid="{00000000-0004-0000-0000-00006C050000}"/>
    <hyperlink ref="E1400" location="A125244690A" display="A125244690A" xr:uid="{00000000-0004-0000-0000-00006D050000}"/>
    <hyperlink ref="E1401" location="A125228058W" display="A125228058W" xr:uid="{00000000-0004-0000-0000-00006E050000}"/>
    <hyperlink ref="E1402" location="A125251818J" display="A125251818J" xr:uid="{00000000-0004-0000-0000-00006F050000}"/>
    <hyperlink ref="E1403" location="A125239938X" display="A125239938X" xr:uid="{00000000-0004-0000-0000-000070050000}"/>
    <hyperlink ref="E1404" location="A125237562A" display="A125237562A" xr:uid="{00000000-0004-0000-0000-000071050000}"/>
    <hyperlink ref="E1405" location="A125261322R" display="A125261322R" xr:uid="{00000000-0004-0000-0000-000072050000}"/>
    <hyperlink ref="E1406" location="A125249442F" display="A125249442F" xr:uid="{00000000-0004-0000-0000-000073050000}"/>
    <hyperlink ref="E1407" location="A125230410L" display="A125230410L" xr:uid="{00000000-0004-0000-0000-000074050000}"/>
    <hyperlink ref="E1408" location="A125254170J" display="A125254170J" xr:uid="{00000000-0004-0000-0000-000075050000}"/>
    <hyperlink ref="E1409" location="A125242290C" display="A125242290C" xr:uid="{00000000-0004-0000-0000-000076050000}"/>
    <hyperlink ref="E1410" location="A125235162C" display="A125235162C" xr:uid="{00000000-0004-0000-0000-000077050000}"/>
    <hyperlink ref="E1411" location="A125258922K" display="A125258922K" xr:uid="{00000000-0004-0000-0000-000078050000}"/>
    <hyperlink ref="E1412" location="A125247042J" display="A125247042J" xr:uid="{00000000-0004-0000-0000-000079050000}"/>
    <hyperlink ref="E1413" location="A125232786W" display="A125232786W" xr:uid="{00000000-0004-0000-0000-00007A050000}"/>
    <hyperlink ref="E1414" location="A125256546F" display="A125256546F" xr:uid="{00000000-0004-0000-0000-00007B050000}"/>
    <hyperlink ref="E1415" location="A125244666A" display="A125244666A" xr:uid="{00000000-0004-0000-0000-00007C050000}"/>
    <hyperlink ref="E1416" location="A125228034C" display="A125228034C" xr:uid="{00000000-0004-0000-0000-00007D050000}"/>
    <hyperlink ref="E1417" location="A125251794A" display="A125251794A" xr:uid="{00000000-0004-0000-0000-00007E050000}"/>
    <hyperlink ref="E1418" location="A125239914F" display="A125239914F" xr:uid="{00000000-0004-0000-0000-00007F050000}"/>
    <hyperlink ref="E1419" location="A125237538A" display="A125237538A" xr:uid="{00000000-0004-0000-0000-000080050000}"/>
    <hyperlink ref="E1420" location="A125261298A" display="A125261298A" xr:uid="{00000000-0004-0000-0000-000081050000}"/>
    <hyperlink ref="E1421" location="A125249418F" display="A125249418F" xr:uid="{00000000-0004-0000-0000-000082050000}"/>
    <hyperlink ref="E1422" location="A125230414W" display="A125230414W" xr:uid="{00000000-0004-0000-0000-000083050000}"/>
    <hyperlink ref="E1423" location="A125254174T" display="A125254174T" xr:uid="{00000000-0004-0000-0000-000084050000}"/>
    <hyperlink ref="E1424" location="A125242294L" display="A125242294L" xr:uid="{00000000-0004-0000-0000-000085050000}"/>
    <hyperlink ref="E1425" location="A125235166L" display="A125235166L" xr:uid="{00000000-0004-0000-0000-000086050000}"/>
    <hyperlink ref="E1426" location="A125258926V" display="A125258926V" xr:uid="{00000000-0004-0000-0000-000087050000}"/>
    <hyperlink ref="E1427" location="A125247046T" display="A125247046T" xr:uid="{00000000-0004-0000-0000-000088050000}"/>
    <hyperlink ref="E1428" location="A125232790L" display="A125232790L" xr:uid="{00000000-0004-0000-0000-000089050000}"/>
    <hyperlink ref="E1429" location="A125256550W" display="A125256550W" xr:uid="{00000000-0004-0000-0000-00008A050000}"/>
    <hyperlink ref="E1430" location="A125244670T" display="A125244670T" xr:uid="{00000000-0004-0000-0000-00008B050000}"/>
    <hyperlink ref="E1431" location="A125228038L" display="A125228038L" xr:uid="{00000000-0004-0000-0000-00008C050000}"/>
    <hyperlink ref="E1432" location="A125251798K" display="A125251798K" xr:uid="{00000000-0004-0000-0000-00008D050000}"/>
    <hyperlink ref="E1433" location="A125239918R" display="A125239918R" xr:uid="{00000000-0004-0000-0000-00008E050000}"/>
    <hyperlink ref="E1434" location="A125237542T" display="A125237542T" xr:uid="{00000000-0004-0000-0000-00008F050000}"/>
    <hyperlink ref="E1435" location="A125261302F" display="A125261302F" xr:uid="{00000000-0004-0000-0000-000090050000}"/>
    <hyperlink ref="E1436" location="A125249422W" display="A125249422W" xr:uid="{00000000-0004-0000-0000-000091050000}"/>
    <hyperlink ref="E1437" location="A125230418F" display="A125230418F" xr:uid="{00000000-0004-0000-0000-000092050000}"/>
    <hyperlink ref="E1438" location="A125254178A" display="A125254178A" xr:uid="{00000000-0004-0000-0000-000093050000}"/>
    <hyperlink ref="E1439" location="A125242298W" display="A125242298W" xr:uid="{00000000-0004-0000-0000-000094050000}"/>
    <hyperlink ref="E1440" location="A125235170C" display="A125235170C" xr:uid="{00000000-0004-0000-0000-000095050000}"/>
    <hyperlink ref="E1441" location="A125258930K" display="A125258930K" xr:uid="{00000000-0004-0000-0000-000096050000}"/>
    <hyperlink ref="E1442" location="A125247050J" display="A125247050J" xr:uid="{00000000-0004-0000-0000-000097050000}"/>
    <hyperlink ref="E1443" location="A125232794W" display="A125232794W" xr:uid="{00000000-0004-0000-0000-000098050000}"/>
    <hyperlink ref="E1444" location="A125256554F" display="A125256554F" xr:uid="{00000000-0004-0000-0000-000099050000}"/>
    <hyperlink ref="E1445" location="A125244674A" display="A125244674A" xr:uid="{00000000-0004-0000-0000-00009A050000}"/>
    <hyperlink ref="E1446" location="A125228042C" display="A125228042C" xr:uid="{00000000-0004-0000-0000-00009B050000}"/>
    <hyperlink ref="E1447" location="A125251802R" display="A125251802R" xr:uid="{00000000-0004-0000-0000-00009C050000}"/>
    <hyperlink ref="E1448" location="A125239922F" display="A125239922F" xr:uid="{00000000-0004-0000-0000-00009D050000}"/>
    <hyperlink ref="E1449" location="A125237546A" display="A125237546A" xr:uid="{00000000-0004-0000-0000-00009E050000}"/>
    <hyperlink ref="E1450" location="A125261306R" display="A125261306R" xr:uid="{00000000-0004-0000-0000-00009F050000}"/>
    <hyperlink ref="E1451" location="A125249426F" display="A125249426F" xr:uid="{00000000-0004-0000-0000-0000A0050000}"/>
    <hyperlink ref="E1452" location="A125230402L" display="A125230402L" xr:uid="{00000000-0004-0000-0000-0000A1050000}"/>
    <hyperlink ref="E1453" location="A125254162J" display="A125254162J" xr:uid="{00000000-0004-0000-0000-0000A2050000}"/>
    <hyperlink ref="E1454" location="A125242282C" display="A125242282C" xr:uid="{00000000-0004-0000-0000-0000A3050000}"/>
    <hyperlink ref="E1455" location="A125235154C" display="A125235154C" xr:uid="{00000000-0004-0000-0000-0000A4050000}"/>
    <hyperlink ref="E1456" location="A125258914K" display="A125258914K" xr:uid="{00000000-0004-0000-0000-0000A5050000}"/>
    <hyperlink ref="E1457" location="A125247034J" display="A125247034J" xr:uid="{00000000-0004-0000-0000-0000A6050000}"/>
    <hyperlink ref="E1458" location="A125232778W" display="A125232778W" xr:uid="{00000000-0004-0000-0000-0000A7050000}"/>
    <hyperlink ref="E1459" location="A125256538F" display="A125256538F" xr:uid="{00000000-0004-0000-0000-0000A8050000}"/>
    <hyperlink ref="E1460" location="A125244658A" display="A125244658A" xr:uid="{00000000-0004-0000-0000-0000A9050000}"/>
    <hyperlink ref="E1461" location="A125228026C" display="A125228026C" xr:uid="{00000000-0004-0000-0000-0000AA050000}"/>
    <hyperlink ref="E1462" location="A125251786A" display="A125251786A" xr:uid="{00000000-0004-0000-0000-0000AB050000}"/>
    <hyperlink ref="E1463" location="A125239906F" display="A125239906F" xr:uid="{00000000-0004-0000-0000-0000AC050000}"/>
    <hyperlink ref="E1464" location="A125237530J" display="A125237530J" xr:uid="{00000000-0004-0000-0000-0000AD050000}"/>
    <hyperlink ref="E1465" location="A125261290J" display="A125261290J" xr:uid="{00000000-0004-0000-0000-0000AE050000}"/>
    <hyperlink ref="E1466" location="A125249410L" display="A125249410L" xr:uid="{00000000-0004-0000-0000-0000AF050000}"/>
    <hyperlink ref="E1467" location="A125230438R" display="A125230438R" xr:uid="{00000000-0004-0000-0000-0000B0050000}"/>
    <hyperlink ref="E1468" location="A125254198K" display="A125254198K" xr:uid="{00000000-0004-0000-0000-0000B1050000}"/>
    <hyperlink ref="E1469" location="A125242318V" display="A125242318V" xr:uid="{00000000-0004-0000-0000-0000B2050000}"/>
    <hyperlink ref="E1470" location="A125235190L" display="A125235190L" xr:uid="{00000000-0004-0000-0000-0000B3050000}"/>
    <hyperlink ref="E1471" location="A125258950V" display="A125258950V" xr:uid="{00000000-0004-0000-0000-0000B4050000}"/>
    <hyperlink ref="E1472" location="A125247070T" display="A125247070T" xr:uid="{00000000-0004-0000-0000-0000B5050000}"/>
    <hyperlink ref="E1473" location="A125232814V" display="A125232814V" xr:uid="{00000000-0004-0000-0000-0000B6050000}"/>
    <hyperlink ref="E1474" location="A125256574R" display="A125256574R" xr:uid="{00000000-0004-0000-0000-0000B7050000}"/>
    <hyperlink ref="E1475" location="A125244694K" display="A125244694K" xr:uid="{00000000-0004-0000-0000-0000B8050000}"/>
    <hyperlink ref="E1476" location="A125228062L" display="A125228062L" xr:uid="{00000000-0004-0000-0000-0000B9050000}"/>
    <hyperlink ref="E1477" location="A125251822X" display="A125251822X" xr:uid="{00000000-0004-0000-0000-0000BA050000}"/>
    <hyperlink ref="E1478" location="A125239942R" display="A125239942R" xr:uid="{00000000-0004-0000-0000-0000BB050000}"/>
    <hyperlink ref="E1479" location="A125237566K" display="A125237566K" xr:uid="{00000000-0004-0000-0000-0000BC050000}"/>
    <hyperlink ref="E1480" location="A125261326X" display="A125261326X" xr:uid="{00000000-0004-0000-0000-0000BD050000}"/>
    <hyperlink ref="E1481" location="A125249446R" display="A125249446R" xr:uid="{00000000-0004-0000-0000-0000BE050000}"/>
    <hyperlink ref="E1482" location="A125230422W" display="A125230422W" xr:uid="{00000000-0004-0000-0000-0000BF050000}"/>
    <hyperlink ref="E1483" location="A125254182T" display="A125254182T" xr:uid="{00000000-0004-0000-0000-0000C0050000}"/>
    <hyperlink ref="E1484" location="A125242302A" display="A125242302A" xr:uid="{00000000-0004-0000-0000-0000C1050000}"/>
    <hyperlink ref="E1485" location="A125235174L" display="A125235174L" xr:uid="{00000000-0004-0000-0000-0000C2050000}"/>
    <hyperlink ref="E1486" location="A125258934V" display="A125258934V" xr:uid="{00000000-0004-0000-0000-0000C3050000}"/>
    <hyperlink ref="E1487" location="A125247054T" display="A125247054T" xr:uid="{00000000-0004-0000-0000-0000C4050000}"/>
    <hyperlink ref="E1488" location="A125232798F" display="A125232798F" xr:uid="{00000000-0004-0000-0000-0000C5050000}"/>
    <hyperlink ref="E1489" location="A125256558R" display="A125256558R" xr:uid="{00000000-0004-0000-0000-0000C6050000}"/>
    <hyperlink ref="E1490" location="A125244678K" display="A125244678K" xr:uid="{00000000-0004-0000-0000-0000C7050000}"/>
    <hyperlink ref="E1491" location="A125228046L" display="A125228046L" xr:uid="{00000000-0004-0000-0000-0000C8050000}"/>
    <hyperlink ref="E1492" location="A125251806X" display="A125251806X" xr:uid="{00000000-0004-0000-0000-0000C9050000}"/>
    <hyperlink ref="E1493" location="A125239926R" display="A125239926R" xr:uid="{00000000-0004-0000-0000-0000CA050000}"/>
    <hyperlink ref="E1494" location="A125237550T" display="A125237550T" xr:uid="{00000000-0004-0000-0000-0000CB050000}"/>
    <hyperlink ref="E1495" location="A125261310F" display="A125261310F" xr:uid="{00000000-0004-0000-0000-0000CC050000}"/>
    <hyperlink ref="E1496" location="A125249430W" display="A125249430W" xr:uid="{00000000-0004-0000-0000-0000CD050000}"/>
    <hyperlink ref="E1497" location="A125230486J" display="A125230486J" xr:uid="{00000000-0004-0000-0000-0000CE050000}"/>
    <hyperlink ref="E1498" location="A125254246T" display="A125254246T" xr:uid="{00000000-0004-0000-0000-0000CF050000}"/>
    <hyperlink ref="E1499" location="A125242366L" display="A125242366L" xr:uid="{00000000-0004-0000-0000-0000D0050000}"/>
    <hyperlink ref="E1500" location="A125235238L" display="A125235238L" xr:uid="{00000000-0004-0000-0000-0000D1050000}"/>
    <hyperlink ref="E1501" location="A125258998F" display="A125258998F" xr:uid="{00000000-0004-0000-0000-0000D2050000}"/>
    <hyperlink ref="E1502" location="A125247118T" display="A125247118T" xr:uid="{00000000-0004-0000-0000-0000D3050000}"/>
    <hyperlink ref="E1503" location="A125232862L" display="A125232862L" xr:uid="{00000000-0004-0000-0000-0000D4050000}"/>
    <hyperlink ref="E1504" location="A125256622W" display="A125256622W" xr:uid="{00000000-0004-0000-0000-0000D5050000}"/>
    <hyperlink ref="E1505" location="A125244742T" display="A125244742T" xr:uid="{00000000-0004-0000-0000-0000D6050000}"/>
    <hyperlink ref="E1506" location="A125228110V" display="A125228110V" xr:uid="{00000000-0004-0000-0000-0000D7050000}"/>
    <hyperlink ref="E1507" location="A125251870T" display="A125251870T" xr:uid="{00000000-0004-0000-0000-0000D8050000}"/>
    <hyperlink ref="E1508" location="A125239990J" display="A125239990J" xr:uid="{00000000-0004-0000-0000-0000D9050000}"/>
    <hyperlink ref="E1509" location="A125237614T" display="A125237614T" xr:uid="{00000000-0004-0000-0000-0000DA050000}"/>
    <hyperlink ref="E1510" location="A125261374T" display="A125261374T" xr:uid="{00000000-0004-0000-0000-0000DB050000}"/>
    <hyperlink ref="E1511" location="A125249494J" display="A125249494J" xr:uid="{00000000-0004-0000-0000-0000DC050000}"/>
    <hyperlink ref="E1512" location="A125230470R" display="A125230470R" xr:uid="{00000000-0004-0000-0000-0000DD050000}"/>
    <hyperlink ref="E1513" location="A125254230X" display="A125254230X" xr:uid="{00000000-0004-0000-0000-0000DE050000}"/>
    <hyperlink ref="E1514" location="A125242350V" display="A125242350V" xr:uid="{00000000-0004-0000-0000-0000DF050000}"/>
    <hyperlink ref="E1515" location="A125235222V" display="A125235222V" xr:uid="{00000000-0004-0000-0000-0000E0050000}"/>
    <hyperlink ref="E1516" location="A125258982L" display="A125258982L" xr:uid="{00000000-0004-0000-0000-0000E1050000}"/>
    <hyperlink ref="E1517" location="A125247102X" display="A125247102X" xr:uid="{00000000-0004-0000-0000-0000E2050000}"/>
    <hyperlink ref="E1518" location="A125232846L" display="A125232846L" xr:uid="{00000000-0004-0000-0000-0000E3050000}"/>
    <hyperlink ref="E1519" location="A125256606W" display="A125256606W" xr:uid="{00000000-0004-0000-0000-0000E4050000}"/>
    <hyperlink ref="E1520" location="A125244726T" display="A125244726T" xr:uid="{00000000-0004-0000-0000-0000E5050000}"/>
    <hyperlink ref="E1521" location="A125228094F" display="A125228094F" xr:uid="{00000000-0004-0000-0000-0000E6050000}"/>
    <hyperlink ref="E1522" location="A125251854T" display="A125251854T" xr:uid="{00000000-0004-0000-0000-0000E7050000}"/>
    <hyperlink ref="E1523" location="A125239974J" display="A125239974J" xr:uid="{00000000-0004-0000-0000-0000E8050000}"/>
    <hyperlink ref="E1524" location="A125237598C" display="A125237598C" xr:uid="{00000000-0004-0000-0000-0000E9050000}"/>
    <hyperlink ref="E1525" location="A125261358T" display="A125261358T" xr:uid="{00000000-0004-0000-0000-0000EA050000}"/>
    <hyperlink ref="E1526" location="A125249478J" display="A125249478J" xr:uid="{00000000-0004-0000-0000-0000EB050000}"/>
    <hyperlink ref="E1527" location="A125230450F" display="A125230450F" xr:uid="{00000000-0004-0000-0000-0000EC050000}"/>
    <hyperlink ref="E1528" location="A125254210R" display="A125254210R" xr:uid="{00000000-0004-0000-0000-0000ED050000}"/>
    <hyperlink ref="E1529" location="A125242330K" display="A125242330K" xr:uid="{00000000-0004-0000-0000-0000EE050000}"/>
    <hyperlink ref="E1530" location="A125235202K" display="A125235202K" xr:uid="{00000000-0004-0000-0000-0000EF050000}"/>
    <hyperlink ref="E1531" location="A125258962C" display="A125258962C" xr:uid="{00000000-0004-0000-0000-0000F0050000}"/>
    <hyperlink ref="E1532" location="A125247082A" display="A125247082A" xr:uid="{00000000-0004-0000-0000-0000F1050000}"/>
    <hyperlink ref="E1533" location="A125232826C" display="A125232826C" xr:uid="{00000000-0004-0000-0000-0000F2050000}"/>
    <hyperlink ref="E1534" location="A125256586X" display="A125256586X" xr:uid="{00000000-0004-0000-0000-0000F3050000}"/>
    <hyperlink ref="E1535" location="A125244706J" display="A125244706J" xr:uid="{00000000-0004-0000-0000-0000F4050000}"/>
    <hyperlink ref="E1536" location="A125228074W" display="A125228074W" xr:uid="{00000000-0004-0000-0000-0000F5050000}"/>
    <hyperlink ref="E1537" location="A125251834J" display="A125251834J" xr:uid="{00000000-0004-0000-0000-0000F6050000}"/>
    <hyperlink ref="E1538" location="A125239954X" display="A125239954X" xr:uid="{00000000-0004-0000-0000-0000F7050000}"/>
    <hyperlink ref="E1539" location="A125237578V" display="A125237578V" xr:uid="{00000000-0004-0000-0000-0000F8050000}"/>
    <hyperlink ref="E1540" location="A125261338J" display="A125261338J" xr:uid="{00000000-0004-0000-0000-0000F9050000}"/>
    <hyperlink ref="E1541" location="A125249458X" display="A125249458X" xr:uid="{00000000-0004-0000-0000-0000FA050000}"/>
    <hyperlink ref="E1542" location="A125230474X" display="A125230474X" xr:uid="{00000000-0004-0000-0000-0000FB050000}"/>
    <hyperlink ref="E1543" location="A125254234J" display="A125254234J" xr:uid="{00000000-0004-0000-0000-0000FC050000}"/>
    <hyperlink ref="E1544" location="A125242354C" display="A125242354C" xr:uid="{00000000-0004-0000-0000-0000FD050000}"/>
    <hyperlink ref="E1545" location="A125235226C" display="A125235226C" xr:uid="{00000000-0004-0000-0000-0000FE050000}"/>
    <hyperlink ref="E1546" location="A125258986W" display="A125258986W" xr:uid="{00000000-0004-0000-0000-0000FF050000}"/>
    <hyperlink ref="E1547" location="A125247106J" display="A125247106J" xr:uid="{00000000-0004-0000-0000-000000060000}"/>
    <hyperlink ref="E1548" location="A125232850C" display="A125232850C" xr:uid="{00000000-0004-0000-0000-000001060000}"/>
    <hyperlink ref="E1549" location="A125256610L" display="A125256610L" xr:uid="{00000000-0004-0000-0000-000002060000}"/>
    <hyperlink ref="E1550" location="A125244730J" display="A125244730J" xr:uid="{00000000-0004-0000-0000-000003060000}"/>
    <hyperlink ref="E1551" location="A125228098R" display="A125228098R" xr:uid="{00000000-0004-0000-0000-000004060000}"/>
    <hyperlink ref="E1552" location="A125251858A" display="A125251858A" xr:uid="{00000000-0004-0000-0000-000005060000}"/>
    <hyperlink ref="E1553" location="A125239978T" display="A125239978T" xr:uid="{00000000-0004-0000-0000-000006060000}"/>
    <hyperlink ref="E1554" location="A125237602J" display="A125237602J" xr:uid="{00000000-0004-0000-0000-000007060000}"/>
    <hyperlink ref="E1555" location="A125261362J" display="A125261362J" xr:uid="{00000000-0004-0000-0000-000008060000}"/>
    <hyperlink ref="E1556" location="A125249482X" display="A125249482X" xr:uid="{00000000-0004-0000-0000-000009060000}"/>
    <hyperlink ref="E1557" location="A125230478J" display="A125230478J" xr:uid="{00000000-0004-0000-0000-00000A060000}"/>
    <hyperlink ref="E1558" location="A125254238T" display="A125254238T" xr:uid="{00000000-0004-0000-0000-00000B060000}"/>
    <hyperlink ref="E1559" location="A125242358L" display="A125242358L" xr:uid="{00000000-0004-0000-0000-00000C060000}"/>
    <hyperlink ref="E1560" location="A125235230V" display="A125235230V" xr:uid="{00000000-0004-0000-0000-00000D060000}"/>
    <hyperlink ref="E1561" location="A125258990L" display="A125258990L" xr:uid="{00000000-0004-0000-0000-00000E060000}"/>
    <hyperlink ref="E1562" location="A125247110X" display="A125247110X" xr:uid="{00000000-0004-0000-0000-00000F060000}"/>
    <hyperlink ref="E1563" location="A125232854L" display="A125232854L" xr:uid="{00000000-0004-0000-0000-000010060000}"/>
    <hyperlink ref="E1564" location="A125256614W" display="A125256614W" xr:uid="{00000000-0004-0000-0000-000011060000}"/>
    <hyperlink ref="E1565" location="A125244734T" display="A125244734T" xr:uid="{00000000-0004-0000-0000-000012060000}"/>
    <hyperlink ref="E1566" location="A125228102V" display="A125228102V" xr:uid="{00000000-0004-0000-0000-000013060000}"/>
    <hyperlink ref="E1567" location="A125251862T" display="A125251862T" xr:uid="{00000000-0004-0000-0000-000014060000}"/>
    <hyperlink ref="E1568" location="A125239982J" display="A125239982J" xr:uid="{00000000-0004-0000-0000-000015060000}"/>
    <hyperlink ref="E1569" location="A125237606T" display="A125237606T" xr:uid="{00000000-0004-0000-0000-000016060000}"/>
    <hyperlink ref="E1570" location="A125261366T" display="A125261366T" xr:uid="{00000000-0004-0000-0000-000017060000}"/>
    <hyperlink ref="E1571" location="A125249486J" display="A125249486J" xr:uid="{00000000-0004-0000-0000-000018060000}"/>
    <hyperlink ref="E1572" location="A125230454R" display="A125230454R" xr:uid="{00000000-0004-0000-0000-000019060000}"/>
    <hyperlink ref="E1573" location="A125254214X" display="A125254214X" xr:uid="{00000000-0004-0000-0000-00001A060000}"/>
    <hyperlink ref="E1574" location="A125242334V" display="A125242334V" xr:uid="{00000000-0004-0000-0000-00001B060000}"/>
    <hyperlink ref="E1575" location="A125235206V" display="A125235206V" xr:uid="{00000000-0004-0000-0000-00001C060000}"/>
    <hyperlink ref="E1576" location="A125258966L" display="A125258966L" xr:uid="{00000000-0004-0000-0000-00001D060000}"/>
    <hyperlink ref="E1577" location="A125247086K" display="A125247086K" xr:uid="{00000000-0004-0000-0000-00001E060000}"/>
    <hyperlink ref="E1578" location="A125232830V" display="A125232830V" xr:uid="{00000000-0004-0000-0000-00001F060000}"/>
    <hyperlink ref="E1579" location="A125256590R" display="A125256590R" xr:uid="{00000000-0004-0000-0000-000020060000}"/>
    <hyperlink ref="E1580" location="A125244710X" display="A125244710X" xr:uid="{00000000-0004-0000-0000-000021060000}"/>
    <hyperlink ref="E1581" location="A125228078F" display="A125228078F" xr:uid="{00000000-0004-0000-0000-000022060000}"/>
    <hyperlink ref="E1582" location="A125251838T" display="A125251838T" xr:uid="{00000000-0004-0000-0000-000023060000}"/>
    <hyperlink ref="E1583" location="A125239958J" display="A125239958J" xr:uid="{00000000-0004-0000-0000-000024060000}"/>
    <hyperlink ref="E1584" location="A125237582K" display="A125237582K" xr:uid="{00000000-0004-0000-0000-000025060000}"/>
    <hyperlink ref="E1585" location="A125261342X" display="A125261342X" xr:uid="{00000000-0004-0000-0000-000026060000}"/>
    <hyperlink ref="E1586" location="A125249462R" display="A125249462R" xr:uid="{00000000-0004-0000-0000-000027060000}"/>
    <hyperlink ref="E1587" location="A125230458X" display="A125230458X" xr:uid="{00000000-0004-0000-0000-000028060000}"/>
    <hyperlink ref="E1588" location="A125254218J" display="A125254218J" xr:uid="{00000000-0004-0000-0000-000029060000}"/>
    <hyperlink ref="E1589" location="A125242338C" display="A125242338C" xr:uid="{00000000-0004-0000-0000-00002A060000}"/>
    <hyperlink ref="E1590" location="A125235210K" display="A125235210K" xr:uid="{00000000-0004-0000-0000-00002B060000}"/>
    <hyperlink ref="E1591" location="A125258970C" display="A125258970C" xr:uid="{00000000-0004-0000-0000-00002C060000}"/>
    <hyperlink ref="E1592" location="A125247090A" display="A125247090A" xr:uid="{00000000-0004-0000-0000-00002D060000}"/>
    <hyperlink ref="E1593" location="A125232834C" display="A125232834C" xr:uid="{00000000-0004-0000-0000-00002E060000}"/>
    <hyperlink ref="E1594" location="A125256594X" display="A125256594X" xr:uid="{00000000-0004-0000-0000-00002F060000}"/>
    <hyperlink ref="E1595" location="A125244714J" display="A125244714J" xr:uid="{00000000-0004-0000-0000-000030060000}"/>
    <hyperlink ref="E1596" location="A125228082W" display="A125228082W" xr:uid="{00000000-0004-0000-0000-000031060000}"/>
    <hyperlink ref="E1597" location="A125251842J" display="A125251842J" xr:uid="{00000000-0004-0000-0000-000032060000}"/>
    <hyperlink ref="E1598" location="A125239962X" display="A125239962X" xr:uid="{00000000-0004-0000-0000-000033060000}"/>
    <hyperlink ref="E1599" location="A125237586V" display="A125237586V" xr:uid="{00000000-0004-0000-0000-000034060000}"/>
    <hyperlink ref="E1600" location="A125261346J" display="A125261346J" xr:uid="{00000000-0004-0000-0000-000035060000}"/>
    <hyperlink ref="E1601" location="A125249466X" display="A125249466X" xr:uid="{00000000-0004-0000-0000-000036060000}"/>
    <hyperlink ref="E1602" location="A125230462R" display="A125230462R" xr:uid="{00000000-0004-0000-0000-000037060000}"/>
    <hyperlink ref="E1603" location="A125254222X" display="A125254222X" xr:uid="{00000000-0004-0000-0000-000038060000}"/>
    <hyperlink ref="E1604" location="A125242342V" display="A125242342V" xr:uid="{00000000-0004-0000-0000-000039060000}"/>
    <hyperlink ref="E1605" location="A125235214V" display="A125235214V" xr:uid="{00000000-0004-0000-0000-00003A060000}"/>
    <hyperlink ref="E1606" location="A125258974L" display="A125258974L" xr:uid="{00000000-0004-0000-0000-00003B060000}"/>
    <hyperlink ref="E1607" location="A125247094K" display="A125247094K" xr:uid="{00000000-0004-0000-0000-00003C060000}"/>
    <hyperlink ref="E1608" location="A125232838L" display="A125232838L" xr:uid="{00000000-0004-0000-0000-00003D060000}"/>
    <hyperlink ref="E1609" location="A125256598J" display="A125256598J" xr:uid="{00000000-0004-0000-0000-00003E060000}"/>
    <hyperlink ref="E1610" location="A125244718T" display="A125244718T" xr:uid="{00000000-0004-0000-0000-00003F060000}"/>
    <hyperlink ref="E1611" location="A125228086F" display="A125228086F" xr:uid="{00000000-0004-0000-0000-000040060000}"/>
    <hyperlink ref="E1612" location="A125251846T" display="A125251846T" xr:uid="{00000000-0004-0000-0000-000041060000}"/>
    <hyperlink ref="E1613" location="A125239966J" display="A125239966J" xr:uid="{00000000-0004-0000-0000-000042060000}"/>
    <hyperlink ref="E1614" location="A125237590K" display="A125237590K" xr:uid="{00000000-0004-0000-0000-000043060000}"/>
    <hyperlink ref="E1615" location="A125261350X" display="A125261350X" xr:uid="{00000000-0004-0000-0000-000044060000}"/>
    <hyperlink ref="E1616" location="A125249470R" display="A125249470R" xr:uid="{00000000-0004-0000-0000-000045060000}"/>
    <hyperlink ref="E1617" location="A125230446R" display="A125230446R" xr:uid="{00000000-0004-0000-0000-000046060000}"/>
    <hyperlink ref="E1618" location="A125254206X" display="A125254206X" xr:uid="{00000000-0004-0000-0000-000047060000}"/>
    <hyperlink ref="E1619" location="A125242326V" display="A125242326V" xr:uid="{00000000-0004-0000-0000-000048060000}"/>
    <hyperlink ref="E1620" location="A125235198F" display="A125235198F" xr:uid="{00000000-0004-0000-0000-000049060000}"/>
    <hyperlink ref="E1621" location="A125258958L" display="A125258958L" xr:uid="{00000000-0004-0000-0000-00004A060000}"/>
    <hyperlink ref="E1622" location="A125247078K" display="A125247078K" xr:uid="{00000000-0004-0000-0000-00004B060000}"/>
    <hyperlink ref="E1623" location="A125232822V" display="A125232822V" xr:uid="{00000000-0004-0000-0000-00004C060000}"/>
    <hyperlink ref="E1624" location="A125256582R" display="A125256582R" xr:uid="{00000000-0004-0000-0000-00004D060000}"/>
    <hyperlink ref="E1625" location="A125244702X" display="A125244702X" xr:uid="{00000000-0004-0000-0000-00004E060000}"/>
    <hyperlink ref="E1626" location="A125228070L" display="A125228070L" xr:uid="{00000000-0004-0000-0000-00004F060000}"/>
    <hyperlink ref="E1627" location="A125251830X" display="A125251830X" xr:uid="{00000000-0004-0000-0000-000050060000}"/>
    <hyperlink ref="E1628" location="A125239950R" display="A125239950R" xr:uid="{00000000-0004-0000-0000-000051060000}"/>
    <hyperlink ref="E1629" location="A125237574K" display="A125237574K" xr:uid="{00000000-0004-0000-0000-000052060000}"/>
    <hyperlink ref="E1630" location="A125261334X" display="A125261334X" xr:uid="{00000000-0004-0000-0000-000053060000}"/>
    <hyperlink ref="E1631" location="A125249454R" display="A125249454R" xr:uid="{00000000-0004-0000-0000-000054060000}"/>
    <hyperlink ref="E1632" location="A125230482X" display="A125230482X" xr:uid="{00000000-0004-0000-0000-000055060000}"/>
    <hyperlink ref="E1633" location="A125254242J" display="A125254242J" xr:uid="{00000000-0004-0000-0000-000056060000}"/>
    <hyperlink ref="E1634" location="A125242362C" display="A125242362C" xr:uid="{00000000-0004-0000-0000-000057060000}"/>
    <hyperlink ref="E1635" location="A125235234C" display="A125235234C" xr:uid="{00000000-0004-0000-0000-000058060000}"/>
    <hyperlink ref="E1636" location="A125258994W" display="A125258994W" xr:uid="{00000000-0004-0000-0000-000059060000}"/>
    <hyperlink ref="E1637" location="A125247114J" display="A125247114J" xr:uid="{00000000-0004-0000-0000-00005A060000}"/>
    <hyperlink ref="E1638" location="A125232858W" display="A125232858W" xr:uid="{00000000-0004-0000-0000-00005B060000}"/>
    <hyperlink ref="E1639" location="A125256618F" display="A125256618F" xr:uid="{00000000-0004-0000-0000-00005C060000}"/>
    <hyperlink ref="E1640" location="A125244738A" display="A125244738A" xr:uid="{00000000-0004-0000-0000-00005D060000}"/>
    <hyperlink ref="E1641" location="A125228106C" display="A125228106C" xr:uid="{00000000-0004-0000-0000-00005E060000}"/>
    <hyperlink ref="E1642" location="A125251866A" display="A125251866A" xr:uid="{00000000-0004-0000-0000-00005F060000}"/>
    <hyperlink ref="E1643" location="A125239986T" display="A125239986T" xr:uid="{00000000-0004-0000-0000-000060060000}"/>
    <hyperlink ref="E1644" location="A125237610J" display="A125237610J" xr:uid="{00000000-0004-0000-0000-000061060000}"/>
    <hyperlink ref="E1645" location="A125261370J" display="A125261370J" xr:uid="{00000000-0004-0000-0000-000062060000}"/>
    <hyperlink ref="E1646" location="A125249490X" display="A125249490X" xr:uid="{00000000-0004-0000-0000-000063060000}"/>
    <hyperlink ref="E1647" location="A125230466X" display="A125230466X" xr:uid="{00000000-0004-0000-0000-000064060000}"/>
    <hyperlink ref="E1648" location="A125254226J" display="A125254226J" xr:uid="{00000000-0004-0000-0000-000065060000}"/>
    <hyperlink ref="E1649" location="A125242346C" display="A125242346C" xr:uid="{00000000-0004-0000-0000-000066060000}"/>
    <hyperlink ref="E1650" location="A125235218C" display="A125235218C" xr:uid="{00000000-0004-0000-0000-000067060000}"/>
    <hyperlink ref="E1651" location="A125258978W" display="A125258978W" xr:uid="{00000000-0004-0000-0000-000068060000}"/>
    <hyperlink ref="E1652" location="A125247098V" display="A125247098V" xr:uid="{00000000-0004-0000-0000-000069060000}"/>
    <hyperlink ref="E1653" location="A125232842C" display="A125232842C" xr:uid="{00000000-0004-0000-0000-00006A060000}"/>
    <hyperlink ref="E1654" location="A125256602L" display="A125256602L" xr:uid="{00000000-0004-0000-0000-00006B060000}"/>
    <hyperlink ref="E1655" location="A125244722J" display="A125244722J" xr:uid="{00000000-0004-0000-0000-00006C060000}"/>
    <hyperlink ref="E1656" location="A125228090W" display="A125228090W" xr:uid="{00000000-0004-0000-0000-00006D060000}"/>
    <hyperlink ref="E1657" location="A125251850J" display="A125251850J" xr:uid="{00000000-0004-0000-0000-00006E060000}"/>
    <hyperlink ref="E1658" location="A125239970X" display="A125239970X" xr:uid="{00000000-0004-0000-0000-00006F060000}"/>
    <hyperlink ref="E1659" location="A125237594V" display="A125237594V" xr:uid="{00000000-0004-0000-0000-000070060000}"/>
    <hyperlink ref="E1660" location="A125261354J" display="A125261354J" xr:uid="{00000000-0004-0000-0000-000071060000}"/>
    <hyperlink ref="E1661" location="A125249474X" display="A125249474X" xr:uid="{00000000-0004-0000-0000-000072060000}"/>
    <hyperlink ref="E1662" location="A125230266F" display="A125230266F" xr:uid="{00000000-0004-0000-0000-000073060000}"/>
    <hyperlink ref="E1663" location="A125254026R" display="A125254026R" xr:uid="{00000000-0004-0000-0000-000074060000}"/>
    <hyperlink ref="E1664" location="A125242146K" display="A125242146K" xr:uid="{00000000-0004-0000-0000-000075060000}"/>
    <hyperlink ref="E1665" location="A125235018K" display="A125235018K" xr:uid="{00000000-0004-0000-0000-000076060000}"/>
    <hyperlink ref="E1666" location="A125258778C" display="A125258778C" xr:uid="{00000000-0004-0000-0000-000077060000}"/>
    <hyperlink ref="E1667" location="A125246898X" display="A125246898X" xr:uid="{00000000-0004-0000-0000-000078060000}"/>
    <hyperlink ref="E1668" location="A125232642K" display="A125232642K" xr:uid="{00000000-0004-0000-0000-000079060000}"/>
    <hyperlink ref="E1669" location="A125256402V" display="A125256402V" xr:uid="{00000000-0004-0000-0000-00007A060000}"/>
    <hyperlink ref="E1670" location="A125244522R" display="A125244522R" xr:uid="{00000000-0004-0000-0000-00007B060000}"/>
    <hyperlink ref="E1671" location="A125227890A" display="A125227890A" xr:uid="{00000000-0004-0000-0000-00007C060000}"/>
    <hyperlink ref="E1672" location="A125251650R" display="A125251650R" xr:uid="{00000000-0004-0000-0000-00007D060000}"/>
    <hyperlink ref="E1673" location="A125239770F" display="A125239770F" xr:uid="{00000000-0004-0000-0000-00007E060000}"/>
    <hyperlink ref="E1674" location="A125237394A" display="A125237394A" xr:uid="{00000000-0004-0000-0000-00007F060000}"/>
    <hyperlink ref="E1675" location="A125261154R" display="A125261154R" xr:uid="{00000000-0004-0000-0000-000080060000}"/>
    <hyperlink ref="E1676" location="A125249274F" display="A125249274F" xr:uid="{00000000-0004-0000-0000-000081060000}"/>
    <hyperlink ref="E1677" location="A125230250L" display="A125230250L" xr:uid="{00000000-0004-0000-0000-000082060000}"/>
    <hyperlink ref="E1678" location="A125254010W" display="A125254010W" xr:uid="{00000000-0004-0000-0000-000083060000}"/>
    <hyperlink ref="E1679" location="A125242130T" display="A125242130T" xr:uid="{00000000-0004-0000-0000-000084060000}"/>
    <hyperlink ref="E1680" location="A125235002T" display="A125235002T" xr:uid="{00000000-0004-0000-0000-000085060000}"/>
    <hyperlink ref="E1681" location="A125258762K" display="A125258762K" xr:uid="{00000000-0004-0000-0000-000086060000}"/>
    <hyperlink ref="E1682" location="A125246882F" display="A125246882F" xr:uid="{00000000-0004-0000-0000-000087060000}"/>
    <hyperlink ref="E1683" location="A125232626K" display="A125232626K" xr:uid="{00000000-0004-0000-0000-000088060000}"/>
    <hyperlink ref="E1684" location="A125256386F" display="A125256386F" xr:uid="{00000000-0004-0000-0000-000089060000}"/>
    <hyperlink ref="E1685" location="A125244506R" display="A125244506R" xr:uid="{00000000-0004-0000-0000-00008A060000}"/>
    <hyperlink ref="E1686" location="A125227874A" display="A125227874A" xr:uid="{00000000-0004-0000-0000-00008B060000}"/>
    <hyperlink ref="E1687" location="A125251634R" display="A125251634R" xr:uid="{00000000-0004-0000-0000-00008C060000}"/>
    <hyperlink ref="E1688" location="A125239754F" display="A125239754F" xr:uid="{00000000-0004-0000-0000-00008D060000}"/>
    <hyperlink ref="E1689" location="A125237378A" display="A125237378A" xr:uid="{00000000-0004-0000-0000-00008E060000}"/>
    <hyperlink ref="E1690" location="A125261138R" display="A125261138R" xr:uid="{00000000-0004-0000-0000-00008F060000}"/>
    <hyperlink ref="E1691" location="A125249258F" display="A125249258F" xr:uid="{00000000-0004-0000-0000-000090060000}"/>
    <hyperlink ref="E1692" location="A125230230C" display="A125230230C" xr:uid="{00000000-0004-0000-0000-000091060000}"/>
    <hyperlink ref="E1693" location="A125253990W" display="A125253990W" xr:uid="{00000000-0004-0000-0000-000092060000}"/>
    <hyperlink ref="E1694" location="A125242110J" display="A125242110J" xr:uid="{00000000-0004-0000-0000-000093060000}"/>
    <hyperlink ref="E1695" location="A125234982T" display="A125234982T" xr:uid="{00000000-0004-0000-0000-000094060000}"/>
    <hyperlink ref="E1696" location="A125258742A" display="A125258742A" xr:uid="{00000000-0004-0000-0000-000095060000}"/>
    <hyperlink ref="E1697" location="A125246862W" display="A125246862W" xr:uid="{00000000-0004-0000-0000-000096060000}"/>
    <hyperlink ref="E1698" location="A125232606A" display="A125232606A" xr:uid="{00000000-0004-0000-0000-000097060000}"/>
    <hyperlink ref="E1699" location="A125256366W" display="A125256366W" xr:uid="{00000000-0004-0000-0000-000098060000}"/>
    <hyperlink ref="E1700" location="A125244486T" display="A125244486T" xr:uid="{00000000-0004-0000-0000-000099060000}"/>
    <hyperlink ref="E1701" location="A125227854T" display="A125227854T" xr:uid="{00000000-0004-0000-0000-00009A060000}"/>
    <hyperlink ref="E1702" location="A125251614F" display="A125251614F" xr:uid="{00000000-0004-0000-0000-00009B060000}"/>
    <hyperlink ref="E1703" location="A125239734W" display="A125239734W" xr:uid="{00000000-0004-0000-0000-00009C060000}"/>
    <hyperlink ref="E1704" location="A125237358T" display="A125237358T" xr:uid="{00000000-0004-0000-0000-00009D060000}"/>
    <hyperlink ref="E1705" location="A125261118F" display="A125261118F" xr:uid="{00000000-0004-0000-0000-00009E060000}"/>
    <hyperlink ref="E1706" location="A125249238W" display="A125249238W" xr:uid="{00000000-0004-0000-0000-00009F060000}"/>
    <hyperlink ref="E1707" location="A125230254W" display="A125230254W" xr:uid="{00000000-0004-0000-0000-0000A0060000}"/>
    <hyperlink ref="E1708" location="A125254014F" display="A125254014F" xr:uid="{00000000-0004-0000-0000-0000A1060000}"/>
    <hyperlink ref="E1709" location="A125242134A" display="A125242134A" xr:uid="{00000000-0004-0000-0000-0000A2060000}"/>
    <hyperlink ref="E1710" location="A125235006A" display="A125235006A" xr:uid="{00000000-0004-0000-0000-0000A3060000}"/>
    <hyperlink ref="E1711" location="A125258766V" display="A125258766V" xr:uid="{00000000-0004-0000-0000-0000A4060000}"/>
    <hyperlink ref="E1712" location="A125246886R" display="A125246886R" xr:uid="{00000000-0004-0000-0000-0000A5060000}"/>
    <hyperlink ref="E1713" location="A125232630A" display="A125232630A" xr:uid="{00000000-0004-0000-0000-0000A6060000}"/>
    <hyperlink ref="E1714" location="A125256390W" display="A125256390W" xr:uid="{00000000-0004-0000-0000-0000A7060000}"/>
    <hyperlink ref="E1715" location="A125244510F" display="A125244510F" xr:uid="{00000000-0004-0000-0000-0000A8060000}"/>
    <hyperlink ref="E1716" location="A125227878K" display="A125227878K" xr:uid="{00000000-0004-0000-0000-0000A9060000}"/>
    <hyperlink ref="E1717" location="A125251638X" display="A125251638X" xr:uid="{00000000-0004-0000-0000-0000AA060000}"/>
    <hyperlink ref="E1718" location="A125239758R" display="A125239758R" xr:uid="{00000000-0004-0000-0000-0000AB060000}"/>
    <hyperlink ref="E1719" location="A125237382T" display="A125237382T" xr:uid="{00000000-0004-0000-0000-0000AC060000}"/>
    <hyperlink ref="E1720" location="A125261142F" display="A125261142F" xr:uid="{00000000-0004-0000-0000-0000AD060000}"/>
    <hyperlink ref="E1721" location="A125249262W" display="A125249262W" xr:uid="{00000000-0004-0000-0000-0000AE060000}"/>
    <hyperlink ref="E1722" location="A125230258F" display="A125230258F" xr:uid="{00000000-0004-0000-0000-0000AF060000}"/>
    <hyperlink ref="E1723" location="A125254018R" display="A125254018R" xr:uid="{00000000-0004-0000-0000-0000B0060000}"/>
    <hyperlink ref="E1724" location="A125242138K" display="A125242138K" xr:uid="{00000000-0004-0000-0000-0000B1060000}"/>
    <hyperlink ref="E1725" location="A125235010T" display="A125235010T" xr:uid="{00000000-0004-0000-0000-0000B2060000}"/>
    <hyperlink ref="E1726" location="A125258770K" display="A125258770K" xr:uid="{00000000-0004-0000-0000-0000B3060000}"/>
    <hyperlink ref="E1727" location="A125246890F" display="A125246890F" xr:uid="{00000000-0004-0000-0000-0000B4060000}"/>
    <hyperlink ref="E1728" location="A125232634K" display="A125232634K" xr:uid="{00000000-0004-0000-0000-0000B5060000}"/>
    <hyperlink ref="E1729" location="A125256394F" display="A125256394F" xr:uid="{00000000-0004-0000-0000-0000B6060000}"/>
    <hyperlink ref="E1730" location="A125244514R" display="A125244514R" xr:uid="{00000000-0004-0000-0000-0000B7060000}"/>
    <hyperlink ref="E1731" location="A125227882A" display="A125227882A" xr:uid="{00000000-0004-0000-0000-0000B8060000}"/>
    <hyperlink ref="E1732" location="A125251642R" display="A125251642R" xr:uid="{00000000-0004-0000-0000-0000B9060000}"/>
    <hyperlink ref="E1733" location="A125239762F" display="A125239762F" xr:uid="{00000000-0004-0000-0000-0000BA060000}"/>
    <hyperlink ref="E1734" location="A125237386A" display="A125237386A" xr:uid="{00000000-0004-0000-0000-0000BB060000}"/>
    <hyperlink ref="E1735" location="A125261146R" display="A125261146R" xr:uid="{00000000-0004-0000-0000-0000BC060000}"/>
    <hyperlink ref="E1736" location="A125249266F" display="A125249266F" xr:uid="{00000000-0004-0000-0000-0000BD060000}"/>
    <hyperlink ref="E1737" location="A125230234L" display="A125230234L" xr:uid="{00000000-0004-0000-0000-0000BE060000}"/>
    <hyperlink ref="E1738" location="A125253994F" display="A125253994F" xr:uid="{00000000-0004-0000-0000-0000BF060000}"/>
    <hyperlink ref="E1739" location="A125242114T" display="A125242114T" xr:uid="{00000000-0004-0000-0000-0000C0060000}"/>
    <hyperlink ref="E1740" location="A125234986A" display="A125234986A" xr:uid="{00000000-0004-0000-0000-0000C1060000}"/>
    <hyperlink ref="E1741" location="A125258746K" display="A125258746K" xr:uid="{00000000-0004-0000-0000-0000C2060000}"/>
    <hyperlink ref="E1742" location="A125246866F" display="A125246866F" xr:uid="{00000000-0004-0000-0000-0000C3060000}"/>
    <hyperlink ref="E1743" location="A125232610T" display="A125232610T" xr:uid="{00000000-0004-0000-0000-0000C4060000}"/>
    <hyperlink ref="E1744" location="A125256370L" display="A125256370L" xr:uid="{00000000-0004-0000-0000-0000C5060000}"/>
    <hyperlink ref="E1745" location="A125244490J" display="A125244490J" xr:uid="{00000000-0004-0000-0000-0000C6060000}"/>
    <hyperlink ref="E1746" location="A125227858A" display="A125227858A" xr:uid="{00000000-0004-0000-0000-0000C7060000}"/>
    <hyperlink ref="E1747" location="A125251618R" display="A125251618R" xr:uid="{00000000-0004-0000-0000-0000C8060000}"/>
    <hyperlink ref="E1748" location="A125239738F" display="A125239738F" xr:uid="{00000000-0004-0000-0000-0000C9060000}"/>
    <hyperlink ref="E1749" location="A125237362J" display="A125237362J" xr:uid="{00000000-0004-0000-0000-0000CA060000}"/>
    <hyperlink ref="E1750" location="A125261122W" display="A125261122W" xr:uid="{00000000-0004-0000-0000-0000CB060000}"/>
    <hyperlink ref="E1751" location="A125249242L" display="A125249242L" xr:uid="{00000000-0004-0000-0000-0000CC060000}"/>
    <hyperlink ref="E1752" location="A125230238W" display="A125230238W" xr:uid="{00000000-0004-0000-0000-0000CD060000}"/>
    <hyperlink ref="E1753" location="A125253998R" display="A125253998R" xr:uid="{00000000-0004-0000-0000-0000CE060000}"/>
    <hyperlink ref="E1754" location="A125242118A" display="A125242118A" xr:uid="{00000000-0004-0000-0000-0000CF060000}"/>
    <hyperlink ref="E1755" location="A125234990T" display="A125234990T" xr:uid="{00000000-0004-0000-0000-0000D0060000}"/>
    <hyperlink ref="E1756" location="A125258750A" display="A125258750A" xr:uid="{00000000-0004-0000-0000-0000D1060000}"/>
    <hyperlink ref="E1757" location="A125246870W" display="A125246870W" xr:uid="{00000000-0004-0000-0000-0000D2060000}"/>
    <hyperlink ref="E1758" location="A125232614A" display="A125232614A" xr:uid="{00000000-0004-0000-0000-0000D3060000}"/>
    <hyperlink ref="E1759" location="A125256374W" display="A125256374W" xr:uid="{00000000-0004-0000-0000-0000D4060000}"/>
    <hyperlink ref="E1760" location="A125244494T" display="A125244494T" xr:uid="{00000000-0004-0000-0000-0000D5060000}"/>
    <hyperlink ref="E1761" location="A125227862T" display="A125227862T" xr:uid="{00000000-0004-0000-0000-0000D6060000}"/>
    <hyperlink ref="E1762" location="A125251622F" display="A125251622F" xr:uid="{00000000-0004-0000-0000-0000D7060000}"/>
    <hyperlink ref="E1763" location="A125239742W" display="A125239742W" xr:uid="{00000000-0004-0000-0000-0000D8060000}"/>
    <hyperlink ref="E1764" location="A125237366T" display="A125237366T" xr:uid="{00000000-0004-0000-0000-0000D9060000}"/>
    <hyperlink ref="E1765" location="A125261126F" display="A125261126F" xr:uid="{00000000-0004-0000-0000-0000DA060000}"/>
    <hyperlink ref="E1766" location="A125249246W" display="A125249246W" xr:uid="{00000000-0004-0000-0000-0000DB060000}"/>
    <hyperlink ref="E1767" location="A125230242L" display="A125230242L" xr:uid="{00000000-0004-0000-0000-0000DC060000}"/>
    <hyperlink ref="E1768" location="A125254002W" display="A125254002W" xr:uid="{00000000-0004-0000-0000-0000DD060000}"/>
    <hyperlink ref="E1769" location="A125242122T" display="A125242122T" xr:uid="{00000000-0004-0000-0000-0000DE060000}"/>
    <hyperlink ref="E1770" location="A125234994A" display="A125234994A" xr:uid="{00000000-0004-0000-0000-0000DF060000}"/>
    <hyperlink ref="E1771" location="A125258754K" display="A125258754K" xr:uid="{00000000-0004-0000-0000-0000E0060000}"/>
    <hyperlink ref="E1772" location="A125246874F" display="A125246874F" xr:uid="{00000000-0004-0000-0000-0000E1060000}"/>
    <hyperlink ref="E1773" location="A125232618K" display="A125232618K" xr:uid="{00000000-0004-0000-0000-0000E2060000}"/>
    <hyperlink ref="E1774" location="A125256378F" display="A125256378F" xr:uid="{00000000-0004-0000-0000-0000E3060000}"/>
    <hyperlink ref="E1775" location="A125244498A" display="A125244498A" xr:uid="{00000000-0004-0000-0000-0000E4060000}"/>
    <hyperlink ref="E1776" location="A125227866A" display="A125227866A" xr:uid="{00000000-0004-0000-0000-0000E5060000}"/>
    <hyperlink ref="E1777" location="A125251626R" display="A125251626R" xr:uid="{00000000-0004-0000-0000-0000E6060000}"/>
    <hyperlink ref="E1778" location="A125239746F" display="A125239746F" xr:uid="{00000000-0004-0000-0000-0000E7060000}"/>
    <hyperlink ref="E1779" location="A125237370J" display="A125237370J" xr:uid="{00000000-0004-0000-0000-0000E8060000}"/>
    <hyperlink ref="E1780" location="A125261130W" display="A125261130W" xr:uid="{00000000-0004-0000-0000-0000E9060000}"/>
    <hyperlink ref="E1781" location="A125249250L" display="A125249250L" xr:uid="{00000000-0004-0000-0000-0000EA060000}"/>
    <hyperlink ref="E1782" location="A125230226L" display="A125230226L" xr:uid="{00000000-0004-0000-0000-0000EB060000}"/>
    <hyperlink ref="E1783" location="A125253986F" display="A125253986F" xr:uid="{00000000-0004-0000-0000-0000EC060000}"/>
    <hyperlink ref="E1784" location="A125242106T" display="A125242106T" xr:uid="{00000000-0004-0000-0000-0000ED060000}"/>
    <hyperlink ref="E1785" location="A125234978A" display="A125234978A" xr:uid="{00000000-0004-0000-0000-0000EE060000}"/>
    <hyperlink ref="E1786" location="A125258738K" display="A125258738K" xr:uid="{00000000-0004-0000-0000-0000EF060000}"/>
    <hyperlink ref="E1787" location="A125246858F" display="A125246858F" xr:uid="{00000000-0004-0000-0000-0000F0060000}"/>
    <hyperlink ref="E1788" location="A125232602T" display="A125232602T" xr:uid="{00000000-0004-0000-0000-0000F1060000}"/>
    <hyperlink ref="E1789" location="A125256362L" display="A125256362L" xr:uid="{00000000-0004-0000-0000-0000F2060000}"/>
    <hyperlink ref="E1790" location="A125244482J" display="A125244482J" xr:uid="{00000000-0004-0000-0000-0000F3060000}"/>
    <hyperlink ref="E1791" location="A125227850J" display="A125227850J" xr:uid="{00000000-0004-0000-0000-0000F4060000}"/>
    <hyperlink ref="E1792" location="A125251610W" display="A125251610W" xr:uid="{00000000-0004-0000-0000-0000F5060000}"/>
    <hyperlink ref="E1793" location="A125239730L" display="A125239730L" xr:uid="{00000000-0004-0000-0000-0000F6060000}"/>
    <hyperlink ref="E1794" location="A125237354J" display="A125237354J" xr:uid="{00000000-0004-0000-0000-0000F7060000}"/>
    <hyperlink ref="E1795" location="A125261114W" display="A125261114W" xr:uid="{00000000-0004-0000-0000-0000F8060000}"/>
    <hyperlink ref="E1796" location="A125249234L" display="A125249234L" xr:uid="{00000000-0004-0000-0000-0000F9060000}"/>
    <hyperlink ref="E1797" location="A125230262W" display="A125230262W" xr:uid="{00000000-0004-0000-0000-0000FA060000}"/>
    <hyperlink ref="E1798" location="A125254022F" display="A125254022F" xr:uid="{00000000-0004-0000-0000-0000FB060000}"/>
    <hyperlink ref="E1799" location="A125242142A" display="A125242142A" xr:uid="{00000000-0004-0000-0000-0000FC060000}"/>
    <hyperlink ref="E1800" location="A125235014A" display="A125235014A" xr:uid="{00000000-0004-0000-0000-0000FD060000}"/>
    <hyperlink ref="E1801" location="A125258774V" display="A125258774V" xr:uid="{00000000-0004-0000-0000-0000FE060000}"/>
    <hyperlink ref="E1802" location="A125246894R" display="A125246894R" xr:uid="{00000000-0004-0000-0000-0000FF060000}"/>
    <hyperlink ref="E1803" location="A125232638V" display="A125232638V" xr:uid="{00000000-0004-0000-0000-000000070000}"/>
    <hyperlink ref="E1804" location="A125256398R" display="A125256398R" xr:uid="{00000000-0004-0000-0000-000001070000}"/>
    <hyperlink ref="E1805" location="A125244518X" display="A125244518X" xr:uid="{00000000-0004-0000-0000-000002070000}"/>
    <hyperlink ref="E1806" location="A125227886K" display="A125227886K" xr:uid="{00000000-0004-0000-0000-000003070000}"/>
    <hyperlink ref="E1807" location="A125251646X" display="A125251646X" xr:uid="{00000000-0004-0000-0000-000004070000}"/>
    <hyperlink ref="E1808" location="A125239766R" display="A125239766R" xr:uid="{00000000-0004-0000-0000-000005070000}"/>
    <hyperlink ref="E1809" location="A125237390T" display="A125237390T" xr:uid="{00000000-0004-0000-0000-000006070000}"/>
    <hyperlink ref="E1810" location="A125261150F" display="A125261150F" xr:uid="{00000000-0004-0000-0000-000007070000}"/>
    <hyperlink ref="E1811" location="A125249270W" display="A125249270W" xr:uid="{00000000-0004-0000-0000-000008070000}"/>
    <hyperlink ref="E1812" location="A125230246W" display="A125230246W" xr:uid="{00000000-0004-0000-0000-000009070000}"/>
    <hyperlink ref="E1813" location="A125254006F" display="A125254006F" xr:uid="{00000000-0004-0000-0000-00000A070000}"/>
    <hyperlink ref="E1814" location="A125242126A" display="A125242126A" xr:uid="{00000000-0004-0000-0000-00000B070000}"/>
    <hyperlink ref="E1815" location="A125234998K" display="A125234998K" xr:uid="{00000000-0004-0000-0000-00000C070000}"/>
    <hyperlink ref="E1816" location="A125258758V" display="A125258758V" xr:uid="{00000000-0004-0000-0000-00000D070000}"/>
    <hyperlink ref="E1817" location="A125246878R" display="A125246878R" xr:uid="{00000000-0004-0000-0000-00000E070000}"/>
    <hyperlink ref="E1818" location="A125232622A" display="A125232622A" xr:uid="{00000000-0004-0000-0000-00000F070000}"/>
    <hyperlink ref="E1819" location="A125256382W" display="A125256382W" xr:uid="{00000000-0004-0000-0000-000010070000}"/>
    <hyperlink ref="E1820" location="A125244502F" display="A125244502F" xr:uid="{00000000-0004-0000-0000-000011070000}"/>
    <hyperlink ref="E1821" location="A125227870T" display="A125227870T" xr:uid="{00000000-0004-0000-0000-000012070000}"/>
    <hyperlink ref="E1822" location="A125251630F" display="A125251630F" xr:uid="{00000000-0004-0000-0000-000013070000}"/>
    <hyperlink ref="E1823" location="A125239750W" display="A125239750W" xr:uid="{00000000-0004-0000-0000-000014070000}"/>
    <hyperlink ref="E1824" location="A125237374T" display="A125237374T" xr:uid="{00000000-0004-0000-0000-000015070000}"/>
    <hyperlink ref="E1825" location="A125261134F" display="A125261134F" xr:uid="{00000000-0004-0000-0000-000016070000}"/>
    <hyperlink ref="E1826" location="A125249254W" display="A125249254W" xr:uid="{00000000-0004-0000-0000-000017070000}"/>
    <hyperlink ref="E1827" location="A125230310C" display="A125230310C" xr:uid="{00000000-0004-0000-0000-000018070000}"/>
    <hyperlink ref="E1828" location="A125254070X" display="A125254070X" xr:uid="{00000000-0004-0000-0000-000019070000}"/>
    <hyperlink ref="E1829" location="A125242190V" display="A125242190V" xr:uid="{00000000-0004-0000-0000-00001A070000}"/>
    <hyperlink ref="E1830" location="A125235062V" display="A125235062V" xr:uid="{00000000-0004-0000-0000-00001B070000}"/>
    <hyperlink ref="E1831" location="A125258822A" display="A125258822A" xr:uid="{00000000-0004-0000-0000-00001C070000}"/>
    <hyperlink ref="E1832" location="A125246942W" display="A125246942W" xr:uid="{00000000-0004-0000-0000-00001D070000}"/>
    <hyperlink ref="E1833" location="A125232686L" display="A125232686L" xr:uid="{00000000-0004-0000-0000-00001E070000}"/>
    <hyperlink ref="E1834" location="A125256446W" display="A125256446W" xr:uid="{00000000-0004-0000-0000-00001F070000}"/>
    <hyperlink ref="E1835" location="A125244566T" display="A125244566T" xr:uid="{00000000-0004-0000-0000-000020070000}"/>
    <hyperlink ref="E1836" location="A125227934T" display="A125227934T" xr:uid="{00000000-0004-0000-0000-000021070000}"/>
    <hyperlink ref="E1837" location="A125251694T" display="A125251694T" xr:uid="{00000000-0004-0000-0000-000022070000}"/>
    <hyperlink ref="E1838" location="A125239814W" display="A125239814W" xr:uid="{00000000-0004-0000-0000-000023070000}"/>
    <hyperlink ref="E1839" location="A125237438T" display="A125237438T" xr:uid="{00000000-0004-0000-0000-000024070000}"/>
    <hyperlink ref="E1840" location="A125261198T" display="A125261198T" xr:uid="{00000000-0004-0000-0000-000025070000}"/>
    <hyperlink ref="E1841" location="A125249318W" display="A125249318W" xr:uid="{00000000-0004-0000-0000-000026070000}"/>
    <hyperlink ref="E1842" location="A125230294R" display="A125230294R" xr:uid="{00000000-0004-0000-0000-000027070000}"/>
    <hyperlink ref="E1843" location="A125254054X" display="A125254054X" xr:uid="{00000000-0004-0000-0000-000028070000}"/>
    <hyperlink ref="E1844" location="A125242174V" display="A125242174V" xr:uid="{00000000-0004-0000-0000-000029070000}"/>
    <hyperlink ref="E1845" location="A125235046V" display="A125235046V" xr:uid="{00000000-0004-0000-0000-00002A070000}"/>
    <hyperlink ref="E1846" location="A125258806A" display="A125258806A" xr:uid="{00000000-0004-0000-0000-00002B070000}"/>
    <hyperlink ref="E1847" location="A125246926W" display="A125246926W" xr:uid="{00000000-0004-0000-0000-00002C070000}"/>
    <hyperlink ref="E1848" location="A125232670V" display="A125232670V" xr:uid="{00000000-0004-0000-0000-00002D070000}"/>
    <hyperlink ref="E1849" location="A125256430C" display="A125256430C" xr:uid="{00000000-0004-0000-0000-00002E070000}"/>
    <hyperlink ref="E1850" location="A125244550X" display="A125244550X" xr:uid="{00000000-0004-0000-0000-00002F070000}"/>
    <hyperlink ref="E1851" location="A125227918T" display="A125227918T" xr:uid="{00000000-0004-0000-0000-000030070000}"/>
    <hyperlink ref="E1852" location="A125251678T" display="A125251678T" xr:uid="{00000000-0004-0000-0000-000031070000}"/>
    <hyperlink ref="E1853" location="A125239798J" display="A125239798J" xr:uid="{00000000-0004-0000-0000-000032070000}"/>
    <hyperlink ref="E1854" location="A125237422X" display="A125237422X" xr:uid="{00000000-0004-0000-0000-000033070000}"/>
    <hyperlink ref="E1855" location="A125261182X" display="A125261182X" xr:uid="{00000000-0004-0000-0000-000034070000}"/>
    <hyperlink ref="E1856" location="A125249302C" display="A125249302C" xr:uid="{00000000-0004-0000-0000-000035070000}"/>
    <hyperlink ref="E1857" location="A125230274F" display="A125230274F" xr:uid="{00000000-0004-0000-0000-000036070000}"/>
    <hyperlink ref="E1858" location="A125254034R" display="A125254034R" xr:uid="{00000000-0004-0000-0000-000037070000}"/>
    <hyperlink ref="E1859" location="A125242154K" display="A125242154K" xr:uid="{00000000-0004-0000-0000-000038070000}"/>
    <hyperlink ref="E1860" location="A125235026K" display="A125235026K" xr:uid="{00000000-0004-0000-0000-000039070000}"/>
    <hyperlink ref="E1861" location="A125258786C" display="A125258786C" xr:uid="{00000000-0004-0000-0000-00003A070000}"/>
    <hyperlink ref="E1862" location="A125246906L" display="A125246906L" xr:uid="{00000000-0004-0000-0000-00003B070000}"/>
    <hyperlink ref="E1863" location="A125232650K" display="A125232650K" xr:uid="{00000000-0004-0000-0000-00003C070000}"/>
    <hyperlink ref="E1864" location="A125256410V" display="A125256410V" xr:uid="{00000000-0004-0000-0000-00003D070000}"/>
    <hyperlink ref="E1865" location="A125244530R" display="A125244530R" xr:uid="{00000000-0004-0000-0000-00003E070000}"/>
    <hyperlink ref="E1866" location="A125227898V" display="A125227898V" xr:uid="{00000000-0004-0000-0000-00003F070000}"/>
    <hyperlink ref="E1867" location="A125251658J" display="A125251658J" xr:uid="{00000000-0004-0000-0000-000040070000}"/>
    <hyperlink ref="E1868" location="A125239778X" display="A125239778X" xr:uid="{00000000-0004-0000-0000-000041070000}"/>
    <hyperlink ref="E1869" location="A125237402R" display="A125237402R" xr:uid="{00000000-0004-0000-0000-000042070000}"/>
    <hyperlink ref="E1870" location="A125261162R" display="A125261162R" xr:uid="{00000000-0004-0000-0000-000043070000}"/>
    <hyperlink ref="E1871" location="A125249282F" display="A125249282F" xr:uid="{00000000-0004-0000-0000-000044070000}"/>
    <hyperlink ref="E1872" location="A125230298X" display="A125230298X" xr:uid="{00000000-0004-0000-0000-000045070000}"/>
    <hyperlink ref="E1873" location="A125254058J" display="A125254058J" xr:uid="{00000000-0004-0000-0000-000046070000}"/>
    <hyperlink ref="E1874" location="A125242178C" display="A125242178C" xr:uid="{00000000-0004-0000-0000-000047070000}"/>
    <hyperlink ref="E1875" location="A125235050K" display="A125235050K" xr:uid="{00000000-0004-0000-0000-000048070000}"/>
    <hyperlink ref="E1876" location="A125258810T" display="A125258810T" xr:uid="{00000000-0004-0000-0000-000049070000}"/>
    <hyperlink ref="E1877" location="A125246930L" display="A125246930L" xr:uid="{00000000-0004-0000-0000-00004A070000}"/>
    <hyperlink ref="E1878" location="A125232674C" display="A125232674C" xr:uid="{00000000-0004-0000-0000-00004B070000}"/>
    <hyperlink ref="E1879" location="A125256434L" display="A125256434L" xr:uid="{00000000-0004-0000-0000-00004C070000}"/>
    <hyperlink ref="E1880" location="A125244554J" display="A125244554J" xr:uid="{00000000-0004-0000-0000-00004D070000}"/>
    <hyperlink ref="E1881" location="A125227922J" display="A125227922J" xr:uid="{00000000-0004-0000-0000-00004E070000}"/>
    <hyperlink ref="E1882" location="A125251682J" display="A125251682J" xr:uid="{00000000-0004-0000-0000-00004F070000}"/>
    <hyperlink ref="E1883" location="A125239802L" display="A125239802L" xr:uid="{00000000-0004-0000-0000-000050070000}"/>
    <hyperlink ref="E1884" location="A125237426J" display="A125237426J" xr:uid="{00000000-0004-0000-0000-000051070000}"/>
    <hyperlink ref="E1885" location="A125261186J" display="A125261186J" xr:uid="{00000000-0004-0000-0000-000052070000}"/>
    <hyperlink ref="E1886" location="A125249306L" display="A125249306L" xr:uid="{00000000-0004-0000-0000-000053070000}"/>
    <hyperlink ref="E1887" location="A125230302C" display="A125230302C" xr:uid="{00000000-0004-0000-0000-000054070000}"/>
    <hyperlink ref="E1888" location="A125254062X" display="A125254062X" xr:uid="{00000000-0004-0000-0000-000055070000}"/>
    <hyperlink ref="E1889" location="A125242182V" display="A125242182V" xr:uid="{00000000-0004-0000-0000-000056070000}"/>
    <hyperlink ref="E1890" location="A125235054V" display="A125235054V" xr:uid="{00000000-0004-0000-0000-000057070000}"/>
    <hyperlink ref="E1891" location="A125258814A" display="A125258814A" xr:uid="{00000000-0004-0000-0000-000058070000}"/>
    <hyperlink ref="E1892" location="A125246934W" display="A125246934W" xr:uid="{00000000-0004-0000-0000-000059070000}"/>
    <hyperlink ref="E1893" location="A125232678L" display="A125232678L" xr:uid="{00000000-0004-0000-0000-00005A070000}"/>
    <hyperlink ref="E1894" location="A125256438W" display="A125256438W" xr:uid="{00000000-0004-0000-0000-00005B070000}"/>
    <hyperlink ref="E1895" location="A125244558T" display="A125244558T" xr:uid="{00000000-0004-0000-0000-00005C070000}"/>
    <hyperlink ref="E1896" location="A125227926T" display="A125227926T" xr:uid="{00000000-0004-0000-0000-00005D070000}"/>
    <hyperlink ref="E1897" location="A125251686T" display="A125251686T" xr:uid="{00000000-0004-0000-0000-00005E070000}"/>
    <hyperlink ref="E1898" location="A125239806W" display="A125239806W" xr:uid="{00000000-0004-0000-0000-00005F070000}"/>
    <hyperlink ref="E1899" location="A125237430X" display="A125237430X" xr:uid="{00000000-0004-0000-0000-000060070000}"/>
    <hyperlink ref="E1900" location="A125261190X" display="A125261190X" xr:uid="{00000000-0004-0000-0000-000061070000}"/>
    <hyperlink ref="E1901" location="A125249310C" display="A125249310C" xr:uid="{00000000-0004-0000-0000-000062070000}"/>
    <hyperlink ref="E1902" location="A125230278R" display="A125230278R" xr:uid="{00000000-0004-0000-0000-000063070000}"/>
    <hyperlink ref="E1903" location="A125254038X" display="A125254038X" xr:uid="{00000000-0004-0000-0000-000064070000}"/>
    <hyperlink ref="E1904" location="A125242158V" display="A125242158V" xr:uid="{00000000-0004-0000-0000-000065070000}"/>
    <hyperlink ref="E1905" location="A125235030A" display="A125235030A" xr:uid="{00000000-0004-0000-0000-000066070000}"/>
    <hyperlink ref="E1906" location="A125258790V" display="A125258790V" xr:uid="{00000000-0004-0000-0000-000067070000}"/>
    <hyperlink ref="E1907" location="A125246910C" display="A125246910C" xr:uid="{00000000-0004-0000-0000-000068070000}"/>
    <hyperlink ref="E1908" location="A125232654V" display="A125232654V" xr:uid="{00000000-0004-0000-0000-000069070000}"/>
    <hyperlink ref="E1909" location="A125256414C" display="A125256414C" xr:uid="{00000000-0004-0000-0000-00006A070000}"/>
    <hyperlink ref="E1910" location="A125244534X" display="A125244534X" xr:uid="{00000000-0004-0000-0000-00006B070000}"/>
    <hyperlink ref="E1911" location="A125227902X" display="A125227902X" xr:uid="{00000000-0004-0000-0000-00006C070000}"/>
    <hyperlink ref="E1912" location="A125251662X" display="A125251662X" xr:uid="{00000000-0004-0000-0000-00006D070000}"/>
    <hyperlink ref="E1913" location="A125239782R" display="A125239782R" xr:uid="{00000000-0004-0000-0000-00006E070000}"/>
    <hyperlink ref="E1914" location="A125237406X" display="A125237406X" xr:uid="{00000000-0004-0000-0000-00006F070000}"/>
    <hyperlink ref="E1915" location="A125261166X" display="A125261166X" xr:uid="{00000000-0004-0000-0000-000070070000}"/>
    <hyperlink ref="E1916" location="A125249286R" display="A125249286R" xr:uid="{00000000-0004-0000-0000-000071070000}"/>
    <hyperlink ref="E1917" location="A125230282F" display="A125230282F" xr:uid="{00000000-0004-0000-0000-000072070000}"/>
    <hyperlink ref="E1918" location="A125254042R" display="A125254042R" xr:uid="{00000000-0004-0000-0000-000073070000}"/>
    <hyperlink ref="E1919" location="A125242162K" display="A125242162K" xr:uid="{00000000-0004-0000-0000-000074070000}"/>
    <hyperlink ref="E1920" location="A125235034K" display="A125235034K" xr:uid="{00000000-0004-0000-0000-000075070000}"/>
    <hyperlink ref="E1921" location="A125258794C" display="A125258794C" xr:uid="{00000000-0004-0000-0000-000076070000}"/>
    <hyperlink ref="E1922" location="A125246914L" display="A125246914L" xr:uid="{00000000-0004-0000-0000-000077070000}"/>
    <hyperlink ref="E1923" location="A125232658C" display="A125232658C" xr:uid="{00000000-0004-0000-0000-000078070000}"/>
    <hyperlink ref="E1924" location="A125256418L" display="A125256418L" xr:uid="{00000000-0004-0000-0000-000079070000}"/>
    <hyperlink ref="E1925" location="A125244538J" display="A125244538J" xr:uid="{00000000-0004-0000-0000-00007A070000}"/>
    <hyperlink ref="E1926" location="A125227906J" display="A125227906J" xr:uid="{00000000-0004-0000-0000-00007B070000}"/>
    <hyperlink ref="E1927" location="A125251666J" display="A125251666J" xr:uid="{00000000-0004-0000-0000-00007C070000}"/>
    <hyperlink ref="E1928" location="A125239786X" display="A125239786X" xr:uid="{00000000-0004-0000-0000-00007D070000}"/>
    <hyperlink ref="E1929" location="A125237410R" display="A125237410R" xr:uid="{00000000-0004-0000-0000-00007E070000}"/>
    <hyperlink ref="E1930" location="A125261170R" display="A125261170R" xr:uid="{00000000-0004-0000-0000-00007F070000}"/>
    <hyperlink ref="E1931" location="A125249290F" display="A125249290F" xr:uid="{00000000-0004-0000-0000-000080070000}"/>
    <hyperlink ref="E1932" location="A125230286R" display="A125230286R" xr:uid="{00000000-0004-0000-0000-000081070000}"/>
    <hyperlink ref="E1933" location="A125254046X" display="A125254046X" xr:uid="{00000000-0004-0000-0000-000082070000}"/>
    <hyperlink ref="E1934" location="A125242166V" display="A125242166V" xr:uid="{00000000-0004-0000-0000-000083070000}"/>
    <hyperlink ref="E1935" location="A125235038V" display="A125235038V" xr:uid="{00000000-0004-0000-0000-000084070000}"/>
    <hyperlink ref="E1936" location="A125258798L" display="A125258798L" xr:uid="{00000000-0004-0000-0000-000085070000}"/>
    <hyperlink ref="E1937" location="A125246918W" display="A125246918W" xr:uid="{00000000-0004-0000-0000-000086070000}"/>
    <hyperlink ref="E1938" location="A125232662V" display="A125232662V" xr:uid="{00000000-0004-0000-0000-000087070000}"/>
    <hyperlink ref="E1939" location="A125256422C" display="A125256422C" xr:uid="{00000000-0004-0000-0000-000088070000}"/>
    <hyperlink ref="E1940" location="A125244542X" display="A125244542X" xr:uid="{00000000-0004-0000-0000-000089070000}"/>
    <hyperlink ref="E1941" location="A125227910X" display="A125227910X" xr:uid="{00000000-0004-0000-0000-00008A070000}"/>
    <hyperlink ref="E1942" location="A125251670X" display="A125251670X" xr:uid="{00000000-0004-0000-0000-00008B070000}"/>
    <hyperlink ref="E1943" location="A125239790R" display="A125239790R" xr:uid="{00000000-0004-0000-0000-00008C070000}"/>
    <hyperlink ref="E1944" location="A125237414X" display="A125237414X" xr:uid="{00000000-0004-0000-0000-00008D070000}"/>
    <hyperlink ref="E1945" location="A125261174X" display="A125261174X" xr:uid="{00000000-0004-0000-0000-00008E070000}"/>
    <hyperlink ref="E1946" location="A125249294R" display="A125249294R" xr:uid="{00000000-0004-0000-0000-00008F070000}"/>
    <hyperlink ref="E1947" location="A125230270W" display="A125230270W" xr:uid="{00000000-0004-0000-0000-000090070000}"/>
    <hyperlink ref="E1948" location="A125254030F" display="A125254030F" xr:uid="{00000000-0004-0000-0000-000091070000}"/>
    <hyperlink ref="E1949" location="A125242150A" display="A125242150A" xr:uid="{00000000-0004-0000-0000-000092070000}"/>
    <hyperlink ref="E1950" location="A125235022A" display="A125235022A" xr:uid="{00000000-0004-0000-0000-000093070000}"/>
    <hyperlink ref="E1951" location="A125258782V" display="A125258782V" xr:uid="{00000000-0004-0000-0000-000094070000}"/>
    <hyperlink ref="E1952" location="A125246902C" display="A125246902C" xr:uid="{00000000-0004-0000-0000-000095070000}"/>
    <hyperlink ref="E1953" location="A125232646V" display="A125232646V" xr:uid="{00000000-0004-0000-0000-000096070000}"/>
    <hyperlink ref="E1954" location="A125256406C" display="A125256406C" xr:uid="{00000000-0004-0000-0000-000097070000}"/>
    <hyperlink ref="E1955" location="A125244526X" display="A125244526X" xr:uid="{00000000-0004-0000-0000-000098070000}"/>
    <hyperlink ref="E1956" location="A125227894K" display="A125227894K" xr:uid="{00000000-0004-0000-0000-000099070000}"/>
    <hyperlink ref="E1957" location="A125251654X" display="A125251654X" xr:uid="{00000000-0004-0000-0000-00009A070000}"/>
    <hyperlink ref="E1958" location="A125239774R" display="A125239774R" xr:uid="{00000000-0004-0000-0000-00009B070000}"/>
    <hyperlink ref="E1959" location="A125237398K" display="A125237398K" xr:uid="{00000000-0004-0000-0000-00009C070000}"/>
    <hyperlink ref="E1960" location="A125261158X" display="A125261158X" xr:uid="{00000000-0004-0000-0000-00009D070000}"/>
    <hyperlink ref="E1961" location="A125249278R" display="A125249278R" xr:uid="{00000000-0004-0000-0000-00009E070000}"/>
    <hyperlink ref="E1962" location="A125230306L" display="A125230306L" xr:uid="{00000000-0004-0000-0000-00009F070000}"/>
    <hyperlink ref="E1963" location="A125254066J" display="A125254066J" xr:uid="{00000000-0004-0000-0000-0000A0070000}"/>
    <hyperlink ref="E1964" location="A125242186C" display="A125242186C" xr:uid="{00000000-0004-0000-0000-0000A1070000}"/>
    <hyperlink ref="E1965" location="A125235058C" display="A125235058C" xr:uid="{00000000-0004-0000-0000-0000A2070000}"/>
    <hyperlink ref="E1966" location="A125258818K" display="A125258818K" xr:uid="{00000000-0004-0000-0000-0000A3070000}"/>
    <hyperlink ref="E1967" location="A125246938F" display="A125246938F" xr:uid="{00000000-0004-0000-0000-0000A4070000}"/>
    <hyperlink ref="E1968" location="A125232682C" display="A125232682C" xr:uid="{00000000-0004-0000-0000-0000A5070000}"/>
    <hyperlink ref="E1969" location="A125256442L" display="A125256442L" xr:uid="{00000000-0004-0000-0000-0000A6070000}"/>
    <hyperlink ref="E1970" location="A125244562J" display="A125244562J" xr:uid="{00000000-0004-0000-0000-0000A7070000}"/>
    <hyperlink ref="E1971" location="A125227930J" display="A125227930J" xr:uid="{00000000-0004-0000-0000-0000A8070000}"/>
    <hyperlink ref="E1972" location="A125251690J" display="A125251690J" xr:uid="{00000000-0004-0000-0000-0000A9070000}"/>
    <hyperlink ref="E1973" location="A125239810L" display="A125239810L" xr:uid="{00000000-0004-0000-0000-0000AA070000}"/>
    <hyperlink ref="E1974" location="A125237434J" display="A125237434J" xr:uid="{00000000-0004-0000-0000-0000AB070000}"/>
    <hyperlink ref="E1975" location="A125261194J" display="A125261194J" xr:uid="{00000000-0004-0000-0000-0000AC070000}"/>
    <hyperlink ref="E1976" location="A125249314L" display="A125249314L" xr:uid="{00000000-0004-0000-0000-0000AD070000}"/>
    <hyperlink ref="E1977" location="A125230290F" display="A125230290F" xr:uid="{00000000-0004-0000-0000-0000AE070000}"/>
    <hyperlink ref="E1978" location="A125254050R" display="A125254050R" xr:uid="{00000000-0004-0000-0000-0000AF070000}"/>
    <hyperlink ref="E1979" location="A125242170K" display="A125242170K" xr:uid="{00000000-0004-0000-0000-0000B0070000}"/>
    <hyperlink ref="E1980" location="A125235042K" display="A125235042K" xr:uid="{00000000-0004-0000-0000-0000B1070000}"/>
    <hyperlink ref="E1981" location="A125258802T" display="A125258802T" xr:uid="{00000000-0004-0000-0000-0000B2070000}"/>
    <hyperlink ref="E1982" location="A125246922L" display="A125246922L" xr:uid="{00000000-0004-0000-0000-0000B3070000}"/>
    <hyperlink ref="E1983" location="A125232666C" display="A125232666C" xr:uid="{00000000-0004-0000-0000-0000B4070000}"/>
    <hyperlink ref="E1984" location="A125256426L" display="A125256426L" xr:uid="{00000000-0004-0000-0000-0000B5070000}"/>
    <hyperlink ref="E1985" location="A125244546J" display="A125244546J" xr:uid="{00000000-0004-0000-0000-0000B6070000}"/>
    <hyperlink ref="E1986" location="A125227914J" display="A125227914J" xr:uid="{00000000-0004-0000-0000-0000B7070000}"/>
    <hyperlink ref="E1987" location="A125251674J" display="A125251674J" xr:uid="{00000000-0004-0000-0000-0000B8070000}"/>
    <hyperlink ref="E1988" location="A125239794X" display="A125239794X" xr:uid="{00000000-0004-0000-0000-0000B9070000}"/>
    <hyperlink ref="E1989" location="A125237418J" display="A125237418J" xr:uid="{00000000-0004-0000-0000-0000BA070000}"/>
    <hyperlink ref="E1990" location="A125261178J" display="A125261178J" xr:uid="{00000000-0004-0000-0000-0000BB070000}"/>
    <hyperlink ref="E1991" location="A125249298X" display="A125249298X" xr:uid="{00000000-0004-0000-0000-0000BC070000}"/>
    <hyperlink ref="E1992" location="A125230354F" display="A125230354F" xr:uid="{00000000-0004-0000-0000-0000BD070000}"/>
    <hyperlink ref="E1993" location="A125254114R" display="A125254114R" xr:uid="{00000000-0004-0000-0000-0000BE070000}"/>
    <hyperlink ref="E1994" location="A125242234K" display="A125242234K" xr:uid="{00000000-0004-0000-0000-0000BF070000}"/>
    <hyperlink ref="E1995" location="A125235106K" display="A125235106K" xr:uid="{00000000-0004-0000-0000-0000C0070000}"/>
    <hyperlink ref="E1996" location="A125258866C" display="A125258866C" xr:uid="{00000000-0004-0000-0000-0000C1070000}"/>
    <hyperlink ref="E1997" location="A125246986X" display="A125246986X" xr:uid="{00000000-0004-0000-0000-0000C2070000}"/>
    <hyperlink ref="E1998" location="A125232730K" display="A125232730K" xr:uid="{00000000-0004-0000-0000-0000C3070000}"/>
    <hyperlink ref="E1999" location="A125256490F" display="A125256490F" xr:uid="{00000000-0004-0000-0000-0000C4070000}"/>
    <hyperlink ref="E2000" location="A125244610R" display="A125244610R" xr:uid="{00000000-0004-0000-0000-0000C5070000}"/>
    <hyperlink ref="E2001" location="A125227978V" display="A125227978V" xr:uid="{00000000-0004-0000-0000-0000C6070000}"/>
    <hyperlink ref="E2002" location="A125251738J" display="A125251738J" xr:uid="{00000000-0004-0000-0000-0000C7070000}"/>
    <hyperlink ref="E2003" location="A125239858X" display="A125239858X" xr:uid="{00000000-0004-0000-0000-0000C8070000}"/>
    <hyperlink ref="E2004" location="A125237482A" display="A125237482A" xr:uid="{00000000-0004-0000-0000-0000C9070000}"/>
    <hyperlink ref="E2005" location="A125261242R" display="A125261242R" xr:uid="{00000000-0004-0000-0000-0000CA070000}"/>
    <hyperlink ref="E2006" location="A125249362F" display="A125249362F" xr:uid="{00000000-0004-0000-0000-0000CB070000}"/>
    <hyperlink ref="E2007" location="A125230338F" display="A125230338F" xr:uid="{00000000-0004-0000-0000-0000CC070000}"/>
    <hyperlink ref="E2008" location="A125254098A" display="A125254098A" xr:uid="{00000000-0004-0000-0000-0000CD070000}"/>
    <hyperlink ref="E2009" location="A125242218K" display="A125242218K" xr:uid="{00000000-0004-0000-0000-0000CE070000}"/>
    <hyperlink ref="E2010" location="A125235090C" display="A125235090C" xr:uid="{00000000-0004-0000-0000-0000CF070000}"/>
    <hyperlink ref="E2011" location="A125258850K" display="A125258850K" xr:uid="{00000000-0004-0000-0000-0000D0070000}"/>
    <hyperlink ref="E2012" location="A125246970F" display="A125246970F" xr:uid="{00000000-0004-0000-0000-0000D1070000}"/>
    <hyperlink ref="E2013" location="A125232714K" display="A125232714K" xr:uid="{00000000-0004-0000-0000-0000D2070000}"/>
    <hyperlink ref="E2014" location="A125256474F" display="A125256474F" xr:uid="{00000000-0004-0000-0000-0000D3070000}"/>
    <hyperlink ref="E2015" location="A125244594A" display="A125244594A" xr:uid="{00000000-0004-0000-0000-0000D4070000}"/>
    <hyperlink ref="E2016" location="A125227962A" display="A125227962A" xr:uid="{00000000-0004-0000-0000-0000D5070000}"/>
    <hyperlink ref="E2017" location="A125251722R" display="A125251722R" xr:uid="{00000000-0004-0000-0000-0000D6070000}"/>
    <hyperlink ref="E2018" location="A125239842F" display="A125239842F" xr:uid="{00000000-0004-0000-0000-0000D7070000}"/>
    <hyperlink ref="E2019" location="A125237466A" display="A125237466A" xr:uid="{00000000-0004-0000-0000-0000D8070000}"/>
    <hyperlink ref="E2020" location="A125261226R" display="A125261226R" xr:uid="{00000000-0004-0000-0000-0000D9070000}"/>
    <hyperlink ref="E2021" location="A125249346F" display="A125249346F" xr:uid="{00000000-0004-0000-0000-0000DA070000}"/>
    <hyperlink ref="E2022" location="A125230318W" display="A125230318W" xr:uid="{00000000-0004-0000-0000-0000DB070000}"/>
    <hyperlink ref="E2023" location="A125254078T" display="A125254078T" xr:uid="{00000000-0004-0000-0000-0000DC070000}"/>
    <hyperlink ref="E2024" location="A125242198L" display="A125242198L" xr:uid="{00000000-0004-0000-0000-0000DD070000}"/>
    <hyperlink ref="E2025" location="A125235070V" display="A125235070V" xr:uid="{00000000-0004-0000-0000-0000DE070000}"/>
    <hyperlink ref="E2026" location="A125258830A" display="A125258830A" xr:uid="{00000000-0004-0000-0000-0000DF070000}"/>
    <hyperlink ref="E2027" location="A125246950W" display="A125246950W" xr:uid="{00000000-0004-0000-0000-0000E0070000}"/>
    <hyperlink ref="E2028" location="A125232694L" display="A125232694L" xr:uid="{00000000-0004-0000-0000-0000E1070000}"/>
    <hyperlink ref="E2029" location="A125256454W" display="A125256454W" xr:uid="{00000000-0004-0000-0000-0000E2070000}"/>
    <hyperlink ref="E2030" location="A125244574T" display="A125244574T" xr:uid="{00000000-0004-0000-0000-0000E3070000}"/>
    <hyperlink ref="E2031" location="A125227942T" display="A125227942T" xr:uid="{00000000-0004-0000-0000-0000E4070000}"/>
    <hyperlink ref="E2032" location="A125251702F" display="A125251702F" xr:uid="{00000000-0004-0000-0000-0000E5070000}"/>
    <hyperlink ref="E2033" location="A125239822W" display="A125239822W" xr:uid="{00000000-0004-0000-0000-0000E6070000}"/>
    <hyperlink ref="E2034" location="A125237446T" display="A125237446T" xr:uid="{00000000-0004-0000-0000-0000E7070000}"/>
    <hyperlink ref="E2035" location="A125261206F" display="A125261206F" xr:uid="{00000000-0004-0000-0000-0000E8070000}"/>
    <hyperlink ref="E2036" location="A125249326W" display="A125249326W" xr:uid="{00000000-0004-0000-0000-0000E9070000}"/>
    <hyperlink ref="E2037" location="A125230342W" display="A125230342W" xr:uid="{00000000-0004-0000-0000-0000EA070000}"/>
    <hyperlink ref="E2038" location="A125254102F" display="A125254102F" xr:uid="{00000000-0004-0000-0000-0000EB070000}"/>
    <hyperlink ref="E2039" location="A125242222A" display="A125242222A" xr:uid="{00000000-0004-0000-0000-0000EC070000}"/>
    <hyperlink ref="E2040" location="A125235094L" display="A125235094L" xr:uid="{00000000-0004-0000-0000-0000ED070000}"/>
    <hyperlink ref="E2041" location="A125258854V" display="A125258854V" xr:uid="{00000000-0004-0000-0000-0000EE070000}"/>
    <hyperlink ref="E2042" location="A125246974R" display="A125246974R" xr:uid="{00000000-0004-0000-0000-0000EF070000}"/>
    <hyperlink ref="E2043" location="A125232718V" display="A125232718V" xr:uid="{00000000-0004-0000-0000-0000F0070000}"/>
    <hyperlink ref="E2044" location="A125256478R" display="A125256478R" xr:uid="{00000000-0004-0000-0000-0000F1070000}"/>
    <hyperlink ref="E2045" location="A125244598K" display="A125244598K" xr:uid="{00000000-0004-0000-0000-0000F2070000}"/>
    <hyperlink ref="E2046" location="A125227966K" display="A125227966K" xr:uid="{00000000-0004-0000-0000-0000F3070000}"/>
    <hyperlink ref="E2047" location="A125251726X" display="A125251726X" xr:uid="{00000000-0004-0000-0000-0000F4070000}"/>
    <hyperlink ref="E2048" location="A125239846R" display="A125239846R" xr:uid="{00000000-0004-0000-0000-0000F5070000}"/>
    <hyperlink ref="E2049" location="A125237470T" display="A125237470T" xr:uid="{00000000-0004-0000-0000-0000F6070000}"/>
    <hyperlink ref="E2050" location="A125261230F" display="A125261230F" xr:uid="{00000000-0004-0000-0000-0000F7070000}"/>
    <hyperlink ref="E2051" location="A125249350W" display="A125249350W" xr:uid="{00000000-0004-0000-0000-0000F8070000}"/>
    <hyperlink ref="E2052" location="A125230346F" display="A125230346F" xr:uid="{00000000-0004-0000-0000-0000F9070000}"/>
    <hyperlink ref="E2053" location="A125254106R" display="A125254106R" xr:uid="{00000000-0004-0000-0000-0000FA070000}"/>
    <hyperlink ref="E2054" location="A125242226K" display="A125242226K" xr:uid="{00000000-0004-0000-0000-0000FB070000}"/>
    <hyperlink ref="E2055" location="A125235098W" display="A125235098W" xr:uid="{00000000-0004-0000-0000-0000FC070000}"/>
    <hyperlink ref="E2056" location="A125258858C" display="A125258858C" xr:uid="{00000000-0004-0000-0000-0000FD070000}"/>
    <hyperlink ref="E2057" location="A125246978X" display="A125246978X" xr:uid="{00000000-0004-0000-0000-0000FE070000}"/>
    <hyperlink ref="E2058" location="A125232722K" display="A125232722K" xr:uid="{00000000-0004-0000-0000-0000FF070000}"/>
    <hyperlink ref="E2059" location="A125256482F" display="A125256482F" xr:uid="{00000000-0004-0000-0000-000000080000}"/>
    <hyperlink ref="E2060" location="A125244602R" display="A125244602R" xr:uid="{00000000-0004-0000-0000-000001080000}"/>
    <hyperlink ref="E2061" location="A125227970A" display="A125227970A" xr:uid="{00000000-0004-0000-0000-000002080000}"/>
    <hyperlink ref="E2062" location="A125251730R" display="A125251730R" xr:uid="{00000000-0004-0000-0000-000003080000}"/>
    <hyperlink ref="E2063" location="A125239850F" display="A125239850F" xr:uid="{00000000-0004-0000-0000-000004080000}"/>
    <hyperlink ref="E2064" location="A125237474A" display="A125237474A" xr:uid="{00000000-0004-0000-0000-000005080000}"/>
    <hyperlink ref="E2065" location="A125261234R" display="A125261234R" xr:uid="{00000000-0004-0000-0000-000006080000}"/>
    <hyperlink ref="E2066" location="A125249354F" display="A125249354F" xr:uid="{00000000-0004-0000-0000-000007080000}"/>
    <hyperlink ref="E2067" location="A125230322L" display="A125230322L" xr:uid="{00000000-0004-0000-0000-000008080000}"/>
    <hyperlink ref="E2068" location="A125254082J" display="A125254082J" xr:uid="{00000000-0004-0000-0000-000009080000}"/>
    <hyperlink ref="E2069" location="A125242202T" display="A125242202T" xr:uid="{00000000-0004-0000-0000-00000A080000}"/>
    <hyperlink ref="E2070" location="A125235074C" display="A125235074C" xr:uid="{00000000-0004-0000-0000-00000B080000}"/>
    <hyperlink ref="E2071" location="A125258834K" display="A125258834K" xr:uid="{00000000-0004-0000-0000-00000C080000}"/>
    <hyperlink ref="E2072" location="A125246954F" display="A125246954F" xr:uid="{00000000-0004-0000-0000-00000D080000}"/>
    <hyperlink ref="E2073" location="A125232698W" display="A125232698W" xr:uid="{00000000-0004-0000-0000-00000E080000}"/>
    <hyperlink ref="E2074" location="A125256458F" display="A125256458F" xr:uid="{00000000-0004-0000-0000-00000F080000}"/>
    <hyperlink ref="E2075" location="A125244578A" display="A125244578A" xr:uid="{00000000-0004-0000-0000-000010080000}"/>
    <hyperlink ref="E2076" location="A125227946A" display="A125227946A" xr:uid="{00000000-0004-0000-0000-000011080000}"/>
    <hyperlink ref="E2077" location="A125251706R" display="A125251706R" xr:uid="{00000000-0004-0000-0000-000012080000}"/>
    <hyperlink ref="E2078" location="A125239826F" display="A125239826F" xr:uid="{00000000-0004-0000-0000-000013080000}"/>
    <hyperlink ref="E2079" location="A125237450J" display="A125237450J" xr:uid="{00000000-0004-0000-0000-000014080000}"/>
    <hyperlink ref="E2080" location="A125261210W" display="A125261210W" xr:uid="{00000000-0004-0000-0000-000015080000}"/>
    <hyperlink ref="E2081" location="A125249330L" display="A125249330L" xr:uid="{00000000-0004-0000-0000-000016080000}"/>
    <hyperlink ref="E2082" location="A125230326W" display="A125230326W" xr:uid="{00000000-0004-0000-0000-000017080000}"/>
    <hyperlink ref="E2083" location="A125254086T" display="A125254086T" xr:uid="{00000000-0004-0000-0000-000018080000}"/>
    <hyperlink ref="E2084" location="A125242206A" display="A125242206A" xr:uid="{00000000-0004-0000-0000-000019080000}"/>
    <hyperlink ref="E2085" location="A125235078L" display="A125235078L" xr:uid="{00000000-0004-0000-0000-00001A080000}"/>
    <hyperlink ref="E2086" location="A125258838V" display="A125258838V" xr:uid="{00000000-0004-0000-0000-00001B080000}"/>
    <hyperlink ref="E2087" location="A125246958R" display="A125246958R" xr:uid="{00000000-0004-0000-0000-00001C080000}"/>
    <hyperlink ref="E2088" location="A125232702A" display="A125232702A" xr:uid="{00000000-0004-0000-0000-00001D080000}"/>
    <hyperlink ref="E2089" location="A125256462W" display="A125256462W" xr:uid="{00000000-0004-0000-0000-00001E080000}"/>
    <hyperlink ref="E2090" location="A125244582T" display="A125244582T" xr:uid="{00000000-0004-0000-0000-00001F080000}"/>
    <hyperlink ref="E2091" location="A125227950T" display="A125227950T" xr:uid="{00000000-0004-0000-0000-000020080000}"/>
    <hyperlink ref="E2092" location="A125251710F" display="A125251710F" xr:uid="{00000000-0004-0000-0000-000021080000}"/>
    <hyperlink ref="E2093" location="A125239830W" display="A125239830W" xr:uid="{00000000-0004-0000-0000-000022080000}"/>
    <hyperlink ref="E2094" location="A125237454T" display="A125237454T" xr:uid="{00000000-0004-0000-0000-000023080000}"/>
    <hyperlink ref="E2095" location="A125261214F" display="A125261214F" xr:uid="{00000000-0004-0000-0000-000024080000}"/>
    <hyperlink ref="E2096" location="A125249334W" display="A125249334W" xr:uid="{00000000-0004-0000-0000-000025080000}"/>
    <hyperlink ref="E2097" location="A125230330L" display="A125230330L" xr:uid="{00000000-0004-0000-0000-000026080000}"/>
    <hyperlink ref="E2098" location="A125254090J" display="A125254090J" xr:uid="{00000000-0004-0000-0000-000027080000}"/>
    <hyperlink ref="E2099" location="A125242210T" display="A125242210T" xr:uid="{00000000-0004-0000-0000-000028080000}"/>
    <hyperlink ref="E2100" location="A125235082C" display="A125235082C" xr:uid="{00000000-0004-0000-0000-000029080000}"/>
    <hyperlink ref="E2101" location="A125258842K" display="A125258842K" xr:uid="{00000000-0004-0000-0000-00002A080000}"/>
    <hyperlink ref="E2102" location="A125246962F" display="A125246962F" xr:uid="{00000000-0004-0000-0000-00002B080000}"/>
    <hyperlink ref="E2103" location="A125232706K" display="A125232706K" xr:uid="{00000000-0004-0000-0000-00002C080000}"/>
    <hyperlink ref="E2104" location="A125256466F" display="A125256466F" xr:uid="{00000000-0004-0000-0000-00002D080000}"/>
    <hyperlink ref="E2105" location="A125244586A" display="A125244586A" xr:uid="{00000000-0004-0000-0000-00002E080000}"/>
    <hyperlink ref="E2106" location="A125227954A" display="A125227954A" xr:uid="{00000000-0004-0000-0000-00002F080000}"/>
    <hyperlink ref="E2107" location="A125251714R" display="A125251714R" xr:uid="{00000000-0004-0000-0000-000030080000}"/>
    <hyperlink ref="E2108" location="A125239834F" display="A125239834F" xr:uid="{00000000-0004-0000-0000-000031080000}"/>
    <hyperlink ref="E2109" location="A125237458A" display="A125237458A" xr:uid="{00000000-0004-0000-0000-000032080000}"/>
    <hyperlink ref="E2110" location="A125261218R" display="A125261218R" xr:uid="{00000000-0004-0000-0000-000033080000}"/>
    <hyperlink ref="E2111" location="A125249338F" display="A125249338F" xr:uid="{00000000-0004-0000-0000-000034080000}"/>
    <hyperlink ref="E2112" location="A125230314L" display="A125230314L" xr:uid="{00000000-0004-0000-0000-000035080000}"/>
    <hyperlink ref="E2113" location="A125254074J" display="A125254074J" xr:uid="{00000000-0004-0000-0000-000036080000}"/>
    <hyperlink ref="E2114" location="A125242194C" display="A125242194C" xr:uid="{00000000-0004-0000-0000-000037080000}"/>
    <hyperlink ref="E2115" location="A125235066C" display="A125235066C" xr:uid="{00000000-0004-0000-0000-000038080000}"/>
    <hyperlink ref="E2116" location="A125258826K" display="A125258826K" xr:uid="{00000000-0004-0000-0000-000039080000}"/>
    <hyperlink ref="E2117" location="A125246946F" display="A125246946F" xr:uid="{00000000-0004-0000-0000-00003A080000}"/>
    <hyperlink ref="E2118" location="A125232690C" display="A125232690C" xr:uid="{00000000-0004-0000-0000-00003B080000}"/>
    <hyperlink ref="E2119" location="A125256450L" display="A125256450L" xr:uid="{00000000-0004-0000-0000-00003C080000}"/>
    <hyperlink ref="E2120" location="A125244570J" display="A125244570J" xr:uid="{00000000-0004-0000-0000-00003D080000}"/>
    <hyperlink ref="E2121" location="A125227938A" display="A125227938A" xr:uid="{00000000-0004-0000-0000-00003E080000}"/>
    <hyperlink ref="E2122" location="A125251698A" display="A125251698A" xr:uid="{00000000-0004-0000-0000-00003F080000}"/>
    <hyperlink ref="E2123" location="A125239818F" display="A125239818F" xr:uid="{00000000-0004-0000-0000-000040080000}"/>
    <hyperlink ref="E2124" location="A125237442J" display="A125237442J" xr:uid="{00000000-0004-0000-0000-000041080000}"/>
    <hyperlink ref="E2125" location="A125261202W" display="A125261202W" xr:uid="{00000000-0004-0000-0000-000042080000}"/>
    <hyperlink ref="E2126" location="A125249322L" display="A125249322L" xr:uid="{00000000-0004-0000-0000-000043080000}"/>
    <hyperlink ref="E2127" location="A125230350W" display="A125230350W" xr:uid="{00000000-0004-0000-0000-000044080000}"/>
    <hyperlink ref="E2128" location="A125254110F" display="A125254110F" xr:uid="{00000000-0004-0000-0000-000045080000}"/>
    <hyperlink ref="E2129" location="A125242230A" display="A125242230A" xr:uid="{00000000-0004-0000-0000-000046080000}"/>
    <hyperlink ref="E2130" location="A125235102A" display="A125235102A" xr:uid="{00000000-0004-0000-0000-000047080000}"/>
    <hyperlink ref="E2131" location="A125258862V" display="A125258862V" xr:uid="{00000000-0004-0000-0000-000048080000}"/>
    <hyperlink ref="E2132" location="A125246982R" display="A125246982R" xr:uid="{00000000-0004-0000-0000-000049080000}"/>
    <hyperlink ref="E2133" location="A125232726V" display="A125232726V" xr:uid="{00000000-0004-0000-0000-00004A080000}"/>
    <hyperlink ref="E2134" location="A125256486R" display="A125256486R" xr:uid="{00000000-0004-0000-0000-00004B080000}"/>
    <hyperlink ref="E2135" location="A125244606X" display="A125244606X" xr:uid="{00000000-0004-0000-0000-00004C080000}"/>
    <hyperlink ref="E2136" location="A125227974K" display="A125227974K" xr:uid="{00000000-0004-0000-0000-00004D080000}"/>
    <hyperlink ref="E2137" location="A125251734X" display="A125251734X" xr:uid="{00000000-0004-0000-0000-00004E080000}"/>
    <hyperlink ref="E2138" location="A125239854R" display="A125239854R" xr:uid="{00000000-0004-0000-0000-00004F080000}"/>
    <hyperlink ref="E2139" location="A125237478K" display="A125237478K" xr:uid="{00000000-0004-0000-0000-000050080000}"/>
    <hyperlink ref="E2140" location="A125261238X" display="A125261238X" xr:uid="{00000000-0004-0000-0000-000051080000}"/>
    <hyperlink ref="E2141" location="A125249358R" display="A125249358R" xr:uid="{00000000-0004-0000-0000-000052080000}"/>
    <hyperlink ref="E2142" location="A125230334W" display="A125230334W" xr:uid="{00000000-0004-0000-0000-000053080000}"/>
    <hyperlink ref="E2143" location="A125254094T" display="A125254094T" xr:uid="{00000000-0004-0000-0000-000054080000}"/>
    <hyperlink ref="E2144" location="A125242214A" display="A125242214A" xr:uid="{00000000-0004-0000-0000-000055080000}"/>
    <hyperlink ref="E2145" location="A125235086L" display="A125235086L" xr:uid="{00000000-0004-0000-0000-000056080000}"/>
    <hyperlink ref="E2146" location="A125258846V" display="A125258846V" xr:uid="{00000000-0004-0000-0000-000057080000}"/>
    <hyperlink ref="E2147" location="A125246966R" display="A125246966R" xr:uid="{00000000-0004-0000-0000-000058080000}"/>
    <hyperlink ref="E2148" location="A125232710A" display="A125232710A" xr:uid="{00000000-0004-0000-0000-000059080000}"/>
    <hyperlink ref="E2149" location="A125256470W" display="A125256470W" xr:uid="{00000000-0004-0000-0000-00005A080000}"/>
    <hyperlink ref="E2150" location="A125244590T" display="A125244590T" xr:uid="{00000000-0004-0000-0000-00005B080000}"/>
    <hyperlink ref="E2151" location="A125227958K" display="A125227958K" xr:uid="{00000000-0004-0000-0000-00005C080000}"/>
    <hyperlink ref="E2152" location="A125251718X" display="A125251718X" xr:uid="{00000000-0004-0000-0000-00005D080000}"/>
    <hyperlink ref="E2153" location="A125239838R" display="A125239838R" xr:uid="{00000000-0004-0000-0000-00005E080000}"/>
    <hyperlink ref="E2154" location="A125237462T" display="A125237462T" xr:uid="{00000000-0004-0000-0000-00005F080000}"/>
    <hyperlink ref="E2155" location="A125261222F" display="A125261222F" xr:uid="{00000000-0004-0000-0000-000060080000}"/>
    <hyperlink ref="E2156" location="A125249342W" display="A125249342W" xr:uid="{00000000-0004-0000-0000-000061080000}"/>
    <hyperlink ref="E2157" location="A125230178F" display="A125230178F" xr:uid="{00000000-0004-0000-0000-000062080000}"/>
    <hyperlink ref="E2158" location="A125253938L" display="A125253938L" xr:uid="{00000000-0004-0000-0000-000063080000}"/>
    <hyperlink ref="E2159" location="A125242058K" display="A125242058K" xr:uid="{00000000-0004-0000-0000-000064080000}"/>
    <hyperlink ref="E2160" location="A125234930R" display="A125234930R" xr:uid="{00000000-0004-0000-0000-000065080000}"/>
    <hyperlink ref="E2161" location="A125258690K" display="A125258690K" xr:uid="{00000000-0004-0000-0000-000066080000}"/>
    <hyperlink ref="E2162" location="A125246810V" display="A125246810V" xr:uid="{00000000-0004-0000-0000-000067080000}"/>
    <hyperlink ref="E2163" location="A125232554K" display="A125232554K" xr:uid="{00000000-0004-0000-0000-000068080000}"/>
    <hyperlink ref="E2164" location="A125256314V" display="A125256314V" xr:uid="{00000000-0004-0000-0000-000069080000}"/>
    <hyperlink ref="E2165" location="A125244434R" display="A125244434R" xr:uid="{00000000-0004-0000-0000-00006A080000}"/>
    <hyperlink ref="E2166" location="A125227802R" display="A125227802R" xr:uid="{00000000-0004-0000-0000-00006B080000}"/>
    <hyperlink ref="E2167" location="A125251562R" display="A125251562R" xr:uid="{00000000-0004-0000-0000-00006C080000}"/>
    <hyperlink ref="E2168" location="A125239682F" display="A125239682F" xr:uid="{00000000-0004-0000-0000-00006D080000}"/>
    <hyperlink ref="E2169" location="A125237306R" display="A125237306R" xr:uid="{00000000-0004-0000-0000-00006E080000}"/>
    <hyperlink ref="E2170" location="A125261066R" display="A125261066R" xr:uid="{00000000-0004-0000-0000-00006F080000}"/>
    <hyperlink ref="E2171" location="A125249186F" display="A125249186F" xr:uid="{00000000-0004-0000-0000-000070080000}"/>
    <hyperlink ref="E2172" location="A125230162L" display="A125230162L" xr:uid="{00000000-0004-0000-0000-000071080000}"/>
    <hyperlink ref="E2173" location="A125253922V" display="A125253922V" xr:uid="{00000000-0004-0000-0000-000072080000}"/>
    <hyperlink ref="E2174" location="A125242042T" display="A125242042T" xr:uid="{00000000-0004-0000-0000-000073080000}"/>
    <hyperlink ref="E2175" location="A125234914R" display="A125234914R" xr:uid="{00000000-0004-0000-0000-000074080000}"/>
    <hyperlink ref="E2176" location="A125258674K" display="A125258674K" xr:uid="{00000000-0004-0000-0000-000075080000}"/>
    <hyperlink ref="E2177" location="A125246794F" display="A125246794F" xr:uid="{00000000-0004-0000-0000-000076080000}"/>
    <hyperlink ref="E2178" location="A125232538K" display="A125232538K" xr:uid="{00000000-0004-0000-0000-000077080000}"/>
    <hyperlink ref="E2179" location="A125256298F" display="A125256298F" xr:uid="{00000000-0004-0000-0000-000078080000}"/>
    <hyperlink ref="E2180" location="A125244418R" display="A125244418R" xr:uid="{00000000-0004-0000-0000-000079080000}"/>
    <hyperlink ref="E2181" location="A125227786A" display="A125227786A" xr:uid="{00000000-0004-0000-0000-00007A080000}"/>
    <hyperlink ref="E2182" location="A125251546R" display="A125251546R" xr:uid="{00000000-0004-0000-0000-00007B080000}"/>
    <hyperlink ref="E2183" location="A125239666F" display="A125239666F" xr:uid="{00000000-0004-0000-0000-00007C080000}"/>
    <hyperlink ref="E2184" location="A125237290J" display="A125237290J" xr:uid="{00000000-0004-0000-0000-00007D080000}"/>
    <hyperlink ref="E2185" location="A125261050W" display="A125261050W" xr:uid="{00000000-0004-0000-0000-00007E080000}"/>
    <hyperlink ref="E2186" location="A125249170L" display="A125249170L" xr:uid="{00000000-0004-0000-0000-00007F080000}"/>
    <hyperlink ref="E2187" location="A125230142C" display="A125230142C" xr:uid="{00000000-0004-0000-0000-000080080000}"/>
    <hyperlink ref="E2188" location="A125253902K" display="A125253902K" xr:uid="{00000000-0004-0000-0000-000081080000}"/>
    <hyperlink ref="E2189" location="A125242022J" display="A125242022J" xr:uid="{00000000-0004-0000-0000-000082080000}"/>
    <hyperlink ref="E2190" location="A125234894T" display="A125234894T" xr:uid="{00000000-0004-0000-0000-000083080000}"/>
    <hyperlink ref="E2191" location="A125258654A" display="A125258654A" xr:uid="{00000000-0004-0000-0000-000084080000}"/>
    <hyperlink ref="E2192" location="A125246774W" display="A125246774W" xr:uid="{00000000-0004-0000-0000-000085080000}"/>
    <hyperlink ref="E2193" location="A125232518A" display="A125232518A" xr:uid="{00000000-0004-0000-0000-000086080000}"/>
    <hyperlink ref="E2194" location="A125256278W" display="A125256278W" xr:uid="{00000000-0004-0000-0000-000087080000}"/>
    <hyperlink ref="E2195" location="A125244398T" display="A125244398T" xr:uid="{00000000-0004-0000-0000-000088080000}"/>
    <hyperlink ref="E2196" location="A125227766T" display="A125227766T" xr:uid="{00000000-0004-0000-0000-000089080000}"/>
    <hyperlink ref="E2197" location="A125251526F" display="A125251526F" xr:uid="{00000000-0004-0000-0000-00008A080000}"/>
    <hyperlink ref="E2198" location="A125239646W" display="A125239646W" xr:uid="{00000000-0004-0000-0000-00008B080000}"/>
    <hyperlink ref="E2199" location="A125237270X" display="A125237270X" xr:uid="{00000000-0004-0000-0000-00008C080000}"/>
    <hyperlink ref="E2200" location="A125261030L" display="A125261030L" xr:uid="{00000000-0004-0000-0000-00008D080000}"/>
    <hyperlink ref="E2201" location="A125249150C" display="A125249150C" xr:uid="{00000000-0004-0000-0000-00008E080000}"/>
    <hyperlink ref="E2202" location="A125230166W" display="A125230166W" xr:uid="{00000000-0004-0000-0000-00008F080000}"/>
    <hyperlink ref="E2203" location="A125253926C" display="A125253926C" xr:uid="{00000000-0004-0000-0000-000090080000}"/>
    <hyperlink ref="E2204" location="A125242046A" display="A125242046A" xr:uid="{00000000-0004-0000-0000-000091080000}"/>
    <hyperlink ref="E2205" location="A125234918X" display="A125234918X" xr:uid="{00000000-0004-0000-0000-000092080000}"/>
    <hyperlink ref="E2206" location="A125258678V" display="A125258678V" xr:uid="{00000000-0004-0000-0000-000093080000}"/>
    <hyperlink ref="E2207" location="A125246798R" display="A125246798R" xr:uid="{00000000-0004-0000-0000-000094080000}"/>
    <hyperlink ref="E2208" location="A125232542A" display="A125232542A" xr:uid="{00000000-0004-0000-0000-000095080000}"/>
    <hyperlink ref="E2209" location="A125256302K" display="A125256302K" xr:uid="{00000000-0004-0000-0000-000096080000}"/>
    <hyperlink ref="E2210" location="A125244422F" display="A125244422F" xr:uid="{00000000-0004-0000-0000-000097080000}"/>
    <hyperlink ref="E2211" location="A125227790T" display="A125227790T" xr:uid="{00000000-0004-0000-0000-000098080000}"/>
    <hyperlink ref="E2212" location="A125251550F" display="A125251550F" xr:uid="{00000000-0004-0000-0000-000099080000}"/>
    <hyperlink ref="E2213" location="A125239670W" display="A125239670W" xr:uid="{00000000-0004-0000-0000-00009A080000}"/>
    <hyperlink ref="E2214" location="A125237294T" display="A125237294T" xr:uid="{00000000-0004-0000-0000-00009B080000}"/>
    <hyperlink ref="E2215" location="A125261054F" display="A125261054F" xr:uid="{00000000-0004-0000-0000-00009C080000}"/>
    <hyperlink ref="E2216" location="A125249174W" display="A125249174W" xr:uid="{00000000-0004-0000-0000-00009D080000}"/>
    <hyperlink ref="E2217" location="A125230170L" display="A125230170L" xr:uid="{00000000-0004-0000-0000-00009E080000}"/>
    <hyperlink ref="E2218" location="A125253930V" display="A125253930V" xr:uid="{00000000-0004-0000-0000-00009F080000}"/>
    <hyperlink ref="E2219" location="A125242050T" display="A125242050T" xr:uid="{00000000-0004-0000-0000-0000A0080000}"/>
    <hyperlink ref="E2220" location="A125234922R" display="A125234922R" xr:uid="{00000000-0004-0000-0000-0000A1080000}"/>
    <hyperlink ref="E2221" location="A125258682K" display="A125258682K" xr:uid="{00000000-0004-0000-0000-0000A2080000}"/>
    <hyperlink ref="E2222" location="A125246802V" display="A125246802V" xr:uid="{00000000-0004-0000-0000-0000A3080000}"/>
    <hyperlink ref="E2223" location="A125232546K" display="A125232546K" xr:uid="{00000000-0004-0000-0000-0000A4080000}"/>
    <hyperlink ref="E2224" location="A125256306V" display="A125256306V" xr:uid="{00000000-0004-0000-0000-0000A5080000}"/>
    <hyperlink ref="E2225" location="A125244426R" display="A125244426R" xr:uid="{00000000-0004-0000-0000-0000A6080000}"/>
    <hyperlink ref="E2226" location="A125227794A" display="A125227794A" xr:uid="{00000000-0004-0000-0000-0000A7080000}"/>
    <hyperlink ref="E2227" location="A125251554R" display="A125251554R" xr:uid="{00000000-0004-0000-0000-0000A8080000}"/>
    <hyperlink ref="E2228" location="A125239674F" display="A125239674F" xr:uid="{00000000-0004-0000-0000-0000A9080000}"/>
    <hyperlink ref="E2229" location="A125237298A" display="A125237298A" xr:uid="{00000000-0004-0000-0000-0000AA080000}"/>
    <hyperlink ref="E2230" location="A125261058R" display="A125261058R" xr:uid="{00000000-0004-0000-0000-0000AB080000}"/>
    <hyperlink ref="E2231" location="A125249178F" display="A125249178F" xr:uid="{00000000-0004-0000-0000-0000AC080000}"/>
    <hyperlink ref="E2232" location="A125230146L" display="A125230146L" xr:uid="{00000000-0004-0000-0000-0000AD080000}"/>
    <hyperlink ref="E2233" location="A125253906V" display="A125253906V" xr:uid="{00000000-0004-0000-0000-0000AE080000}"/>
    <hyperlink ref="E2234" location="A125242026T" display="A125242026T" xr:uid="{00000000-0004-0000-0000-0000AF080000}"/>
    <hyperlink ref="E2235" location="A125234898A" display="A125234898A" xr:uid="{00000000-0004-0000-0000-0000B0080000}"/>
    <hyperlink ref="E2236" location="A125258658K" display="A125258658K" xr:uid="{00000000-0004-0000-0000-0000B1080000}"/>
    <hyperlink ref="E2237" location="A125246778F" display="A125246778F" xr:uid="{00000000-0004-0000-0000-0000B2080000}"/>
    <hyperlink ref="E2238" location="A125232522T" display="A125232522T" xr:uid="{00000000-0004-0000-0000-0000B3080000}"/>
    <hyperlink ref="E2239" location="A125256282L" display="A125256282L" xr:uid="{00000000-0004-0000-0000-0000B4080000}"/>
    <hyperlink ref="E2240" location="A125244402W" display="A125244402W" xr:uid="{00000000-0004-0000-0000-0000B5080000}"/>
    <hyperlink ref="E2241" location="A125227770J" display="A125227770J" xr:uid="{00000000-0004-0000-0000-0000B6080000}"/>
    <hyperlink ref="E2242" location="A125251530W" display="A125251530W" xr:uid="{00000000-0004-0000-0000-0000B7080000}"/>
    <hyperlink ref="E2243" location="A125239650L" display="A125239650L" xr:uid="{00000000-0004-0000-0000-0000B8080000}"/>
    <hyperlink ref="E2244" location="A125237274J" display="A125237274J" xr:uid="{00000000-0004-0000-0000-0000B9080000}"/>
    <hyperlink ref="E2245" location="A125261034W" display="A125261034W" xr:uid="{00000000-0004-0000-0000-0000BA080000}"/>
    <hyperlink ref="E2246" location="A125249154L" display="A125249154L" xr:uid="{00000000-0004-0000-0000-0000BB080000}"/>
    <hyperlink ref="E2247" location="A125230150C" display="A125230150C" xr:uid="{00000000-0004-0000-0000-0000BC080000}"/>
    <hyperlink ref="E2248" location="A125253910K" display="A125253910K" xr:uid="{00000000-0004-0000-0000-0000BD080000}"/>
    <hyperlink ref="E2249" location="A125242030J" display="A125242030J" xr:uid="{00000000-0004-0000-0000-0000BE080000}"/>
    <hyperlink ref="E2250" location="A125234902F" display="A125234902F" xr:uid="{00000000-0004-0000-0000-0000BF080000}"/>
    <hyperlink ref="E2251" location="A125258662A" display="A125258662A" xr:uid="{00000000-0004-0000-0000-0000C0080000}"/>
    <hyperlink ref="E2252" location="A125246782W" display="A125246782W" xr:uid="{00000000-0004-0000-0000-0000C1080000}"/>
    <hyperlink ref="E2253" location="A125232526A" display="A125232526A" xr:uid="{00000000-0004-0000-0000-0000C2080000}"/>
    <hyperlink ref="E2254" location="A125256286W" display="A125256286W" xr:uid="{00000000-0004-0000-0000-0000C3080000}"/>
    <hyperlink ref="E2255" location="A125244406F" display="A125244406F" xr:uid="{00000000-0004-0000-0000-0000C4080000}"/>
    <hyperlink ref="E2256" location="A125227774T" display="A125227774T" xr:uid="{00000000-0004-0000-0000-0000C5080000}"/>
    <hyperlink ref="E2257" location="A125251534F" display="A125251534F" xr:uid="{00000000-0004-0000-0000-0000C6080000}"/>
    <hyperlink ref="E2258" location="A125239654W" display="A125239654W" xr:uid="{00000000-0004-0000-0000-0000C7080000}"/>
    <hyperlink ref="E2259" location="A125237278T" display="A125237278T" xr:uid="{00000000-0004-0000-0000-0000C8080000}"/>
    <hyperlink ref="E2260" location="A125261038F" display="A125261038F" xr:uid="{00000000-0004-0000-0000-0000C9080000}"/>
    <hyperlink ref="E2261" location="A125249158W" display="A125249158W" xr:uid="{00000000-0004-0000-0000-0000CA080000}"/>
    <hyperlink ref="E2262" location="A125230154L" display="A125230154L" xr:uid="{00000000-0004-0000-0000-0000CB080000}"/>
    <hyperlink ref="E2263" location="A125253914V" display="A125253914V" xr:uid="{00000000-0004-0000-0000-0000CC080000}"/>
    <hyperlink ref="E2264" location="A125242034T" display="A125242034T" xr:uid="{00000000-0004-0000-0000-0000CD080000}"/>
    <hyperlink ref="E2265" location="A125234906R" display="A125234906R" xr:uid="{00000000-0004-0000-0000-0000CE080000}"/>
    <hyperlink ref="E2266" location="A125258666K" display="A125258666K" xr:uid="{00000000-0004-0000-0000-0000CF080000}"/>
    <hyperlink ref="E2267" location="A125246786F" display="A125246786F" xr:uid="{00000000-0004-0000-0000-0000D0080000}"/>
    <hyperlink ref="E2268" location="A125232530T" display="A125232530T" xr:uid="{00000000-0004-0000-0000-0000D1080000}"/>
    <hyperlink ref="E2269" location="A125256290L" display="A125256290L" xr:uid="{00000000-0004-0000-0000-0000D2080000}"/>
    <hyperlink ref="E2270" location="A125244410W" display="A125244410W" xr:uid="{00000000-0004-0000-0000-0000D3080000}"/>
    <hyperlink ref="E2271" location="A125227778A" display="A125227778A" xr:uid="{00000000-0004-0000-0000-0000D4080000}"/>
    <hyperlink ref="E2272" location="A125251538R" display="A125251538R" xr:uid="{00000000-0004-0000-0000-0000D5080000}"/>
    <hyperlink ref="E2273" location="A125239658F" display="A125239658F" xr:uid="{00000000-0004-0000-0000-0000D6080000}"/>
    <hyperlink ref="E2274" location="A125237282J" display="A125237282J" xr:uid="{00000000-0004-0000-0000-0000D7080000}"/>
    <hyperlink ref="E2275" location="A125261042W" display="A125261042W" xr:uid="{00000000-0004-0000-0000-0000D8080000}"/>
    <hyperlink ref="E2276" location="A125249162L" display="A125249162L" xr:uid="{00000000-0004-0000-0000-0000D9080000}"/>
    <hyperlink ref="E2277" location="A125230138L" display="A125230138L" xr:uid="{00000000-0004-0000-0000-0000DA080000}"/>
    <hyperlink ref="E2278" location="A125253898F" display="A125253898F" xr:uid="{00000000-0004-0000-0000-0000DB080000}"/>
    <hyperlink ref="E2279" location="A125242018T" display="A125242018T" xr:uid="{00000000-0004-0000-0000-0000DC080000}"/>
    <hyperlink ref="E2280" location="A125234890J" display="A125234890J" xr:uid="{00000000-0004-0000-0000-0000DD080000}"/>
    <hyperlink ref="E2281" location="A125258650T" display="A125258650T" xr:uid="{00000000-0004-0000-0000-0000DE080000}"/>
    <hyperlink ref="E2282" location="A125246770L" display="A125246770L" xr:uid="{00000000-0004-0000-0000-0000DF080000}"/>
    <hyperlink ref="E2283" location="A125232514T" display="A125232514T" xr:uid="{00000000-0004-0000-0000-0000E0080000}"/>
    <hyperlink ref="E2284" location="A125256274L" display="A125256274L" xr:uid="{00000000-0004-0000-0000-0000E1080000}"/>
    <hyperlink ref="E2285" location="A125244394J" display="A125244394J" xr:uid="{00000000-0004-0000-0000-0000E2080000}"/>
    <hyperlink ref="E2286" location="A125227762J" display="A125227762J" xr:uid="{00000000-0004-0000-0000-0000E3080000}"/>
    <hyperlink ref="E2287" location="A125251522W" display="A125251522W" xr:uid="{00000000-0004-0000-0000-0000E4080000}"/>
    <hyperlink ref="E2288" location="A125239642L" display="A125239642L" xr:uid="{00000000-0004-0000-0000-0000E5080000}"/>
    <hyperlink ref="E2289" location="A125237266J" display="A125237266J" xr:uid="{00000000-0004-0000-0000-0000E6080000}"/>
    <hyperlink ref="E2290" location="A125261026W" display="A125261026W" xr:uid="{00000000-0004-0000-0000-0000E7080000}"/>
    <hyperlink ref="E2291" location="A125249146L" display="A125249146L" xr:uid="{00000000-0004-0000-0000-0000E8080000}"/>
    <hyperlink ref="E2292" location="A125230174W" display="A125230174W" xr:uid="{00000000-0004-0000-0000-0000E9080000}"/>
    <hyperlink ref="E2293" location="A125253934C" display="A125253934C" xr:uid="{00000000-0004-0000-0000-0000EA080000}"/>
    <hyperlink ref="E2294" location="A125242054A" display="A125242054A" xr:uid="{00000000-0004-0000-0000-0000EB080000}"/>
    <hyperlink ref="E2295" location="A125234926X" display="A125234926X" xr:uid="{00000000-0004-0000-0000-0000EC080000}"/>
    <hyperlink ref="E2296" location="A125258686V" display="A125258686V" xr:uid="{00000000-0004-0000-0000-0000ED080000}"/>
    <hyperlink ref="E2297" location="A125246806C" display="A125246806C" xr:uid="{00000000-0004-0000-0000-0000EE080000}"/>
    <hyperlink ref="E2298" location="A125232550A" display="A125232550A" xr:uid="{00000000-0004-0000-0000-0000EF080000}"/>
    <hyperlink ref="E2299" location="A125256310K" display="A125256310K" xr:uid="{00000000-0004-0000-0000-0000F0080000}"/>
    <hyperlink ref="E2300" location="A125244430F" display="A125244430F" xr:uid="{00000000-0004-0000-0000-0000F1080000}"/>
    <hyperlink ref="E2301" location="A125227798K" display="A125227798K" xr:uid="{00000000-0004-0000-0000-0000F2080000}"/>
    <hyperlink ref="E2302" location="A125251558X" display="A125251558X" xr:uid="{00000000-0004-0000-0000-0000F3080000}"/>
    <hyperlink ref="E2303" location="A125239678R" display="A125239678R" xr:uid="{00000000-0004-0000-0000-0000F4080000}"/>
    <hyperlink ref="E2304" location="A125237302F" display="A125237302F" xr:uid="{00000000-0004-0000-0000-0000F5080000}"/>
    <hyperlink ref="E2305" location="A125261062F" display="A125261062F" xr:uid="{00000000-0004-0000-0000-0000F6080000}"/>
    <hyperlink ref="E2306" location="A125249182W" display="A125249182W" xr:uid="{00000000-0004-0000-0000-0000F7080000}"/>
    <hyperlink ref="E2307" location="A125230158W" display="A125230158W" xr:uid="{00000000-0004-0000-0000-0000F8080000}"/>
    <hyperlink ref="E2308" location="A125253918C" display="A125253918C" xr:uid="{00000000-0004-0000-0000-0000F9080000}"/>
    <hyperlink ref="E2309" location="A125242038A" display="A125242038A" xr:uid="{00000000-0004-0000-0000-0000FA080000}"/>
    <hyperlink ref="E2310" location="A125234910F" display="A125234910F" xr:uid="{00000000-0004-0000-0000-0000FB080000}"/>
    <hyperlink ref="E2311" location="A125258670A" display="A125258670A" xr:uid="{00000000-0004-0000-0000-0000FC080000}"/>
    <hyperlink ref="E2312" location="A125246790W" display="A125246790W" xr:uid="{00000000-0004-0000-0000-0000FD080000}"/>
    <hyperlink ref="E2313" location="A125232534A" display="A125232534A" xr:uid="{00000000-0004-0000-0000-0000FE080000}"/>
    <hyperlink ref="E2314" location="A125256294W" display="A125256294W" xr:uid="{00000000-0004-0000-0000-0000FF080000}"/>
    <hyperlink ref="E2315" location="A125244414F" display="A125244414F" xr:uid="{00000000-0004-0000-0000-000000090000}"/>
    <hyperlink ref="E2316" location="A125227782T" display="A125227782T" xr:uid="{00000000-0004-0000-0000-000001090000}"/>
    <hyperlink ref="E2317" location="A125251542F" display="A125251542F" xr:uid="{00000000-0004-0000-0000-000002090000}"/>
    <hyperlink ref="E2318" location="A125239662W" display="A125239662W" xr:uid="{00000000-0004-0000-0000-000003090000}"/>
    <hyperlink ref="E2319" location="A125237286T" display="A125237286T" xr:uid="{00000000-0004-0000-0000-000004090000}"/>
    <hyperlink ref="E2320" location="A125261046F" display="A125261046F" xr:uid="{00000000-0004-0000-0000-000005090000}"/>
    <hyperlink ref="E2321" location="A125249166W" display="A125249166W" xr:uid="{00000000-0004-0000-0000-00000609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1037.1289999999999</v>
      </c>
      <c r="C11" s="9">
        <v>393.93799999999999</v>
      </c>
      <c r="D11" s="9">
        <v>643.19100000000003</v>
      </c>
      <c r="E11" s="9">
        <v>969.096</v>
      </c>
      <c r="F11" s="9">
        <v>371.07799999999997</v>
      </c>
      <c r="G11" s="9">
        <v>598.01800000000003</v>
      </c>
      <c r="H11" s="9">
        <v>498.16199999999998</v>
      </c>
      <c r="I11" s="9">
        <v>202.38</v>
      </c>
      <c r="J11" s="9">
        <v>295.78100000000001</v>
      </c>
      <c r="K11" s="9">
        <v>470.93400000000003</v>
      </c>
      <c r="L11" s="9">
        <v>168.697</v>
      </c>
      <c r="M11" s="9">
        <v>302.23700000000002</v>
      </c>
      <c r="N11" s="9">
        <v>68.033000000000001</v>
      </c>
      <c r="O11" s="9">
        <v>22.86</v>
      </c>
      <c r="P11" s="9">
        <v>45.173000000000002</v>
      </c>
      <c r="Q11" s="9">
        <v>884.476</v>
      </c>
      <c r="R11" s="9">
        <v>316.47199999999998</v>
      </c>
      <c r="S11" s="9">
        <v>568.00400000000002</v>
      </c>
      <c r="T11" s="9">
        <v>833.70399999999995</v>
      </c>
      <c r="U11" s="9">
        <v>299.26900000000001</v>
      </c>
      <c r="V11" s="9">
        <v>534.43499999999995</v>
      </c>
      <c r="W11" s="9">
        <v>425.49599999999998</v>
      </c>
      <c r="X11" s="9">
        <v>160.07900000000001</v>
      </c>
      <c r="Y11" s="9">
        <v>265.41699999999997</v>
      </c>
      <c r="Z11" s="9">
        <v>408.20800000000003</v>
      </c>
      <c r="AA11" s="9">
        <v>139.19</v>
      </c>
      <c r="AB11" s="9">
        <v>269.01799999999997</v>
      </c>
      <c r="AC11" s="9">
        <v>50.771999999999998</v>
      </c>
      <c r="AD11" s="9">
        <v>17.202999999999999</v>
      </c>
      <c r="AE11" s="9">
        <v>33.569000000000003</v>
      </c>
      <c r="AF11" s="9">
        <v>152.65299999999999</v>
      </c>
      <c r="AG11" s="9">
        <v>77.465999999999994</v>
      </c>
      <c r="AH11" s="9">
        <v>75.186999999999998</v>
      </c>
      <c r="AI11" s="9">
        <v>135.392</v>
      </c>
      <c r="AJ11" s="9">
        <v>71.808000000000007</v>
      </c>
      <c r="AK11" s="9">
        <v>63.582999999999998</v>
      </c>
      <c r="AL11" s="9">
        <v>72.665999999999997</v>
      </c>
      <c r="AM11" s="9">
        <v>42.302</v>
      </c>
      <c r="AN11" s="9">
        <v>30.364000000000001</v>
      </c>
      <c r="AO11" s="9">
        <v>62.725999999999999</v>
      </c>
      <c r="AP11" s="9">
        <v>29.507000000000001</v>
      </c>
      <c r="AQ11" s="9">
        <v>33.219000000000001</v>
      </c>
      <c r="AR11" s="9">
        <v>17.260999999999999</v>
      </c>
      <c r="AS11" s="9">
        <v>5.657</v>
      </c>
      <c r="AT11" s="9">
        <v>11.603999999999999</v>
      </c>
      <c r="AU11" s="9">
        <v>339.87200000000001</v>
      </c>
      <c r="AV11" s="9">
        <v>103.523</v>
      </c>
      <c r="AW11" s="9">
        <v>236.34899999999999</v>
      </c>
      <c r="AX11" s="9">
        <v>319.54300000000001</v>
      </c>
      <c r="AY11" s="9">
        <v>98.036000000000001</v>
      </c>
      <c r="AZ11" s="9">
        <v>221.50700000000001</v>
      </c>
      <c r="BA11" s="9">
        <v>149.86000000000001</v>
      </c>
      <c r="BB11" s="9">
        <v>44.601999999999997</v>
      </c>
      <c r="BC11" s="9">
        <v>105.258</v>
      </c>
      <c r="BD11" s="9">
        <v>169.68299999999999</v>
      </c>
      <c r="BE11" s="9">
        <v>53.433999999999997</v>
      </c>
      <c r="BF11" s="9">
        <v>116.249</v>
      </c>
      <c r="BG11" s="9">
        <v>20.329000000000001</v>
      </c>
      <c r="BH11" s="9">
        <v>5.4870000000000001</v>
      </c>
      <c r="BI11" s="9">
        <v>14.842000000000001</v>
      </c>
      <c r="BJ11" s="9">
        <v>147.76400000000001</v>
      </c>
      <c r="BK11" s="9">
        <v>39.762</v>
      </c>
      <c r="BL11" s="9">
        <v>108.002</v>
      </c>
      <c r="BM11" s="9">
        <v>131.33500000000001</v>
      </c>
      <c r="BN11" s="9">
        <v>33.417999999999999</v>
      </c>
      <c r="BO11" s="9">
        <v>97.917000000000002</v>
      </c>
      <c r="BP11" s="9">
        <v>61.006</v>
      </c>
      <c r="BQ11" s="9">
        <v>17.233000000000001</v>
      </c>
      <c r="BR11" s="9">
        <v>43.773000000000003</v>
      </c>
      <c r="BS11" s="9">
        <v>70.328000000000003</v>
      </c>
      <c r="BT11" s="9">
        <v>16.184999999999999</v>
      </c>
      <c r="BU11" s="9">
        <v>54.143999999999998</v>
      </c>
      <c r="BV11" s="9">
        <v>16.428999999999998</v>
      </c>
      <c r="BW11" s="9">
        <v>6.3440000000000003</v>
      </c>
      <c r="BX11" s="9">
        <v>10.085000000000001</v>
      </c>
      <c r="BY11" s="9">
        <v>273.19900000000001</v>
      </c>
      <c r="BZ11" s="9">
        <v>99.9</v>
      </c>
      <c r="CA11" s="9">
        <v>173.29900000000001</v>
      </c>
      <c r="CB11" s="9">
        <v>256.911</v>
      </c>
      <c r="CC11" s="9">
        <v>94.236999999999995</v>
      </c>
      <c r="CD11" s="9">
        <v>162.67400000000001</v>
      </c>
      <c r="CE11" s="9">
        <v>142.322</v>
      </c>
      <c r="CF11" s="9">
        <v>56.587000000000003</v>
      </c>
      <c r="CG11" s="9">
        <v>85.734999999999999</v>
      </c>
      <c r="CH11" s="9">
        <v>114.589</v>
      </c>
      <c r="CI11" s="9">
        <v>37.65</v>
      </c>
      <c r="CJ11" s="9">
        <v>76.94</v>
      </c>
      <c r="CK11" s="9">
        <v>16.288</v>
      </c>
      <c r="CL11" s="9">
        <v>5.6630000000000003</v>
      </c>
      <c r="CM11" s="9">
        <v>10.625</v>
      </c>
      <c r="CN11" s="9">
        <v>276.29399999999998</v>
      </c>
      <c r="CO11" s="9">
        <v>150.75299999999999</v>
      </c>
      <c r="CP11" s="9">
        <v>125.541</v>
      </c>
      <c r="CQ11" s="9">
        <v>261.30700000000002</v>
      </c>
      <c r="CR11" s="9">
        <v>145.387</v>
      </c>
      <c r="CS11" s="9">
        <v>115.92</v>
      </c>
      <c r="CT11" s="9">
        <v>144.97399999999999</v>
      </c>
      <c r="CU11" s="9">
        <v>83.957999999999998</v>
      </c>
      <c r="CV11" s="9">
        <v>61.015000000000001</v>
      </c>
      <c r="CW11" s="9">
        <v>116.334</v>
      </c>
      <c r="CX11" s="9">
        <v>61.429000000000002</v>
      </c>
      <c r="CY11" s="9">
        <v>54.905000000000001</v>
      </c>
      <c r="CZ11" s="9">
        <v>14.987</v>
      </c>
      <c r="DA11" s="9">
        <v>5.3659999999999997</v>
      </c>
      <c r="DB11" s="9">
        <v>9.6210000000000004</v>
      </c>
      <c r="DC11" s="9">
        <v>348.66899999999998</v>
      </c>
      <c r="DD11" s="9">
        <v>104.86199999999999</v>
      </c>
      <c r="DE11" s="9">
        <v>243.80699999999999</v>
      </c>
      <c r="DF11" s="9">
        <v>326.59800000000001</v>
      </c>
      <c r="DG11" s="9">
        <v>99.742000000000004</v>
      </c>
      <c r="DH11" s="9">
        <v>226.85599999999999</v>
      </c>
      <c r="DI11" s="9">
        <v>135.04599999999999</v>
      </c>
      <c r="DJ11" s="9">
        <v>39.930999999999997</v>
      </c>
      <c r="DK11" s="9">
        <v>95.114999999999995</v>
      </c>
      <c r="DL11" s="9">
        <v>191.553</v>
      </c>
      <c r="DM11" s="9">
        <v>59.811</v>
      </c>
      <c r="DN11" s="9">
        <v>131.74199999999999</v>
      </c>
      <c r="DO11" s="9">
        <v>22.071000000000002</v>
      </c>
      <c r="DP11" s="9">
        <v>5.12</v>
      </c>
      <c r="DQ11" s="9">
        <v>16.951000000000001</v>
      </c>
      <c r="DR11" s="9">
        <v>436.238</v>
      </c>
      <c r="DS11" s="9">
        <v>162.559</v>
      </c>
      <c r="DT11" s="9">
        <v>273.67899999999997</v>
      </c>
      <c r="DU11" s="9">
        <v>403.97199999999998</v>
      </c>
      <c r="DV11" s="9">
        <v>150.39099999999999</v>
      </c>
      <c r="DW11" s="9">
        <v>253.58</v>
      </c>
      <c r="DX11" s="9">
        <v>194.42099999999999</v>
      </c>
      <c r="DY11" s="9">
        <v>72.831999999999994</v>
      </c>
      <c r="DZ11" s="9">
        <v>121.589</v>
      </c>
      <c r="EA11" s="9">
        <v>209.55099999999999</v>
      </c>
      <c r="EB11" s="9">
        <v>77.558999999999997</v>
      </c>
      <c r="EC11" s="9">
        <v>131.99199999999999</v>
      </c>
      <c r="ED11" s="9">
        <v>32.265999999999998</v>
      </c>
      <c r="EE11" s="9">
        <v>12.167999999999999</v>
      </c>
      <c r="EF11" s="9">
        <v>20.097999999999999</v>
      </c>
      <c r="EG11" s="9">
        <v>180.85</v>
      </c>
      <c r="EH11" s="9">
        <v>82.528000000000006</v>
      </c>
      <c r="EI11" s="9">
        <v>98.322999999999993</v>
      </c>
      <c r="EJ11" s="9">
        <v>169.67099999999999</v>
      </c>
      <c r="EK11" s="9">
        <v>77.655000000000001</v>
      </c>
      <c r="EL11" s="9">
        <v>92.016000000000005</v>
      </c>
      <c r="EM11" s="9">
        <v>115.878</v>
      </c>
      <c r="EN11" s="9">
        <v>53.829000000000001</v>
      </c>
      <c r="EO11" s="9">
        <v>62.048999999999999</v>
      </c>
      <c r="EP11" s="9">
        <v>53.792999999999999</v>
      </c>
      <c r="EQ11" s="9">
        <v>23.826000000000001</v>
      </c>
      <c r="ER11" s="9">
        <v>29.966999999999999</v>
      </c>
      <c r="ES11" s="9">
        <v>11.179</v>
      </c>
      <c r="ET11" s="9">
        <v>4.8730000000000002</v>
      </c>
      <c r="EU11" s="9">
        <v>6.306</v>
      </c>
      <c r="EV11" s="9">
        <v>71.372</v>
      </c>
      <c r="EW11" s="9">
        <v>43.99</v>
      </c>
      <c r="EX11" s="9">
        <v>27.382000000000001</v>
      </c>
      <c r="EY11" s="9">
        <v>68.855000000000004</v>
      </c>
      <c r="EZ11" s="9">
        <v>43.29</v>
      </c>
      <c r="FA11" s="9">
        <v>25.565000000000001</v>
      </c>
      <c r="FB11" s="9">
        <v>52.817</v>
      </c>
      <c r="FC11" s="9">
        <v>35.789000000000001</v>
      </c>
      <c r="FD11" s="9">
        <v>17.029</v>
      </c>
      <c r="FE11" s="9">
        <v>16.038</v>
      </c>
      <c r="FF11" s="9">
        <v>7.5010000000000003</v>
      </c>
      <c r="FG11" s="9">
        <v>8.5370000000000008</v>
      </c>
      <c r="FH11" s="9">
        <v>2.5169999999999999</v>
      </c>
      <c r="FI11" s="9">
        <v>0.7</v>
      </c>
      <c r="FJ11" s="9">
        <v>1.8169999999999999</v>
      </c>
      <c r="FK11" s="9">
        <v>1015.251</v>
      </c>
      <c r="FL11" s="9">
        <v>380.21899999999999</v>
      </c>
      <c r="FM11" s="9">
        <v>635.03200000000004</v>
      </c>
      <c r="FN11" s="9">
        <v>948.98299999999995</v>
      </c>
      <c r="FO11" s="9">
        <v>358.65499999999997</v>
      </c>
      <c r="FP11" s="9">
        <v>590.32799999999997</v>
      </c>
      <c r="FQ11" s="9">
        <v>489.84300000000002</v>
      </c>
      <c r="FR11" s="9">
        <v>196.45599999999999</v>
      </c>
      <c r="FS11" s="9">
        <v>293.387</v>
      </c>
      <c r="FT11" s="9">
        <v>459.14</v>
      </c>
      <c r="FU11" s="9">
        <v>162.19900000000001</v>
      </c>
      <c r="FV11" s="9">
        <v>296.94200000000001</v>
      </c>
      <c r="FW11" s="9">
        <v>66.268000000000001</v>
      </c>
      <c r="FX11" s="9">
        <v>21.564</v>
      </c>
      <c r="FY11" s="9">
        <v>44.704000000000001</v>
      </c>
      <c r="FZ11" s="9">
        <v>874.23699999999997</v>
      </c>
      <c r="GA11" s="9">
        <v>310.38</v>
      </c>
      <c r="GB11" s="9">
        <v>563.85699999999997</v>
      </c>
      <c r="GC11" s="9">
        <v>823.46500000000003</v>
      </c>
      <c r="GD11" s="9">
        <v>293.17599999999999</v>
      </c>
      <c r="GE11" s="9">
        <v>530.28800000000001</v>
      </c>
      <c r="GF11" s="9">
        <v>421.92099999999999</v>
      </c>
      <c r="GG11" s="9">
        <v>157.886</v>
      </c>
      <c r="GH11" s="9">
        <v>264.03500000000003</v>
      </c>
      <c r="GI11" s="9">
        <v>401.54300000000001</v>
      </c>
      <c r="GJ11" s="9">
        <v>135.29</v>
      </c>
      <c r="GK11" s="9">
        <v>266.25299999999999</v>
      </c>
      <c r="GL11" s="9">
        <v>50.771999999999998</v>
      </c>
      <c r="GM11" s="9">
        <v>17.202999999999999</v>
      </c>
      <c r="GN11" s="9">
        <v>33.569000000000003</v>
      </c>
      <c r="GO11" s="9">
        <v>141.01400000000001</v>
      </c>
      <c r="GP11" s="9">
        <v>69.84</v>
      </c>
      <c r="GQ11" s="9">
        <v>71.174999999999997</v>
      </c>
      <c r="GR11" s="9">
        <v>125.518</v>
      </c>
      <c r="GS11" s="9">
        <v>65.477999999999994</v>
      </c>
      <c r="GT11" s="9">
        <v>60.04</v>
      </c>
      <c r="GU11" s="9">
        <v>67.921000000000006</v>
      </c>
      <c r="GV11" s="9">
        <v>38.57</v>
      </c>
      <c r="GW11" s="9">
        <v>29.352</v>
      </c>
      <c r="GX11" s="9">
        <v>57.597000000000001</v>
      </c>
      <c r="GY11" s="9">
        <v>26.908000000000001</v>
      </c>
      <c r="GZ11" s="9">
        <v>30.687999999999999</v>
      </c>
      <c r="HA11" s="9">
        <v>15.496</v>
      </c>
      <c r="HB11" s="9">
        <v>4.3609999999999998</v>
      </c>
      <c r="HC11" s="9">
        <v>11.135</v>
      </c>
      <c r="HD11" s="9">
        <v>327.637</v>
      </c>
      <c r="HE11" s="9">
        <v>97.48</v>
      </c>
      <c r="HF11" s="9">
        <v>230.15700000000001</v>
      </c>
      <c r="HG11" s="9">
        <v>307.77699999999999</v>
      </c>
      <c r="HH11" s="9">
        <v>91.992999999999995</v>
      </c>
      <c r="HI11" s="9">
        <v>215.78399999999999</v>
      </c>
      <c r="HJ11" s="9">
        <v>144.81800000000001</v>
      </c>
      <c r="HK11" s="9">
        <v>41.591999999999999</v>
      </c>
      <c r="HL11" s="9">
        <v>103.226</v>
      </c>
      <c r="HM11" s="9">
        <v>162.958</v>
      </c>
      <c r="HN11" s="9">
        <v>50.4</v>
      </c>
      <c r="HO11" s="9">
        <v>112.55800000000001</v>
      </c>
      <c r="HP11" s="9">
        <v>19.86</v>
      </c>
      <c r="HQ11" s="9">
        <v>5.4870000000000001</v>
      </c>
      <c r="HR11" s="9">
        <v>14.372999999999999</v>
      </c>
      <c r="HS11" s="9">
        <v>142.35900000000001</v>
      </c>
      <c r="HT11" s="9">
        <v>35.018999999999998</v>
      </c>
      <c r="HU11" s="9">
        <v>107.339</v>
      </c>
      <c r="HV11" s="9">
        <v>125.93</v>
      </c>
      <c r="HW11" s="9">
        <v>28.675000000000001</v>
      </c>
      <c r="HX11" s="9">
        <v>97.254000000000005</v>
      </c>
      <c r="HY11" s="9">
        <v>58.682000000000002</v>
      </c>
      <c r="HZ11" s="9">
        <v>14.909000000000001</v>
      </c>
      <c r="IA11" s="9">
        <v>43.773000000000003</v>
      </c>
      <c r="IB11" s="9">
        <v>67.248000000000005</v>
      </c>
      <c r="IC11" s="9">
        <v>13.766999999999999</v>
      </c>
      <c r="ID11" s="9">
        <v>53.481000000000002</v>
      </c>
      <c r="IE11" s="9">
        <v>16.428999999999998</v>
      </c>
      <c r="IF11" s="9">
        <v>6.3440000000000003</v>
      </c>
      <c r="IG11" s="9">
        <v>10.085000000000001</v>
      </c>
      <c r="IH11" s="9">
        <v>271.73500000000001</v>
      </c>
      <c r="II11" s="9">
        <v>98.873999999999995</v>
      </c>
      <c r="IJ11" s="9">
        <v>172.86099999999999</v>
      </c>
      <c r="IK11" s="9">
        <v>255.446</v>
      </c>
      <c r="IL11" s="9">
        <v>93.210999999999999</v>
      </c>
      <c r="IM11" s="9">
        <v>162.23599999999999</v>
      </c>
      <c r="IN11" s="9">
        <v>141.73099999999999</v>
      </c>
      <c r="IO11" s="9">
        <v>55.997</v>
      </c>
      <c r="IP11" s="9">
        <v>85.734999999999999</v>
      </c>
      <c r="IQ11" s="9">
        <v>113.715</v>
      </c>
    </row>
    <row r="12" spans="1:251">
      <c r="A12" s="10">
        <v>42401</v>
      </c>
      <c r="B12" s="9">
        <v>1059.442</v>
      </c>
      <c r="C12" s="9">
        <v>417.49200000000002</v>
      </c>
      <c r="D12" s="9">
        <v>641.95000000000005</v>
      </c>
      <c r="E12" s="9">
        <v>996.38400000000001</v>
      </c>
      <c r="F12" s="9">
        <v>395.846</v>
      </c>
      <c r="G12" s="9">
        <v>600.53899999999999</v>
      </c>
      <c r="H12" s="9">
        <v>501.935</v>
      </c>
      <c r="I12" s="9">
        <v>211.20699999999999</v>
      </c>
      <c r="J12" s="9">
        <v>290.72800000000001</v>
      </c>
      <c r="K12" s="9">
        <v>494.45</v>
      </c>
      <c r="L12" s="9">
        <v>184.63900000000001</v>
      </c>
      <c r="M12" s="9">
        <v>309.81099999999998</v>
      </c>
      <c r="N12" s="9">
        <v>63.057000000000002</v>
      </c>
      <c r="O12" s="9">
        <v>21.646000000000001</v>
      </c>
      <c r="P12" s="9">
        <v>41.411000000000001</v>
      </c>
      <c r="Q12" s="9">
        <v>903.58100000000002</v>
      </c>
      <c r="R12" s="9">
        <v>339.82400000000001</v>
      </c>
      <c r="S12" s="9">
        <v>563.75699999999995</v>
      </c>
      <c r="T12" s="9">
        <v>858.72299999999996</v>
      </c>
      <c r="U12" s="9">
        <v>326.04199999999997</v>
      </c>
      <c r="V12" s="9">
        <v>532.68100000000004</v>
      </c>
      <c r="W12" s="9">
        <v>436.78399999999999</v>
      </c>
      <c r="X12" s="9">
        <v>178.62299999999999</v>
      </c>
      <c r="Y12" s="9">
        <v>258.161</v>
      </c>
      <c r="Z12" s="9">
        <v>421.93900000000002</v>
      </c>
      <c r="AA12" s="9">
        <v>147.41900000000001</v>
      </c>
      <c r="AB12" s="9">
        <v>274.52</v>
      </c>
      <c r="AC12" s="9">
        <v>44.856999999999999</v>
      </c>
      <c r="AD12" s="9">
        <v>13.782</v>
      </c>
      <c r="AE12" s="9">
        <v>31.074999999999999</v>
      </c>
      <c r="AF12" s="9">
        <v>155.86099999999999</v>
      </c>
      <c r="AG12" s="9">
        <v>77.668000000000006</v>
      </c>
      <c r="AH12" s="9">
        <v>78.192999999999998</v>
      </c>
      <c r="AI12" s="9">
        <v>137.661</v>
      </c>
      <c r="AJ12" s="9">
        <v>69.804000000000002</v>
      </c>
      <c r="AK12" s="9">
        <v>67.858000000000004</v>
      </c>
      <c r="AL12" s="9">
        <v>65.150999999999996</v>
      </c>
      <c r="AM12" s="9">
        <v>32.584000000000003</v>
      </c>
      <c r="AN12" s="9">
        <v>32.566000000000003</v>
      </c>
      <c r="AO12" s="9">
        <v>72.510000000000005</v>
      </c>
      <c r="AP12" s="9">
        <v>37.219000000000001</v>
      </c>
      <c r="AQ12" s="9">
        <v>35.290999999999997</v>
      </c>
      <c r="AR12" s="9">
        <v>18.2</v>
      </c>
      <c r="AS12" s="9">
        <v>7.8639999999999999</v>
      </c>
      <c r="AT12" s="9">
        <v>10.336</v>
      </c>
      <c r="AU12" s="9">
        <v>348.048</v>
      </c>
      <c r="AV12" s="9">
        <v>112.846</v>
      </c>
      <c r="AW12" s="9">
        <v>235.202</v>
      </c>
      <c r="AX12" s="9">
        <v>328.476</v>
      </c>
      <c r="AY12" s="9">
        <v>108.05</v>
      </c>
      <c r="AZ12" s="9">
        <v>220.42599999999999</v>
      </c>
      <c r="BA12" s="9">
        <v>147.179</v>
      </c>
      <c r="BB12" s="9">
        <v>51.47</v>
      </c>
      <c r="BC12" s="9">
        <v>95.707999999999998</v>
      </c>
      <c r="BD12" s="9">
        <v>181.297</v>
      </c>
      <c r="BE12" s="9">
        <v>56.58</v>
      </c>
      <c r="BF12" s="9">
        <v>124.718</v>
      </c>
      <c r="BG12" s="9">
        <v>19.571999999999999</v>
      </c>
      <c r="BH12" s="9">
        <v>4.7960000000000003</v>
      </c>
      <c r="BI12" s="9">
        <v>14.776</v>
      </c>
      <c r="BJ12" s="9">
        <v>156.33099999999999</v>
      </c>
      <c r="BK12" s="9">
        <v>49.02</v>
      </c>
      <c r="BL12" s="9">
        <v>107.31100000000001</v>
      </c>
      <c r="BM12" s="9">
        <v>145.095</v>
      </c>
      <c r="BN12" s="9">
        <v>45.601999999999997</v>
      </c>
      <c r="BO12" s="9">
        <v>99.492999999999995</v>
      </c>
      <c r="BP12" s="9">
        <v>64.978999999999999</v>
      </c>
      <c r="BQ12" s="9">
        <v>20.013999999999999</v>
      </c>
      <c r="BR12" s="9">
        <v>44.963999999999999</v>
      </c>
      <c r="BS12" s="9">
        <v>80.116</v>
      </c>
      <c r="BT12" s="9">
        <v>25.588000000000001</v>
      </c>
      <c r="BU12" s="9">
        <v>54.529000000000003</v>
      </c>
      <c r="BV12" s="9">
        <v>11.236000000000001</v>
      </c>
      <c r="BW12" s="9">
        <v>3.4180000000000001</v>
      </c>
      <c r="BX12" s="9">
        <v>7.8179999999999996</v>
      </c>
      <c r="BY12" s="9">
        <v>297.649</v>
      </c>
      <c r="BZ12" s="9">
        <v>117.748</v>
      </c>
      <c r="CA12" s="9">
        <v>179.90100000000001</v>
      </c>
      <c r="CB12" s="9">
        <v>280.09399999999999</v>
      </c>
      <c r="CC12" s="9">
        <v>112.837</v>
      </c>
      <c r="CD12" s="9">
        <v>167.25700000000001</v>
      </c>
      <c r="CE12" s="9">
        <v>147.85599999999999</v>
      </c>
      <c r="CF12" s="9">
        <v>63.698999999999998</v>
      </c>
      <c r="CG12" s="9">
        <v>84.156999999999996</v>
      </c>
      <c r="CH12" s="9">
        <v>132.239</v>
      </c>
      <c r="CI12" s="9">
        <v>49.137999999999998</v>
      </c>
      <c r="CJ12" s="9">
        <v>83.1</v>
      </c>
      <c r="CK12" s="9">
        <v>17.555</v>
      </c>
      <c r="CL12" s="9">
        <v>4.9109999999999996</v>
      </c>
      <c r="CM12" s="9">
        <v>12.644</v>
      </c>
      <c r="CN12" s="9">
        <v>257.41399999999999</v>
      </c>
      <c r="CO12" s="9">
        <v>137.87799999999999</v>
      </c>
      <c r="CP12" s="9">
        <v>119.536</v>
      </c>
      <c r="CQ12" s="9">
        <v>242.71899999999999</v>
      </c>
      <c r="CR12" s="9">
        <v>129.35599999999999</v>
      </c>
      <c r="CS12" s="9">
        <v>113.363</v>
      </c>
      <c r="CT12" s="9">
        <v>141.922</v>
      </c>
      <c r="CU12" s="9">
        <v>76.022999999999996</v>
      </c>
      <c r="CV12" s="9">
        <v>65.897999999999996</v>
      </c>
      <c r="CW12" s="9">
        <v>100.797</v>
      </c>
      <c r="CX12" s="9">
        <v>53.332999999999998</v>
      </c>
      <c r="CY12" s="9">
        <v>47.465000000000003</v>
      </c>
      <c r="CZ12" s="9">
        <v>14.695</v>
      </c>
      <c r="DA12" s="9">
        <v>8.5220000000000002</v>
      </c>
      <c r="DB12" s="9">
        <v>6.173</v>
      </c>
      <c r="DC12" s="9">
        <v>366.178</v>
      </c>
      <c r="DD12" s="9">
        <v>118.59099999999999</v>
      </c>
      <c r="DE12" s="9">
        <v>247.58699999999999</v>
      </c>
      <c r="DF12" s="9">
        <v>348.24799999999999</v>
      </c>
      <c r="DG12" s="9">
        <v>110.83799999999999</v>
      </c>
      <c r="DH12" s="9">
        <v>237.41</v>
      </c>
      <c r="DI12" s="9">
        <v>131.07599999999999</v>
      </c>
      <c r="DJ12" s="9">
        <v>42.116</v>
      </c>
      <c r="DK12" s="9">
        <v>88.959000000000003</v>
      </c>
      <c r="DL12" s="9">
        <v>217.172</v>
      </c>
      <c r="DM12" s="9">
        <v>68.721999999999994</v>
      </c>
      <c r="DN12" s="9">
        <v>148.44999999999999</v>
      </c>
      <c r="DO12" s="9">
        <v>17.93</v>
      </c>
      <c r="DP12" s="9">
        <v>7.7519999999999998</v>
      </c>
      <c r="DQ12" s="9">
        <v>10.178000000000001</v>
      </c>
      <c r="DR12" s="9">
        <v>463.267</v>
      </c>
      <c r="DS12" s="9">
        <v>185.94800000000001</v>
      </c>
      <c r="DT12" s="9">
        <v>277.31900000000002</v>
      </c>
      <c r="DU12" s="9">
        <v>436.90300000000002</v>
      </c>
      <c r="DV12" s="9">
        <v>181.34399999999999</v>
      </c>
      <c r="DW12" s="9">
        <v>255.55799999999999</v>
      </c>
      <c r="DX12" s="9">
        <v>227.077</v>
      </c>
      <c r="DY12" s="9">
        <v>101.16200000000001</v>
      </c>
      <c r="DZ12" s="9">
        <v>125.91500000000001</v>
      </c>
      <c r="EA12" s="9">
        <v>209.82599999999999</v>
      </c>
      <c r="EB12" s="9">
        <v>80.182000000000002</v>
      </c>
      <c r="EC12" s="9">
        <v>129.64400000000001</v>
      </c>
      <c r="ED12" s="9">
        <v>26.364000000000001</v>
      </c>
      <c r="EE12" s="9">
        <v>4.6029999999999998</v>
      </c>
      <c r="EF12" s="9">
        <v>21.76</v>
      </c>
      <c r="EG12" s="9">
        <v>165.017</v>
      </c>
      <c r="EH12" s="9">
        <v>75.647999999999996</v>
      </c>
      <c r="EI12" s="9">
        <v>89.367999999999995</v>
      </c>
      <c r="EJ12" s="9">
        <v>152.66399999999999</v>
      </c>
      <c r="EK12" s="9">
        <v>69.694000000000003</v>
      </c>
      <c r="EL12" s="9">
        <v>82.97</v>
      </c>
      <c r="EM12" s="9">
        <v>97.853999999999999</v>
      </c>
      <c r="EN12" s="9">
        <v>41.993000000000002</v>
      </c>
      <c r="EO12" s="9">
        <v>55.86</v>
      </c>
      <c r="EP12" s="9">
        <v>54.81</v>
      </c>
      <c r="EQ12" s="9">
        <v>27.701000000000001</v>
      </c>
      <c r="ER12" s="9">
        <v>27.11</v>
      </c>
      <c r="ES12" s="9">
        <v>12.353</v>
      </c>
      <c r="ET12" s="9">
        <v>5.9550000000000001</v>
      </c>
      <c r="EU12" s="9">
        <v>6.399</v>
      </c>
      <c r="EV12" s="9">
        <v>64.98</v>
      </c>
      <c r="EW12" s="9">
        <v>37.305</v>
      </c>
      <c r="EX12" s="9">
        <v>27.675000000000001</v>
      </c>
      <c r="EY12" s="9">
        <v>58.57</v>
      </c>
      <c r="EZ12" s="9">
        <v>33.969000000000001</v>
      </c>
      <c r="FA12" s="9">
        <v>24.600999999999999</v>
      </c>
      <c r="FB12" s="9">
        <v>45.929000000000002</v>
      </c>
      <c r="FC12" s="9">
        <v>25.934999999999999</v>
      </c>
      <c r="FD12" s="9">
        <v>19.992999999999999</v>
      </c>
      <c r="FE12" s="9">
        <v>12.641</v>
      </c>
      <c r="FF12" s="9">
        <v>8.0340000000000007</v>
      </c>
      <c r="FG12" s="9">
        <v>4.6070000000000002</v>
      </c>
      <c r="FH12" s="9">
        <v>6.41</v>
      </c>
      <c r="FI12" s="9">
        <v>3.3359999999999999</v>
      </c>
      <c r="FJ12" s="9">
        <v>3.0739999999999998</v>
      </c>
      <c r="FK12" s="9">
        <v>1038.7360000000001</v>
      </c>
      <c r="FL12" s="9">
        <v>403.36500000000001</v>
      </c>
      <c r="FM12" s="9">
        <v>635.37099999999998</v>
      </c>
      <c r="FN12" s="9">
        <v>976.25199999999995</v>
      </c>
      <c r="FO12" s="9">
        <v>382.29199999999997</v>
      </c>
      <c r="FP12" s="9">
        <v>593.96</v>
      </c>
      <c r="FQ12" s="9">
        <v>496.10899999999998</v>
      </c>
      <c r="FR12" s="9">
        <v>208.24600000000001</v>
      </c>
      <c r="FS12" s="9">
        <v>287.863</v>
      </c>
      <c r="FT12" s="9">
        <v>480.14299999999997</v>
      </c>
      <c r="FU12" s="9">
        <v>174.04599999999999</v>
      </c>
      <c r="FV12" s="9">
        <v>306.09699999999998</v>
      </c>
      <c r="FW12" s="9">
        <v>62.484000000000002</v>
      </c>
      <c r="FX12" s="9">
        <v>21.073</v>
      </c>
      <c r="FY12" s="9">
        <v>41.411000000000001</v>
      </c>
      <c r="FZ12" s="9">
        <v>893.48099999999999</v>
      </c>
      <c r="GA12" s="9">
        <v>334.47199999999998</v>
      </c>
      <c r="GB12" s="9">
        <v>559.00900000000001</v>
      </c>
      <c r="GC12" s="9">
        <v>848.62400000000002</v>
      </c>
      <c r="GD12" s="9">
        <v>320.69</v>
      </c>
      <c r="GE12" s="9">
        <v>527.93399999999997</v>
      </c>
      <c r="GF12" s="9">
        <v>432.90300000000002</v>
      </c>
      <c r="GG12" s="9">
        <v>177.01</v>
      </c>
      <c r="GH12" s="9">
        <v>255.893</v>
      </c>
      <c r="GI12" s="9">
        <v>415.721</v>
      </c>
      <c r="GJ12" s="9">
        <v>143.68100000000001</v>
      </c>
      <c r="GK12" s="9">
        <v>272.041</v>
      </c>
      <c r="GL12" s="9">
        <v>44.856999999999999</v>
      </c>
      <c r="GM12" s="9">
        <v>13.782</v>
      </c>
      <c r="GN12" s="9">
        <v>31.074999999999999</v>
      </c>
      <c r="GO12" s="9">
        <v>145.255</v>
      </c>
      <c r="GP12" s="9">
        <v>68.893000000000001</v>
      </c>
      <c r="GQ12" s="9">
        <v>76.361000000000004</v>
      </c>
      <c r="GR12" s="9">
        <v>127.628</v>
      </c>
      <c r="GS12" s="9">
        <v>61.601999999999997</v>
      </c>
      <c r="GT12" s="9">
        <v>66.025999999999996</v>
      </c>
      <c r="GU12" s="9">
        <v>63.206000000000003</v>
      </c>
      <c r="GV12" s="9">
        <v>31.236999999999998</v>
      </c>
      <c r="GW12" s="9">
        <v>31.97</v>
      </c>
      <c r="GX12" s="9">
        <v>64.421000000000006</v>
      </c>
      <c r="GY12" s="9">
        <v>30.366</v>
      </c>
      <c r="GZ12" s="9">
        <v>34.055999999999997</v>
      </c>
      <c r="HA12" s="9">
        <v>17.626999999999999</v>
      </c>
      <c r="HB12" s="9">
        <v>7.2910000000000004</v>
      </c>
      <c r="HC12" s="9">
        <v>10.336</v>
      </c>
      <c r="HD12" s="9">
        <v>337.20400000000001</v>
      </c>
      <c r="HE12" s="9">
        <v>107.041</v>
      </c>
      <c r="HF12" s="9">
        <v>230.16300000000001</v>
      </c>
      <c r="HG12" s="9">
        <v>318.20600000000002</v>
      </c>
      <c r="HH12" s="9">
        <v>102.819</v>
      </c>
      <c r="HI12" s="9">
        <v>215.387</v>
      </c>
      <c r="HJ12" s="9">
        <v>143.203</v>
      </c>
      <c r="HK12" s="9">
        <v>50.359000000000002</v>
      </c>
      <c r="HL12" s="9">
        <v>92.843000000000004</v>
      </c>
      <c r="HM12" s="9">
        <v>175.00299999999999</v>
      </c>
      <c r="HN12" s="9">
        <v>52.459000000000003</v>
      </c>
      <c r="HO12" s="9">
        <v>122.54300000000001</v>
      </c>
      <c r="HP12" s="9">
        <v>18.998999999999999</v>
      </c>
      <c r="HQ12" s="9">
        <v>4.2229999999999999</v>
      </c>
      <c r="HR12" s="9">
        <v>14.776</v>
      </c>
      <c r="HS12" s="9">
        <v>152.97300000000001</v>
      </c>
      <c r="HT12" s="9">
        <v>46.796999999999997</v>
      </c>
      <c r="HU12" s="9">
        <v>106.175</v>
      </c>
      <c r="HV12" s="9">
        <v>141.73599999999999</v>
      </c>
      <c r="HW12" s="9">
        <v>43.378999999999998</v>
      </c>
      <c r="HX12" s="9">
        <v>98.356999999999999</v>
      </c>
      <c r="HY12" s="9">
        <v>64.978999999999999</v>
      </c>
      <c r="HZ12" s="9">
        <v>20.013999999999999</v>
      </c>
      <c r="IA12" s="9">
        <v>44.963999999999999</v>
      </c>
      <c r="IB12" s="9">
        <v>76.757999999999996</v>
      </c>
      <c r="IC12" s="9">
        <v>23.364999999999998</v>
      </c>
      <c r="ID12" s="9">
        <v>53.393000000000001</v>
      </c>
      <c r="IE12" s="9">
        <v>11.236000000000001</v>
      </c>
      <c r="IF12" s="9">
        <v>3.4180000000000001</v>
      </c>
      <c r="IG12" s="9">
        <v>7.8179999999999996</v>
      </c>
      <c r="IH12" s="9">
        <v>294.34399999999999</v>
      </c>
      <c r="II12" s="9">
        <v>114.84699999999999</v>
      </c>
      <c r="IJ12" s="9">
        <v>179.49700000000001</v>
      </c>
      <c r="IK12" s="9">
        <v>276.78899999999999</v>
      </c>
      <c r="IL12" s="9">
        <v>109.93600000000001</v>
      </c>
      <c r="IM12" s="9">
        <v>166.85300000000001</v>
      </c>
      <c r="IN12" s="9">
        <v>147.06899999999999</v>
      </c>
      <c r="IO12" s="9">
        <v>62.911999999999999</v>
      </c>
      <c r="IP12" s="9">
        <v>84.156999999999996</v>
      </c>
      <c r="IQ12" s="9">
        <v>129.721</v>
      </c>
    </row>
    <row r="13" spans="1:251">
      <c r="A13" s="10">
        <v>42767</v>
      </c>
      <c r="B13" s="9">
        <v>1079.5440000000001</v>
      </c>
      <c r="C13" s="9">
        <v>421.32299999999998</v>
      </c>
      <c r="D13" s="9">
        <v>658.221</v>
      </c>
      <c r="E13" s="9">
        <v>1022.523</v>
      </c>
      <c r="F13" s="9">
        <v>401.38900000000001</v>
      </c>
      <c r="G13" s="9">
        <v>621.13400000000001</v>
      </c>
      <c r="H13" s="9">
        <v>497.55900000000003</v>
      </c>
      <c r="I13" s="9">
        <v>204.614</v>
      </c>
      <c r="J13" s="9">
        <v>292.94499999999999</v>
      </c>
      <c r="K13" s="9">
        <v>524.96400000000006</v>
      </c>
      <c r="L13" s="9">
        <v>196.77500000000001</v>
      </c>
      <c r="M13" s="9">
        <v>328.18900000000002</v>
      </c>
      <c r="N13" s="9">
        <v>57.021000000000001</v>
      </c>
      <c r="O13" s="9">
        <v>19.934000000000001</v>
      </c>
      <c r="P13" s="9">
        <v>37.087000000000003</v>
      </c>
      <c r="Q13" s="9">
        <v>922.11</v>
      </c>
      <c r="R13" s="9">
        <v>334.08</v>
      </c>
      <c r="S13" s="9">
        <v>588.03</v>
      </c>
      <c r="T13" s="9">
        <v>877.74199999999996</v>
      </c>
      <c r="U13" s="9">
        <v>318.99</v>
      </c>
      <c r="V13" s="9">
        <v>558.75099999999998</v>
      </c>
      <c r="W13" s="9">
        <v>425.84100000000001</v>
      </c>
      <c r="X13" s="9">
        <v>162.441</v>
      </c>
      <c r="Y13" s="9">
        <v>263.39999999999998</v>
      </c>
      <c r="Z13" s="9">
        <v>451.90100000000001</v>
      </c>
      <c r="AA13" s="9">
        <v>156.54900000000001</v>
      </c>
      <c r="AB13" s="9">
        <v>295.351</v>
      </c>
      <c r="AC13" s="9">
        <v>44.368000000000002</v>
      </c>
      <c r="AD13" s="9">
        <v>15.09</v>
      </c>
      <c r="AE13" s="9">
        <v>29.277999999999999</v>
      </c>
      <c r="AF13" s="9">
        <v>157.434</v>
      </c>
      <c r="AG13" s="9">
        <v>87.244</v>
      </c>
      <c r="AH13" s="9">
        <v>70.191000000000003</v>
      </c>
      <c r="AI13" s="9">
        <v>144.78100000000001</v>
      </c>
      <c r="AJ13" s="9">
        <v>82.399000000000001</v>
      </c>
      <c r="AK13" s="9">
        <v>62.381999999999998</v>
      </c>
      <c r="AL13" s="9">
        <v>71.718000000000004</v>
      </c>
      <c r="AM13" s="9">
        <v>42.173000000000002</v>
      </c>
      <c r="AN13" s="9">
        <v>29.545000000000002</v>
      </c>
      <c r="AO13" s="9">
        <v>73.063000000000002</v>
      </c>
      <c r="AP13" s="9">
        <v>40.225000000000001</v>
      </c>
      <c r="AQ13" s="9">
        <v>32.838000000000001</v>
      </c>
      <c r="AR13" s="9">
        <v>12.653</v>
      </c>
      <c r="AS13" s="9">
        <v>4.8449999999999998</v>
      </c>
      <c r="AT13" s="9">
        <v>7.8090000000000002</v>
      </c>
      <c r="AU13" s="9">
        <v>341.94499999999999</v>
      </c>
      <c r="AV13" s="9">
        <v>107.226</v>
      </c>
      <c r="AW13" s="9">
        <v>234.71899999999999</v>
      </c>
      <c r="AX13" s="9">
        <v>323.82400000000001</v>
      </c>
      <c r="AY13" s="9">
        <v>101.371</v>
      </c>
      <c r="AZ13" s="9">
        <v>222.453</v>
      </c>
      <c r="BA13" s="9">
        <v>131.47</v>
      </c>
      <c r="BB13" s="9">
        <v>37.293999999999997</v>
      </c>
      <c r="BC13" s="9">
        <v>94.177000000000007</v>
      </c>
      <c r="BD13" s="9">
        <v>192.35300000000001</v>
      </c>
      <c r="BE13" s="9">
        <v>64.076999999999998</v>
      </c>
      <c r="BF13" s="9">
        <v>128.27600000000001</v>
      </c>
      <c r="BG13" s="9">
        <v>18.122</v>
      </c>
      <c r="BH13" s="9">
        <v>5.8550000000000004</v>
      </c>
      <c r="BI13" s="9">
        <v>12.266999999999999</v>
      </c>
      <c r="BJ13" s="9">
        <v>171.91900000000001</v>
      </c>
      <c r="BK13" s="9">
        <v>49.780999999999999</v>
      </c>
      <c r="BL13" s="9">
        <v>122.139</v>
      </c>
      <c r="BM13" s="9">
        <v>164.26</v>
      </c>
      <c r="BN13" s="9">
        <v>47.805999999999997</v>
      </c>
      <c r="BO13" s="9">
        <v>116.45399999999999</v>
      </c>
      <c r="BP13" s="9">
        <v>81.805000000000007</v>
      </c>
      <c r="BQ13" s="9">
        <v>21.032</v>
      </c>
      <c r="BR13" s="9">
        <v>60.771999999999998</v>
      </c>
      <c r="BS13" s="9">
        <v>82.454999999999998</v>
      </c>
      <c r="BT13" s="9">
        <v>26.773</v>
      </c>
      <c r="BU13" s="9">
        <v>55.680999999999997</v>
      </c>
      <c r="BV13" s="9">
        <v>7.66</v>
      </c>
      <c r="BW13" s="9">
        <v>1.9750000000000001</v>
      </c>
      <c r="BX13" s="9">
        <v>5.6849999999999996</v>
      </c>
      <c r="BY13" s="9">
        <v>307.20699999999999</v>
      </c>
      <c r="BZ13" s="9">
        <v>121.46599999999999</v>
      </c>
      <c r="CA13" s="9">
        <v>185.74</v>
      </c>
      <c r="CB13" s="9">
        <v>289.73500000000001</v>
      </c>
      <c r="CC13" s="9">
        <v>115.46299999999999</v>
      </c>
      <c r="CD13" s="9">
        <v>174.27199999999999</v>
      </c>
      <c r="CE13" s="9">
        <v>158.494</v>
      </c>
      <c r="CF13" s="9">
        <v>70.543000000000006</v>
      </c>
      <c r="CG13" s="9">
        <v>87.95</v>
      </c>
      <c r="CH13" s="9">
        <v>131.24100000000001</v>
      </c>
      <c r="CI13" s="9">
        <v>44.92</v>
      </c>
      <c r="CJ13" s="9">
        <v>86.320999999999998</v>
      </c>
      <c r="CK13" s="9">
        <v>17.472000000000001</v>
      </c>
      <c r="CL13" s="9">
        <v>6.0030000000000001</v>
      </c>
      <c r="CM13" s="9">
        <v>11.468999999999999</v>
      </c>
      <c r="CN13" s="9">
        <v>258.47300000000001</v>
      </c>
      <c r="CO13" s="9">
        <v>142.851</v>
      </c>
      <c r="CP13" s="9">
        <v>115.622</v>
      </c>
      <c r="CQ13" s="9">
        <v>244.70500000000001</v>
      </c>
      <c r="CR13" s="9">
        <v>136.749</v>
      </c>
      <c r="CS13" s="9">
        <v>107.956</v>
      </c>
      <c r="CT13" s="9">
        <v>125.79</v>
      </c>
      <c r="CU13" s="9">
        <v>75.745000000000005</v>
      </c>
      <c r="CV13" s="9">
        <v>50.045000000000002</v>
      </c>
      <c r="CW13" s="9">
        <v>118.91500000000001</v>
      </c>
      <c r="CX13" s="9">
        <v>61.003999999999998</v>
      </c>
      <c r="CY13" s="9">
        <v>57.911000000000001</v>
      </c>
      <c r="CZ13" s="9">
        <v>13.768000000000001</v>
      </c>
      <c r="DA13" s="9">
        <v>6.1020000000000003</v>
      </c>
      <c r="DB13" s="9">
        <v>7.6660000000000004</v>
      </c>
      <c r="DC13" s="9">
        <v>376.262</v>
      </c>
      <c r="DD13" s="9">
        <v>120.84399999999999</v>
      </c>
      <c r="DE13" s="9">
        <v>255.41800000000001</v>
      </c>
      <c r="DF13" s="9">
        <v>358.01900000000001</v>
      </c>
      <c r="DG13" s="9">
        <v>114.684</v>
      </c>
      <c r="DH13" s="9">
        <v>243.33500000000001</v>
      </c>
      <c r="DI13" s="9">
        <v>138.82499999999999</v>
      </c>
      <c r="DJ13" s="9">
        <v>46.110999999999997</v>
      </c>
      <c r="DK13" s="9">
        <v>92.715000000000003</v>
      </c>
      <c r="DL13" s="9">
        <v>219.19399999999999</v>
      </c>
      <c r="DM13" s="9">
        <v>68.573999999999998</v>
      </c>
      <c r="DN13" s="9">
        <v>150.62</v>
      </c>
      <c r="DO13" s="9">
        <v>18.242999999999999</v>
      </c>
      <c r="DP13" s="9">
        <v>6.16</v>
      </c>
      <c r="DQ13" s="9">
        <v>12.084</v>
      </c>
      <c r="DR13" s="9">
        <v>470.65199999999999</v>
      </c>
      <c r="DS13" s="9">
        <v>181.62799999999999</v>
      </c>
      <c r="DT13" s="9">
        <v>289.02499999999998</v>
      </c>
      <c r="DU13" s="9">
        <v>445.22899999999998</v>
      </c>
      <c r="DV13" s="9">
        <v>174.548</v>
      </c>
      <c r="DW13" s="9">
        <v>270.68099999999998</v>
      </c>
      <c r="DX13" s="9">
        <v>226.29499999999999</v>
      </c>
      <c r="DY13" s="9">
        <v>89.968000000000004</v>
      </c>
      <c r="DZ13" s="9">
        <v>136.327</v>
      </c>
      <c r="EA13" s="9">
        <v>218.934</v>
      </c>
      <c r="EB13" s="9">
        <v>84.58</v>
      </c>
      <c r="EC13" s="9">
        <v>134.35400000000001</v>
      </c>
      <c r="ED13" s="9">
        <v>25.423999999999999</v>
      </c>
      <c r="EE13" s="9">
        <v>7.08</v>
      </c>
      <c r="EF13" s="9">
        <v>18.344000000000001</v>
      </c>
      <c r="EG13" s="9">
        <v>179.041</v>
      </c>
      <c r="EH13" s="9">
        <v>88.734999999999999</v>
      </c>
      <c r="EI13" s="9">
        <v>90.305000000000007</v>
      </c>
      <c r="EJ13" s="9">
        <v>168.971</v>
      </c>
      <c r="EK13" s="9">
        <v>84.35</v>
      </c>
      <c r="EL13" s="9">
        <v>84.620999999999995</v>
      </c>
      <c r="EM13" s="9">
        <v>98.766000000000005</v>
      </c>
      <c r="EN13" s="9">
        <v>51.648000000000003</v>
      </c>
      <c r="EO13" s="9">
        <v>47.118000000000002</v>
      </c>
      <c r="EP13" s="9">
        <v>70.204999999999998</v>
      </c>
      <c r="EQ13" s="9">
        <v>32.701999999999998</v>
      </c>
      <c r="ER13" s="9">
        <v>37.502000000000002</v>
      </c>
      <c r="ES13" s="9">
        <v>10.07</v>
      </c>
      <c r="ET13" s="9">
        <v>4.3849999999999998</v>
      </c>
      <c r="EU13" s="9">
        <v>5.6849999999999996</v>
      </c>
      <c r="EV13" s="9">
        <v>53.588999999999999</v>
      </c>
      <c r="EW13" s="9">
        <v>30.116</v>
      </c>
      <c r="EX13" s="9">
        <v>23.472999999999999</v>
      </c>
      <c r="EY13" s="9">
        <v>50.305</v>
      </c>
      <c r="EZ13" s="9">
        <v>27.806999999999999</v>
      </c>
      <c r="FA13" s="9">
        <v>22.498000000000001</v>
      </c>
      <c r="FB13" s="9">
        <v>33.673000000000002</v>
      </c>
      <c r="FC13" s="9">
        <v>16.888000000000002</v>
      </c>
      <c r="FD13" s="9">
        <v>16.785</v>
      </c>
      <c r="FE13" s="9">
        <v>16.632000000000001</v>
      </c>
      <c r="FF13" s="9">
        <v>10.919</v>
      </c>
      <c r="FG13" s="9">
        <v>5.7130000000000001</v>
      </c>
      <c r="FH13" s="9">
        <v>3.2839999999999998</v>
      </c>
      <c r="FI13" s="9">
        <v>2.31</v>
      </c>
      <c r="FJ13" s="9">
        <v>0.97499999999999998</v>
      </c>
      <c r="FK13" s="9">
        <v>1060.4480000000001</v>
      </c>
      <c r="FL13" s="9">
        <v>409.63900000000001</v>
      </c>
      <c r="FM13" s="9">
        <v>650.80999999999995</v>
      </c>
      <c r="FN13" s="9">
        <v>1003.8869999999999</v>
      </c>
      <c r="FO13" s="9">
        <v>389.70400000000001</v>
      </c>
      <c r="FP13" s="9">
        <v>614.18299999999999</v>
      </c>
      <c r="FQ13" s="9">
        <v>493.23500000000001</v>
      </c>
      <c r="FR13" s="9">
        <v>202.20500000000001</v>
      </c>
      <c r="FS13" s="9">
        <v>291.02999999999997</v>
      </c>
      <c r="FT13" s="9">
        <v>510.65199999999999</v>
      </c>
      <c r="FU13" s="9">
        <v>187.499</v>
      </c>
      <c r="FV13" s="9">
        <v>323.15300000000002</v>
      </c>
      <c r="FW13" s="9">
        <v>56.561</v>
      </c>
      <c r="FX13" s="9">
        <v>19.934000000000001</v>
      </c>
      <c r="FY13" s="9">
        <v>36.627000000000002</v>
      </c>
      <c r="FZ13" s="9">
        <v>911.33</v>
      </c>
      <c r="GA13" s="9">
        <v>328.66899999999998</v>
      </c>
      <c r="GB13" s="9">
        <v>582.66099999999994</v>
      </c>
      <c r="GC13" s="9">
        <v>867.42200000000003</v>
      </c>
      <c r="GD13" s="9">
        <v>313.57900000000001</v>
      </c>
      <c r="GE13" s="9">
        <v>553.84299999999996</v>
      </c>
      <c r="GF13" s="9">
        <v>423.95100000000002</v>
      </c>
      <c r="GG13" s="9">
        <v>161.636</v>
      </c>
      <c r="GH13" s="9">
        <v>262.31599999999997</v>
      </c>
      <c r="GI13" s="9">
        <v>443.471</v>
      </c>
      <c r="GJ13" s="9">
        <v>151.94399999999999</v>
      </c>
      <c r="GK13" s="9">
        <v>291.52699999999999</v>
      </c>
      <c r="GL13" s="9">
        <v>43.908000000000001</v>
      </c>
      <c r="GM13" s="9">
        <v>15.09</v>
      </c>
      <c r="GN13" s="9">
        <v>28.818000000000001</v>
      </c>
      <c r="GO13" s="9">
        <v>149.119</v>
      </c>
      <c r="GP13" s="9">
        <v>80.97</v>
      </c>
      <c r="GQ13" s="9">
        <v>68.149000000000001</v>
      </c>
      <c r="GR13" s="9">
        <v>136.465</v>
      </c>
      <c r="GS13" s="9">
        <v>76.125</v>
      </c>
      <c r="GT13" s="9">
        <v>60.341000000000001</v>
      </c>
      <c r="GU13" s="9">
        <v>69.284000000000006</v>
      </c>
      <c r="GV13" s="9">
        <v>40.569000000000003</v>
      </c>
      <c r="GW13" s="9">
        <v>28.715</v>
      </c>
      <c r="GX13" s="9">
        <v>67.182000000000002</v>
      </c>
      <c r="GY13" s="9">
        <v>35.555</v>
      </c>
      <c r="GZ13" s="9">
        <v>31.626000000000001</v>
      </c>
      <c r="HA13" s="9">
        <v>12.653</v>
      </c>
      <c r="HB13" s="9">
        <v>4.8449999999999998</v>
      </c>
      <c r="HC13" s="9">
        <v>7.8090000000000002</v>
      </c>
      <c r="HD13" s="9">
        <v>330.88799999999998</v>
      </c>
      <c r="HE13" s="9">
        <v>101.244</v>
      </c>
      <c r="HF13" s="9">
        <v>229.64400000000001</v>
      </c>
      <c r="HG13" s="9">
        <v>313.22699999999998</v>
      </c>
      <c r="HH13" s="9">
        <v>95.39</v>
      </c>
      <c r="HI13" s="9">
        <v>217.83699999999999</v>
      </c>
      <c r="HJ13" s="9">
        <v>128.34700000000001</v>
      </c>
      <c r="HK13" s="9">
        <v>35.473999999999997</v>
      </c>
      <c r="HL13" s="9">
        <v>92.873000000000005</v>
      </c>
      <c r="HM13" s="9">
        <v>184.87899999999999</v>
      </c>
      <c r="HN13" s="9">
        <v>59.914999999999999</v>
      </c>
      <c r="HO13" s="9">
        <v>124.964</v>
      </c>
      <c r="HP13" s="9">
        <v>17.661000000000001</v>
      </c>
      <c r="HQ13" s="9">
        <v>5.8550000000000004</v>
      </c>
      <c r="HR13" s="9">
        <v>11.805999999999999</v>
      </c>
      <c r="HS13" s="9">
        <v>169.125</v>
      </c>
      <c r="HT13" s="9">
        <v>47.512</v>
      </c>
      <c r="HU13" s="9">
        <v>121.613</v>
      </c>
      <c r="HV13" s="9">
        <v>161.465</v>
      </c>
      <c r="HW13" s="9">
        <v>45.536999999999999</v>
      </c>
      <c r="HX13" s="9">
        <v>115.928</v>
      </c>
      <c r="HY13" s="9">
        <v>81.477999999999994</v>
      </c>
      <c r="HZ13" s="9">
        <v>21.032</v>
      </c>
      <c r="IA13" s="9">
        <v>60.445</v>
      </c>
      <c r="IB13" s="9">
        <v>79.986999999999995</v>
      </c>
      <c r="IC13" s="9">
        <v>24.504999999999999</v>
      </c>
      <c r="ID13" s="9">
        <v>55.481999999999999</v>
      </c>
      <c r="IE13" s="9">
        <v>7.66</v>
      </c>
      <c r="IF13" s="9">
        <v>1.9750000000000001</v>
      </c>
      <c r="IG13" s="9">
        <v>5.6849999999999996</v>
      </c>
      <c r="IH13" s="9">
        <v>304.59300000000002</v>
      </c>
      <c r="II13" s="9">
        <v>120.009</v>
      </c>
      <c r="IJ13" s="9">
        <v>184.583</v>
      </c>
      <c r="IK13" s="9">
        <v>287.12099999999998</v>
      </c>
      <c r="IL13" s="9">
        <v>114.006</v>
      </c>
      <c r="IM13" s="9">
        <v>173.11500000000001</v>
      </c>
      <c r="IN13" s="9">
        <v>157.62</v>
      </c>
      <c r="IO13" s="9">
        <v>69.953000000000003</v>
      </c>
      <c r="IP13" s="9">
        <v>87.667000000000002</v>
      </c>
      <c r="IQ13" s="9">
        <v>129.501</v>
      </c>
    </row>
    <row r="14" spans="1:251">
      <c r="A14" s="10">
        <v>43132</v>
      </c>
      <c r="B14" s="9">
        <v>1098.9110000000001</v>
      </c>
      <c r="C14" s="9">
        <v>415.13499999999999</v>
      </c>
      <c r="D14" s="9">
        <v>683.77599999999995</v>
      </c>
      <c r="E14" s="9">
        <v>1028.752</v>
      </c>
      <c r="F14" s="9">
        <v>392.67899999999997</v>
      </c>
      <c r="G14" s="9">
        <v>636.072</v>
      </c>
      <c r="H14" s="9">
        <v>519.62300000000005</v>
      </c>
      <c r="I14" s="9">
        <v>199.26</v>
      </c>
      <c r="J14" s="9">
        <v>320.363</v>
      </c>
      <c r="K14" s="9">
        <v>509.12799999999999</v>
      </c>
      <c r="L14" s="9">
        <v>193.41900000000001</v>
      </c>
      <c r="M14" s="9">
        <v>315.709</v>
      </c>
      <c r="N14" s="9">
        <v>70.159000000000006</v>
      </c>
      <c r="O14" s="9">
        <v>22.454999999999998</v>
      </c>
      <c r="P14" s="9">
        <v>47.704000000000001</v>
      </c>
      <c r="Q14" s="9">
        <v>930.51</v>
      </c>
      <c r="R14" s="9">
        <v>327.43400000000003</v>
      </c>
      <c r="S14" s="9">
        <v>603.07600000000002</v>
      </c>
      <c r="T14" s="9">
        <v>879.59400000000005</v>
      </c>
      <c r="U14" s="9">
        <v>311.81099999999998</v>
      </c>
      <c r="V14" s="9">
        <v>567.78200000000004</v>
      </c>
      <c r="W14" s="9">
        <v>442.93799999999999</v>
      </c>
      <c r="X14" s="9">
        <v>159.28800000000001</v>
      </c>
      <c r="Y14" s="9">
        <v>283.64999999999998</v>
      </c>
      <c r="Z14" s="9">
        <v>436.65499999999997</v>
      </c>
      <c r="AA14" s="9">
        <v>152.523</v>
      </c>
      <c r="AB14" s="9">
        <v>284.13200000000001</v>
      </c>
      <c r="AC14" s="9">
        <v>50.917000000000002</v>
      </c>
      <c r="AD14" s="9">
        <v>15.622999999999999</v>
      </c>
      <c r="AE14" s="9">
        <v>35.293999999999997</v>
      </c>
      <c r="AF14" s="9">
        <v>168.40100000000001</v>
      </c>
      <c r="AG14" s="9">
        <v>87.700999999999993</v>
      </c>
      <c r="AH14" s="9">
        <v>80.7</v>
      </c>
      <c r="AI14" s="9">
        <v>149.15799999999999</v>
      </c>
      <c r="AJ14" s="9">
        <v>80.867999999999995</v>
      </c>
      <c r="AK14" s="9">
        <v>68.290000000000006</v>
      </c>
      <c r="AL14" s="9">
        <v>76.685000000000002</v>
      </c>
      <c r="AM14" s="9">
        <v>39.972000000000001</v>
      </c>
      <c r="AN14" s="9">
        <v>36.713000000000001</v>
      </c>
      <c r="AO14" s="9">
        <v>72.472999999999999</v>
      </c>
      <c r="AP14" s="9">
        <v>40.896000000000001</v>
      </c>
      <c r="AQ14" s="9">
        <v>31.577000000000002</v>
      </c>
      <c r="AR14" s="9">
        <v>19.242999999999999</v>
      </c>
      <c r="AS14" s="9">
        <v>6.8330000000000002</v>
      </c>
      <c r="AT14" s="9">
        <v>12.41</v>
      </c>
      <c r="AU14" s="9">
        <v>360.24599999999998</v>
      </c>
      <c r="AV14" s="9">
        <v>118.65</v>
      </c>
      <c r="AW14" s="9">
        <v>241.596</v>
      </c>
      <c r="AX14" s="9">
        <v>335.26499999999999</v>
      </c>
      <c r="AY14" s="9">
        <v>112.783</v>
      </c>
      <c r="AZ14" s="9">
        <v>222.48099999999999</v>
      </c>
      <c r="BA14" s="9">
        <v>147.63800000000001</v>
      </c>
      <c r="BB14" s="9">
        <v>48.688000000000002</v>
      </c>
      <c r="BC14" s="9">
        <v>98.95</v>
      </c>
      <c r="BD14" s="9">
        <v>187.626</v>
      </c>
      <c r="BE14" s="9">
        <v>64.094999999999999</v>
      </c>
      <c r="BF14" s="9">
        <v>123.53100000000001</v>
      </c>
      <c r="BG14" s="9">
        <v>24.981000000000002</v>
      </c>
      <c r="BH14" s="9">
        <v>5.867</v>
      </c>
      <c r="BI14" s="9">
        <v>19.114999999999998</v>
      </c>
      <c r="BJ14" s="9">
        <v>165.06</v>
      </c>
      <c r="BK14" s="9">
        <v>49.07</v>
      </c>
      <c r="BL14" s="9">
        <v>115.989</v>
      </c>
      <c r="BM14" s="9">
        <v>158.952</v>
      </c>
      <c r="BN14" s="9">
        <v>47.645000000000003</v>
      </c>
      <c r="BO14" s="9">
        <v>111.306</v>
      </c>
      <c r="BP14" s="9">
        <v>83.822000000000003</v>
      </c>
      <c r="BQ14" s="9">
        <v>22.49</v>
      </c>
      <c r="BR14" s="9">
        <v>61.332000000000001</v>
      </c>
      <c r="BS14" s="9">
        <v>75.13</v>
      </c>
      <c r="BT14" s="9">
        <v>25.155000000000001</v>
      </c>
      <c r="BU14" s="9">
        <v>49.973999999999997</v>
      </c>
      <c r="BV14" s="9">
        <v>6.1079999999999997</v>
      </c>
      <c r="BW14" s="9">
        <v>1.425</v>
      </c>
      <c r="BX14" s="9">
        <v>4.6829999999999998</v>
      </c>
      <c r="BY14" s="9">
        <v>295.471</v>
      </c>
      <c r="BZ14" s="9">
        <v>111.705</v>
      </c>
      <c r="CA14" s="9">
        <v>183.76499999999999</v>
      </c>
      <c r="CB14" s="9">
        <v>272.06099999999998</v>
      </c>
      <c r="CC14" s="9">
        <v>103.682</v>
      </c>
      <c r="CD14" s="9">
        <v>168.37899999999999</v>
      </c>
      <c r="CE14" s="9">
        <v>150.38200000000001</v>
      </c>
      <c r="CF14" s="9">
        <v>62.091000000000001</v>
      </c>
      <c r="CG14" s="9">
        <v>88.290999999999997</v>
      </c>
      <c r="CH14" s="9">
        <v>121.679</v>
      </c>
      <c r="CI14" s="9">
        <v>41.591000000000001</v>
      </c>
      <c r="CJ14" s="9">
        <v>80.087999999999994</v>
      </c>
      <c r="CK14" s="9">
        <v>23.41</v>
      </c>
      <c r="CL14" s="9">
        <v>8.0229999999999997</v>
      </c>
      <c r="CM14" s="9">
        <v>15.385999999999999</v>
      </c>
      <c r="CN14" s="9">
        <v>278.13499999999999</v>
      </c>
      <c r="CO14" s="9">
        <v>135.709</v>
      </c>
      <c r="CP14" s="9">
        <v>142.42500000000001</v>
      </c>
      <c r="CQ14" s="9">
        <v>262.47399999999999</v>
      </c>
      <c r="CR14" s="9">
        <v>128.56899999999999</v>
      </c>
      <c r="CS14" s="9">
        <v>133.905</v>
      </c>
      <c r="CT14" s="9">
        <v>137.78100000000001</v>
      </c>
      <c r="CU14" s="9">
        <v>65.991</v>
      </c>
      <c r="CV14" s="9">
        <v>71.790999999999997</v>
      </c>
      <c r="CW14" s="9">
        <v>124.693</v>
      </c>
      <c r="CX14" s="9">
        <v>62.578000000000003</v>
      </c>
      <c r="CY14" s="9">
        <v>62.115000000000002</v>
      </c>
      <c r="CZ14" s="9">
        <v>15.66</v>
      </c>
      <c r="DA14" s="9">
        <v>7.141</v>
      </c>
      <c r="DB14" s="9">
        <v>8.52</v>
      </c>
      <c r="DC14" s="9">
        <v>396.697</v>
      </c>
      <c r="DD14" s="9">
        <v>121.985</v>
      </c>
      <c r="DE14" s="9">
        <v>274.71199999999999</v>
      </c>
      <c r="DF14" s="9">
        <v>371.99700000000001</v>
      </c>
      <c r="DG14" s="9">
        <v>117.611</v>
      </c>
      <c r="DH14" s="9">
        <v>254.386</v>
      </c>
      <c r="DI14" s="9">
        <v>150.05600000000001</v>
      </c>
      <c r="DJ14" s="9">
        <v>45.831000000000003</v>
      </c>
      <c r="DK14" s="9">
        <v>104.226</v>
      </c>
      <c r="DL14" s="9">
        <v>221.941</v>
      </c>
      <c r="DM14" s="9">
        <v>71.781000000000006</v>
      </c>
      <c r="DN14" s="9">
        <v>150.16</v>
      </c>
      <c r="DO14" s="9">
        <v>24.7</v>
      </c>
      <c r="DP14" s="9">
        <v>4.3739999999999997</v>
      </c>
      <c r="DQ14" s="9">
        <v>20.326000000000001</v>
      </c>
      <c r="DR14" s="9">
        <v>461.38200000000001</v>
      </c>
      <c r="DS14" s="9">
        <v>183.97300000000001</v>
      </c>
      <c r="DT14" s="9">
        <v>277.40899999999999</v>
      </c>
      <c r="DU14" s="9">
        <v>431.22699999999998</v>
      </c>
      <c r="DV14" s="9">
        <v>173.667</v>
      </c>
      <c r="DW14" s="9">
        <v>257.56</v>
      </c>
      <c r="DX14" s="9">
        <v>217.517</v>
      </c>
      <c r="DY14" s="9">
        <v>83.028999999999996</v>
      </c>
      <c r="DZ14" s="9">
        <v>134.489</v>
      </c>
      <c r="EA14" s="9">
        <v>213.71</v>
      </c>
      <c r="EB14" s="9">
        <v>90.638000000000005</v>
      </c>
      <c r="EC14" s="9">
        <v>123.071</v>
      </c>
      <c r="ED14" s="9">
        <v>30.155000000000001</v>
      </c>
      <c r="EE14" s="9">
        <v>10.305999999999999</v>
      </c>
      <c r="EF14" s="9">
        <v>19.849</v>
      </c>
      <c r="EG14" s="9">
        <v>192.899</v>
      </c>
      <c r="EH14" s="9">
        <v>85.218999999999994</v>
      </c>
      <c r="EI14" s="9">
        <v>107.68</v>
      </c>
      <c r="EJ14" s="9">
        <v>181.71299999999999</v>
      </c>
      <c r="EK14" s="9">
        <v>80.578999999999994</v>
      </c>
      <c r="EL14" s="9">
        <v>101.134</v>
      </c>
      <c r="EM14" s="9">
        <v>119.602</v>
      </c>
      <c r="EN14" s="9">
        <v>54.021000000000001</v>
      </c>
      <c r="EO14" s="9">
        <v>65.581000000000003</v>
      </c>
      <c r="EP14" s="9">
        <v>62.110999999999997</v>
      </c>
      <c r="EQ14" s="9">
        <v>26.558</v>
      </c>
      <c r="ER14" s="9">
        <v>35.552</v>
      </c>
      <c r="ES14" s="9">
        <v>11.186</v>
      </c>
      <c r="ET14" s="9">
        <v>4.6399999999999997</v>
      </c>
      <c r="EU14" s="9">
        <v>6.5460000000000003</v>
      </c>
      <c r="EV14" s="9">
        <v>47.932000000000002</v>
      </c>
      <c r="EW14" s="9">
        <v>23.957000000000001</v>
      </c>
      <c r="EX14" s="9">
        <v>23.975000000000001</v>
      </c>
      <c r="EY14" s="9">
        <v>43.814</v>
      </c>
      <c r="EZ14" s="9">
        <v>20.821999999999999</v>
      </c>
      <c r="FA14" s="9">
        <v>22.992999999999999</v>
      </c>
      <c r="FB14" s="9">
        <v>32.447000000000003</v>
      </c>
      <c r="FC14" s="9">
        <v>16.38</v>
      </c>
      <c r="FD14" s="9">
        <v>16.068000000000001</v>
      </c>
      <c r="FE14" s="9">
        <v>11.367000000000001</v>
      </c>
      <c r="FF14" s="9">
        <v>4.4420000000000002</v>
      </c>
      <c r="FG14" s="9">
        <v>6.9249999999999998</v>
      </c>
      <c r="FH14" s="9">
        <v>4.1180000000000003</v>
      </c>
      <c r="FI14" s="9">
        <v>3.1349999999999998</v>
      </c>
      <c r="FJ14" s="9">
        <v>0.98299999999999998</v>
      </c>
      <c r="FK14" s="9">
        <v>1073.482</v>
      </c>
      <c r="FL14" s="9">
        <v>398.64400000000001</v>
      </c>
      <c r="FM14" s="9">
        <v>674.83799999999997</v>
      </c>
      <c r="FN14" s="9">
        <v>1005.216</v>
      </c>
      <c r="FO14" s="9">
        <v>377.57</v>
      </c>
      <c r="FP14" s="9">
        <v>627.64599999999996</v>
      </c>
      <c r="FQ14" s="9">
        <v>512.65200000000004</v>
      </c>
      <c r="FR14" s="9">
        <v>193.66200000000001</v>
      </c>
      <c r="FS14" s="9">
        <v>318.99</v>
      </c>
      <c r="FT14" s="9">
        <v>492.56400000000002</v>
      </c>
      <c r="FU14" s="9">
        <v>183.90799999999999</v>
      </c>
      <c r="FV14" s="9">
        <v>308.65600000000001</v>
      </c>
      <c r="FW14" s="9">
        <v>68.266999999999996</v>
      </c>
      <c r="FX14" s="9">
        <v>21.074999999999999</v>
      </c>
      <c r="FY14" s="9">
        <v>47.192</v>
      </c>
      <c r="FZ14" s="9">
        <v>917.83500000000004</v>
      </c>
      <c r="GA14" s="9">
        <v>319.69799999999998</v>
      </c>
      <c r="GB14" s="9">
        <v>598.13699999999994</v>
      </c>
      <c r="GC14" s="9">
        <v>867.66899999999998</v>
      </c>
      <c r="GD14" s="9">
        <v>304.82600000000002</v>
      </c>
      <c r="GE14" s="9">
        <v>562.84299999999996</v>
      </c>
      <c r="GF14" s="9">
        <v>439.22800000000001</v>
      </c>
      <c r="GG14" s="9">
        <v>156.94999999999999</v>
      </c>
      <c r="GH14" s="9">
        <v>282.27699999999999</v>
      </c>
      <c r="GI14" s="9">
        <v>428.44099999999997</v>
      </c>
      <c r="GJ14" s="9">
        <v>147.875</v>
      </c>
      <c r="GK14" s="9">
        <v>280.56599999999997</v>
      </c>
      <c r="GL14" s="9">
        <v>50.165999999999997</v>
      </c>
      <c r="GM14" s="9">
        <v>14.872</v>
      </c>
      <c r="GN14" s="9">
        <v>35.293999999999997</v>
      </c>
      <c r="GO14" s="9">
        <v>155.648</v>
      </c>
      <c r="GP14" s="9">
        <v>78.945999999999998</v>
      </c>
      <c r="GQ14" s="9">
        <v>76.700999999999993</v>
      </c>
      <c r="GR14" s="9">
        <v>137.547</v>
      </c>
      <c r="GS14" s="9">
        <v>72.744</v>
      </c>
      <c r="GT14" s="9">
        <v>64.802999999999997</v>
      </c>
      <c r="GU14" s="9">
        <v>73.424000000000007</v>
      </c>
      <c r="GV14" s="9">
        <v>36.710999999999999</v>
      </c>
      <c r="GW14" s="9">
        <v>36.713000000000001</v>
      </c>
      <c r="GX14" s="9">
        <v>64.122</v>
      </c>
      <c r="GY14" s="9">
        <v>36.033000000000001</v>
      </c>
      <c r="GZ14" s="9">
        <v>28.09</v>
      </c>
      <c r="HA14" s="9">
        <v>18.100999999999999</v>
      </c>
      <c r="HB14" s="9">
        <v>6.202</v>
      </c>
      <c r="HC14" s="9">
        <v>11.898999999999999</v>
      </c>
      <c r="HD14" s="9">
        <v>344.32299999999998</v>
      </c>
      <c r="HE14" s="9">
        <v>107.89100000000001</v>
      </c>
      <c r="HF14" s="9">
        <v>236.43299999999999</v>
      </c>
      <c r="HG14" s="9">
        <v>320.96699999999998</v>
      </c>
      <c r="HH14" s="9">
        <v>103.137</v>
      </c>
      <c r="HI14" s="9">
        <v>217.82900000000001</v>
      </c>
      <c r="HJ14" s="9">
        <v>144.51900000000001</v>
      </c>
      <c r="HK14" s="9">
        <v>45.567999999999998</v>
      </c>
      <c r="HL14" s="9">
        <v>98.95</v>
      </c>
      <c r="HM14" s="9">
        <v>176.44800000000001</v>
      </c>
      <c r="HN14" s="9">
        <v>57.569000000000003</v>
      </c>
      <c r="HO14" s="9">
        <v>118.879</v>
      </c>
      <c r="HP14" s="9">
        <v>23.356999999999999</v>
      </c>
      <c r="HQ14" s="9">
        <v>4.7530000000000001</v>
      </c>
      <c r="HR14" s="9">
        <v>18.603000000000002</v>
      </c>
      <c r="HS14" s="9">
        <v>161.483</v>
      </c>
      <c r="HT14" s="9">
        <v>46.774000000000001</v>
      </c>
      <c r="HU14" s="9">
        <v>114.709</v>
      </c>
      <c r="HV14" s="9">
        <v>155.375</v>
      </c>
      <c r="HW14" s="9">
        <v>45.348999999999997</v>
      </c>
      <c r="HX14" s="9">
        <v>110.026</v>
      </c>
      <c r="HY14" s="9">
        <v>83.194000000000003</v>
      </c>
      <c r="HZ14" s="9">
        <v>22.052</v>
      </c>
      <c r="IA14" s="9">
        <v>61.142000000000003</v>
      </c>
      <c r="IB14" s="9">
        <v>72.180999999999997</v>
      </c>
      <c r="IC14" s="9">
        <v>23.295999999999999</v>
      </c>
      <c r="ID14" s="9">
        <v>48.884</v>
      </c>
      <c r="IE14" s="9">
        <v>6.1079999999999997</v>
      </c>
      <c r="IF14" s="9">
        <v>1.425</v>
      </c>
      <c r="IG14" s="9">
        <v>4.6829999999999998</v>
      </c>
      <c r="IH14" s="9">
        <v>293.27800000000002</v>
      </c>
      <c r="II14" s="9">
        <v>111.178</v>
      </c>
      <c r="IJ14" s="9">
        <v>182.1</v>
      </c>
      <c r="IK14" s="9">
        <v>269.86799999999999</v>
      </c>
      <c r="IL14" s="9">
        <v>103.155</v>
      </c>
      <c r="IM14" s="9">
        <v>166.71299999999999</v>
      </c>
      <c r="IN14" s="9">
        <v>149.19800000000001</v>
      </c>
      <c r="IO14" s="9">
        <v>62.091000000000001</v>
      </c>
      <c r="IP14" s="9">
        <v>87.106999999999999</v>
      </c>
      <c r="IQ14" s="9">
        <v>120.669</v>
      </c>
    </row>
    <row r="15" spans="1:251">
      <c r="A15" s="10">
        <v>43497</v>
      </c>
      <c r="B15" s="9">
        <v>1079.231</v>
      </c>
      <c r="C15" s="9">
        <v>412.85899999999998</v>
      </c>
      <c r="D15" s="9">
        <v>666.37199999999996</v>
      </c>
      <c r="E15" s="9">
        <v>1005.307</v>
      </c>
      <c r="F15" s="9">
        <v>390.49700000000001</v>
      </c>
      <c r="G15" s="9">
        <v>614.80899999999997</v>
      </c>
      <c r="H15" s="9">
        <v>499.58300000000003</v>
      </c>
      <c r="I15" s="9">
        <v>200.51599999999999</v>
      </c>
      <c r="J15" s="9">
        <v>299.06599999999997</v>
      </c>
      <c r="K15" s="9">
        <v>505.72399999999999</v>
      </c>
      <c r="L15" s="9">
        <v>189.98099999999999</v>
      </c>
      <c r="M15" s="9">
        <v>315.74299999999999</v>
      </c>
      <c r="N15" s="9">
        <v>73.924000000000007</v>
      </c>
      <c r="O15" s="9">
        <v>22.361999999999998</v>
      </c>
      <c r="P15" s="9">
        <v>51.561999999999998</v>
      </c>
      <c r="Q15" s="9">
        <v>897.97900000000004</v>
      </c>
      <c r="R15" s="9">
        <v>313.34800000000001</v>
      </c>
      <c r="S15" s="9">
        <v>584.63</v>
      </c>
      <c r="T15" s="9">
        <v>839.55799999999999</v>
      </c>
      <c r="U15" s="9">
        <v>297.49400000000003</v>
      </c>
      <c r="V15" s="9">
        <v>542.06399999999996</v>
      </c>
      <c r="W15" s="9">
        <v>414.10300000000001</v>
      </c>
      <c r="X15" s="9">
        <v>152.405</v>
      </c>
      <c r="Y15" s="9">
        <v>261.69900000000001</v>
      </c>
      <c r="Z15" s="9">
        <v>425.45499999999998</v>
      </c>
      <c r="AA15" s="9">
        <v>145.089</v>
      </c>
      <c r="AB15" s="9">
        <v>280.36500000000001</v>
      </c>
      <c r="AC15" s="9">
        <v>58.420999999999999</v>
      </c>
      <c r="AD15" s="9">
        <v>15.855</v>
      </c>
      <c r="AE15" s="9">
        <v>42.567</v>
      </c>
      <c r="AF15" s="9">
        <v>181.25200000000001</v>
      </c>
      <c r="AG15" s="9">
        <v>99.510999999999996</v>
      </c>
      <c r="AH15" s="9">
        <v>81.741</v>
      </c>
      <c r="AI15" s="9">
        <v>165.749</v>
      </c>
      <c r="AJ15" s="9">
        <v>93.004000000000005</v>
      </c>
      <c r="AK15" s="9">
        <v>72.745000000000005</v>
      </c>
      <c r="AL15" s="9">
        <v>85.48</v>
      </c>
      <c r="AM15" s="9">
        <v>48.112000000000002</v>
      </c>
      <c r="AN15" s="9">
        <v>37.368000000000002</v>
      </c>
      <c r="AO15" s="9">
        <v>80.269000000000005</v>
      </c>
      <c r="AP15" s="9">
        <v>44.892000000000003</v>
      </c>
      <c r="AQ15" s="9">
        <v>35.378</v>
      </c>
      <c r="AR15" s="9">
        <v>15.503</v>
      </c>
      <c r="AS15" s="9">
        <v>6.5069999999999997</v>
      </c>
      <c r="AT15" s="9">
        <v>8.9960000000000004</v>
      </c>
      <c r="AU15" s="9">
        <v>345.45600000000002</v>
      </c>
      <c r="AV15" s="9">
        <v>111.16</v>
      </c>
      <c r="AW15" s="9">
        <v>234.29599999999999</v>
      </c>
      <c r="AX15" s="9">
        <v>326.01799999999997</v>
      </c>
      <c r="AY15" s="9">
        <v>107.61</v>
      </c>
      <c r="AZ15" s="9">
        <v>218.40899999999999</v>
      </c>
      <c r="BA15" s="9">
        <v>142.64400000000001</v>
      </c>
      <c r="BB15" s="9">
        <v>45.793999999999997</v>
      </c>
      <c r="BC15" s="9">
        <v>96.85</v>
      </c>
      <c r="BD15" s="9">
        <v>183.375</v>
      </c>
      <c r="BE15" s="9">
        <v>61.816000000000003</v>
      </c>
      <c r="BF15" s="9">
        <v>121.559</v>
      </c>
      <c r="BG15" s="9">
        <v>19.437000000000001</v>
      </c>
      <c r="BH15" s="9">
        <v>3.55</v>
      </c>
      <c r="BI15" s="9">
        <v>15.887</v>
      </c>
      <c r="BJ15" s="9">
        <v>173.73599999999999</v>
      </c>
      <c r="BK15" s="9">
        <v>53.075000000000003</v>
      </c>
      <c r="BL15" s="9">
        <v>120.66</v>
      </c>
      <c r="BM15" s="9">
        <v>163.66800000000001</v>
      </c>
      <c r="BN15" s="9">
        <v>50.694000000000003</v>
      </c>
      <c r="BO15" s="9">
        <v>112.97499999999999</v>
      </c>
      <c r="BP15" s="9">
        <v>72.900999999999996</v>
      </c>
      <c r="BQ15" s="9">
        <v>20.096</v>
      </c>
      <c r="BR15" s="9">
        <v>52.805</v>
      </c>
      <c r="BS15" s="9">
        <v>90.766999999999996</v>
      </c>
      <c r="BT15" s="9">
        <v>30.597999999999999</v>
      </c>
      <c r="BU15" s="9">
        <v>60.17</v>
      </c>
      <c r="BV15" s="9">
        <v>10.067</v>
      </c>
      <c r="BW15" s="9">
        <v>2.3820000000000001</v>
      </c>
      <c r="BX15" s="9">
        <v>7.6859999999999999</v>
      </c>
      <c r="BY15" s="9">
        <v>298.11900000000003</v>
      </c>
      <c r="BZ15" s="9">
        <v>111.529</v>
      </c>
      <c r="CA15" s="9">
        <v>186.59</v>
      </c>
      <c r="CB15" s="9">
        <v>279.25900000000001</v>
      </c>
      <c r="CC15" s="9">
        <v>107.232</v>
      </c>
      <c r="CD15" s="9">
        <v>172.02600000000001</v>
      </c>
      <c r="CE15" s="9">
        <v>154.52699999999999</v>
      </c>
      <c r="CF15" s="9">
        <v>63.387999999999998</v>
      </c>
      <c r="CG15" s="9">
        <v>91.14</v>
      </c>
      <c r="CH15" s="9">
        <v>124.73099999999999</v>
      </c>
      <c r="CI15" s="9">
        <v>43.844999999999999</v>
      </c>
      <c r="CJ15" s="9">
        <v>80.885999999999996</v>
      </c>
      <c r="CK15" s="9">
        <v>18.86</v>
      </c>
      <c r="CL15" s="9">
        <v>4.2960000000000003</v>
      </c>
      <c r="CM15" s="9">
        <v>14.564</v>
      </c>
      <c r="CN15" s="9">
        <v>261.92</v>
      </c>
      <c r="CO15" s="9">
        <v>137.095</v>
      </c>
      <c r="CP15" s="9">
        <v>124.825</v>
      </c>
      <c r="CQ15" s="9">
        <v>236.36099999999999</v>
      </c>
      <c r="CR15" s="9">
        <v>124.962</v>
      </c>
      <c r="CS15" s="9">
        <v>111.399</v>
      </c>
      <c r="CT15" s="9">
        <v>129.511</v>
      </c>
      <c r="CU15" s="9">
        <v>71.239000000000004</v>
      </c>
      <c r="CV15" s="9">
        <v>58.271999999999998</v>
      </c>
      <c r="CW15" s="9">
        <v>106.85</v>
      </c>
      <c r="CX15" s="9">
        <v>53.722000000000001</v>
      </c>
      <c r="CY15" s="9">
        <v>53.128</v>
      </c>
      <c r="CZ15" s="9">
        <v>25.559000000000001</v>
      </c>
      <c r="DA15" s="9">
        <v>12.134</v>
      </c>
      <c r="DB15" s="9">
        <v>13.426</v>
      </c>
      <c r="DC15" s="9">
        <v>382.06400000000002</v>
      </c>
      <c r="DD15" s="9">
        <v>125.122</v>
      </c>
      <c r="DE15" s="9">
        <v>256.94200000000001</v>
      </c>
      <c r="DF15" s="9">
        <v>361.75200000000001</v>
      </c>
      <c r="DG15" s="9">
        <v>122.178</v>
      </c>
      <c r="DH15" s="9">
        <v>239.57400000000001</v>
      </c>
      <c r="DI15" s="9">
        <v>145.017</v>
      </c>
      <c r="DJ15" s="9">
        <v>46.671999999999997</v>
      </c>
      <c r="DK15" s="9">
        <v>98.344999999999999</v>
      </c>
      <c r="DL15" s="9">
        <v>216.73400000000001</v>
      </c>
      <c r="DM15" s="9">
        <v>75.504999999999995</v>
      </c>
      <c r="DN15" s="9">
        <v>141.22900000000001</v>
      </c>
      <c r="DO15" s="9">
        <v>20.312000000000001</v>
      </c>
      <c r="DP15" s="9">
        <v>2.9449999999999998</v>
      </c>
      <c r="DQ15" s="9">
        <v>17.367999999999999</v>
      </c>
      <c r="DR15" s="9">
        <v>463.25599999999997</v>
      </c>
      <c r="DS15" s="9">
        <v>177.352</v>
      </c>
      <c r="DT15" s="9">
        <v>285.904</v>
      </c>
      <c r="DU15" s="9">
        <v>428.59300000000002</v>
      </c>
      <c r="DV15" s="9">
        <v>166.16499999999999</v>
      </c>
      <c r="DW15" s="9">
        <v>262.42899999999997</v>
      </c>
      <c r="DX15" s="9">
        <v>212.62299999999999</v>
      </c>
      <c r="DY15" s="9">
        <v>84.65</v>
      </c>
      <c r="DZ15" s="9">
        <v>127.973</v>
      </c>
      <c r="EA15" s="9">
        <v>215.97</v>
      </c>
      <c r="EB15" s="9">
        <v>81.515000000000001</v>
      </c>
      <c r="EC15" s="9">
        <v>134.45599999999999</v>
      </c>
      <c r="ED15" s="9">
        <v>34.662999999999997</v>
      </c>
      <c r="EE15" s="9">
        <v>11.186999999999999</v>
      </c>
      <c r="EF15" s="9">
        <v>23.475999999999999</v>
      </c>
      <c r="EG15" s="9">
        <v>172.71600000000001</v>
      </c>
      <c r="EH15" s="9">
        <v>78.653000000000006</v>
      </c>
      <c r="EI15" s="9">
        <v>94.063000000000002</v>
      </c>
      <c r="EJ15" s="9">
        <v>158.291</v>
      </c>
      <c r="EK15" s="9">
        <v>72.323999999999998</v>
      </c>
      <c r="EL15" s="9">
        <v>85.965999999999994</v>
      </c>
      <c r="EM15" s="9">
        <v>102.988</v>
      </c>
      <c r="EN15" s="9">
        <v>49.216000000000001</v>
      </c>
      <c r="EO15" s="9">
        <v>53.771999999999998</v>
      </c>
      <c r="EP15" s="9">
        <v>55.302999999999997</v>
      </c>
      <c r="EQ15" s="9">
        <v>23.108000000000001</v>
      </c>
      <c r="ER15" s="9">
        <v>32.195</v>
      </c>
      <c r="ES15" s="9">
        <v>14.425000000000001</v>
      </c>
      <c r="ET15" s="9">
        <v>6.3280000000000003</v>
      </c>
      <c r="EU15" s="9">
        <v>8.0969999999999995</v>
      </c>
      <c r="EV15" s="9">
        <v>61.195</v>
      </c>
      <c r="EW15" s="9">
        <v>31.731999999999999</v>
      </c>
      <c r="EX15" s="9">
        <v>29.463000000000001</v>
      </c>
      <c r="EY15" s="9">
        <v>56.670999999999999</v>
      </c>
      <c r="EZ15" s="9">
        <v>29.831</v>
      </c>
      <c r="FA15" s="9">
        <v>26.84</v>
      </c>
      <c r="FB15" s="9">
        <v>38.954999999999998</v>
      </c>
      <c r="FC15" s="9">
        <v>19.978000000000002</v>
      </c>
      <c r="FD15" s="9">
        <v>18.975999999999999</v>
      </c>
      <c r="FE15" s="9">
        <v>17.716000000000001</v>
      </c>
      <c r="FF15" s="9">
        <v>9.8529999999999998</v>
      </c>
      <c r="FG15" s="9">
        <v>7.8630000000000004</v>
      </c>
      <c r="FH15" s="9">
        <v>4.524</v>
      </c>
      <c r="FI15" s="9">
        <v>1.9019999999999999</v>
      </c>
      <c r="FJ15" s="9">
        <v>2.6230000000000002</v>
      </c>
      <c r="FK15" s="9">
        <v>1054.7729999999999</v>
      </c>
      <c r="FL15" s="9">
        <v>397.94200000000001</v>
      </c>
      <c r="FM15" s="9">
        <v>656.83100000000002</v>
      </c>
      <c r="FN15" s="9">
        <v>982.67600000000004</v>
      </c>
      <c r="FO15" s="9">
        <v>375.58</v>
      </c>
      <c r="FP15" s="9">
        <v>607.096</v>
      </c>
      <c r="FQ15" s="9">
        <v>491.90199999999999</v>
      </c>
      <c r="FR15" s="9">
        <v>194.315</v>
      </c>
      <c r="FS15" s="9">
        <v>297.58600000000001</v>
      </c>
      <c r="FT15" s="9">
        <v>490.77499999999998</v>
      </c>
      <c r="FU15" s="9">
        <v>181.26499999999999</v>
      </c>
      <c r="FV15" s="9">
        <v>309.51</v>
      </c>
      <c r="FW15" s="9">
        <v>72.096000000000004</v>
      </c>
      <c r="FX15" s="9">
        <v>22.361999999999998</v>
      </c>
      <c r="FY15" s="9">
        <v>49.734000000000002</v>
      </c>
      <c r="FZ15" s="9">
        <v>886.88400000000001</v>
      </c>
      <c r="GA15" s="9">
        <v>308.74</v>
      </c>
      <c r="GB15" s="9">
        <v>578.14400000000001</v>
      </c>
      <c r="GC15" s="9">
        <v>829.73599999999999</v>
      </c>
      <c r="GD15" s="9">
        <v>292.88499999999999</v>
      </c>
      <c r="GE15" s="9">
        <v>536.851</v>
      </c>
      <c r="GF15" s="9">
        <v>411.61900000000003</v>
      </c>
      <c r="GG15" s="9">
        <v>151.35</v>
      </c>
      <c r="GH15" s="9">
        <v>260.26900000000001</v>
      </c>
      <c r="GI15" s="9">
        <v>418.11700000000002</v>
      </c>
      <c r="GJ15" s="9">
        <v>141.535</v>
      </c>
      <c r="GK15" s="9">
        <v>276.58199999999999</v>
      </c>
      <c r="GL15" s="9">
        <v>57.148000000000003</v>
      </c>
      <c r="GM15" s="9">
        <v>15.855</v>
      </c>
      <c r="GN15" s="9">
        <v>41.292999999999999</v>
      </c>
      <c r="GO15" s="9">
        <v>167.88900000000001</v>
      </c>
      <c r="GP15" s="9">
        <v>89.203000000000003</v>
      </c>
      <c r="GQ15" s="9">
        <v>78.686999999999998</v>
      </c>
      <c r="GR15" s="9">
        <v>152.941</v>
      </c>
      <c r="GS15" s="9">
        <v>82.694999999999993</v>
      </c>
      <c r="GT15" s="9">
        <v>70.245999999999995</v>
      </c>
      <c r="GU15" s="9">
        <v>80.283000000000001</v>
      </c>
      <c r="GV15" s="9">
        <v>42.966000000000001</v>
      </c>
      <c r="GW15" s="9">
        <v>37.317</v>
      </c>
      <c r="GX15" s="9">
        <v>72.658000000000001</v>
      </c>
      <c r="GY15" s="9">
        <v>39.729999999999997</v>
      </c>
      <c r="GZ15" s="9">
        <v>32.927999999999997</v>
      </c>
      <c r="HA15" s="9">
        <v>14.948</v>
      </c>
      <c r="HB15" s="9">
        <v>6.5069999999999997</v>
      </c>
      <c r="HC15" s="9">
        <v>8.4410000000000007</v>
      </c>
      <c r="HD15" s="9">
        <v>335.97300000000001</v>
      </c>
      <c r="HE15" s="9">
        <v>105.86</v>
      </c>
      <c r="HF15" s="9">
        <v>230.113</v>
      </c>
      <c r="HG15" s="9">
        <v>316.90300000000002</v>
      </c>
      <c r="HH15" s="9">
        <v>102.31</v>
      </c>
      <c r="HI15" s="9">
        <v>214.59299999999999</v>
      </c>
      <c r="HJ15" s="9">
        <v>141.29499999999999</v>
      </c>
      <c r="HK15" s="9">
        <v>44.819000000000003</v>
      </c>
      <c r="HL15" s="9">
        <v>96.477000000000004</v>
      </c>
      <c r="HM15" s="9">
        <v>175.607</v>
      </c>
      <c r="HN15" s="9">
        <v>57.491</v>
      </c>
      <c r="HO15" s="9">
        <v>118.116</v>
      </c>
      <c r="HP15" s="9">
        <v>19.071000000000002</v>
      </c>
      <c r="HQ15" s="9">
        <v>3.55</v>
      </c>
      <c r="HR15" s="9">
        <v>15.52</v>
      </c>
      <c r="HS15" s="9">
        <v>168.08</v>
      </c>
      <c r="HT15" s="9">
        <v>49.783999999999999</v>
      </c>
      <c r="HU15" s="9">
        <v>118.29600000000001</v>
      </c>
      <c r="HV15" s="9">
        <v>158.012</v>
      </c>
      <c r="HW15" s="9">
        <v>47.402000000000001</v>
      </c>
      <c r="HX15" s="9">
        <v>110.61</v>
      </c>
      <c r="HY15" s="9">
        <v>69.7</v>
      </c>
      <c r="HZ15" s="9">
        <v>18.001999999999999</v>
      </c>
      <c r="IA15" s="9">
        <v>51.698</v>
      </c>
      <c r="IB15" s="9">
        <v>88.311999999999998</v>
      </c>
      <c r="IC15" s="9">
        <v>29.4</v>
      </c>
      <c r="ID15" s="9">
        <v>58.911999999999999</v>
      </c>
      <c r="IE15" s="9">
        <v>10.067</v>
      </c>
      <c r="IF15" s="9">
        <v>2.3820000000000001</v>
      </c>
      <c r="IG15" s="9">
        <v>7.6859999999999999</v>
      </c>
      <c r="IH15" s="9">
        <v>295.13900000000001</v>
      </c>
      <c r="II15" s="9">
        <v>109.571</v>
      </c>
      <c r="IJ15" s="9">
        <v>185.56800000000001</v>
      </c>
      <c r="IK15" s="9">
        <v>276.279</v>
      </c>
      <c r="IL15" s="9">
        <v>105.27500000000001</v>
      </c>
      <c r="IM15" s="9">
        <v>171.00399999999999</v>
      </c>
      <c r="IN15" s="9">
        <v>154.40700000000001</v>
      </c>
      <c r="IO15" s="9">
        <v>63.267000000000003</v>
      </c>
      <c r="IP15" s="9">
        <v>91.14</v>
      </c>
      <c r="IQ15" s="9">
        <v>121.872</v>
      </c>
    </row>
    <row r="16" spans="1:251">
      <c r="A16" s="10">
        <v>43862</v>
      </c>
      <c r="B16" s="9">
        <v>1137.5999999999999</v>
      </c>
      <c r="C16" s="9">
        <v>426.95499999999998</v>
      </c>
      <c r="D16" s="9">
        <v>710.64499999999998</v>
      </c>
      <c r="E16" s="9">
        <v>1073.97</v>
      </c>
      <c r="F16" s="9">
        <v>406.51900000000001</v>
      </c>
      <c r="G16" s="9">
        <v>667.45100000000002</v>
      </c>
      <c r="H16" s="9">
        <v>533.904</v>
      </c>
      <c r="I16" s="9">
        <v>202.238</v>
      </c>
      <c r="J16" s="9">
        <v>331.666</v>
      </c>
      <c r="K16" s="9">
        <v>540.06600000000003</v>
      </c>
      <c r="L16" s="9">
        <v>204.28100000000001</v>
      </c>
      <c r="M16" s="9">
        <v>335.78500000000003</v>
      </c>
      <c r="N16" s="9">
        <v>63.63</v>
      </c>
      <c r="O16" s="9">
        <v>20.436</v>
      </c>
      <c r="P16" s="9">
        <v>43.194000000000003</v>
      </c>
      <c r="Q16" s="9">
        <v>983.31799999999998</v>
      </c>
      <c r="R16" s="9">
        <v>350.18400000000003</v>
      </c>
      <c r="S16" s="9">
        <v>633.13400000000001</v>
      </c>
      <c r="T16" s="9">
        <v>932.13900000000001</v>
      </c>
      <c r="U16" s="9">
        <v>333.11900000000003</v>
      </c>
      <c r="V16" s="9">
        <v>599.01900000000001</v>
      </c>
      <c r="W16" s="9">
        <v>457.45400000000001</v>
      </c>
      <c r="X16" s="9">
        <v>162.255</v>
      </c>
      <c r="Y16" s="9">
        <v>295.19900000000001</v>
      </c>
      <c r="Z16" s="9">
        <v>474.685</v>
      </c>
      <c r="AA16" s="9">
        <v>170.864</v>
      </c>
      <c r="AB16" s="9">
        <v>303.82</v>
      </c>
      <c r="AC16" s="9">
        <v>51.179000000000002</v>
      </c>
      <c r="AD16" s="9">
        <v>17.065000000000001</v>
      </c>
      <c r="AE16" s="9">
        <v>34.115000000000002</v>
      </c>
      <c r="AF16" s="9">
        <v>154.28200000000001</v>
      </c>
      <c r="AG16" s="9">
        <v>76.771000000000001</v>
      </c>
      <c r="AH16" s="9">
        <v>77.510999999999996</v>
      </c>
      <c r="AI16" s="9">
        <v>141.83099999999999</v>
      </c>
      <c r="AJ16" s="9">
        <v>73.400000000000006</v>
      </c>
      <c r="AK16" s="9">
        <v>68.430999999999997</v>
      </c>
      <c r="AL16" s="9">
        <v>76.45</v>
      </c>
      <c r="AM16" s="9">
        <v>39.982999999999997</v>
      </c>
      <c r="AN16" s="9">
        <v>36.466999999999999</v>
      </c>
      <c r="AO16" s="9">
        <v>65.381</v>
      </c>
      <c r="AP16" s="9">
        <v>33.417000000000002</v>
      </c>
      <c r="AQ16" s="9">
        <v>31.963999999999999</v>
      </c>
      <c r="AR16" s="9">
        <v>12.45</v>
      </c>
      <c r="AS16" s="9">
        <v>3.371</v>
      </c>
      <c r="AT16" s="9">
        <v>9.0790000000000006</v>
      </c>
      <c r="AU16" s="9">
        <v>382.43799999999999</v>
      </c>
      <c r="AV16" s="9">
        <v>119.331</v>
      </c>
      <c r="AW16" s="9">
        <v>263.10700000000003</v>
      </c>
      <c r="AX16" s="9">
        <v>362.45</v>
      </c>
      <c r="AY16" s="9">
        <v>114.202</v>
      </c>
      <c r="AZ16" s="9">
        <v>248.24799999999999</v>
      </c>
      <c r="BA16" s="9">
        <v>158.79300000000001</v>
      </c>
      <c r="BB16" s="9">
        <v>45.649000000000001</v>
      </c>
      <c r="BC16" s="9">
        <v>113.14400000000001</v>
      </c>
      <c r="BD16" s="9">
        <v>203.65700000000001</v>
      </c>
      <c r="BE16" s="9">
        <v>68.552999999999997</v>
      </c>
      <c r="BF16" s="9">
        <v>135.10400000000001</v>
      </c>
      <c r="BG16" s="9">
        <v>19.989000000000001</v>
      </c>
      <c r="BH16" s="9">
        <v>5.1289999999999996</v>
      </c>
      <c r="BI16" s="9">
        <v>14.859</v>
      </c>
      <c r="BJ16" s="9">
        <v>168.64400000000001</v>
      </c>
      <c r="BK16" s="9">
        <v>50.042000000000002</v>
      </c>
      <c r="BL16" s="9">
        <v>118.601</v>
      </c>
      <c r="BM16" s="9">
        <v>158.94300000000001</v>
      </c>
      <c r="BN16" s="9">
        <v>47.521000000000001</v>
      </c>
      <c r="BO16" s="9">
        <v>111.422</v>
      </c>
      <c r="BP16" s="9">
        <v>78.491</v>
      </c>
      <c r="BQ16" s="9">
        <v>21.448</v>
      </c>
      <c r="BR16" s="9">
        <v>57.042000000000002</v>
      </c>
      <c r="BS16" s="9">
        <v>80.451999999999998</v>
      </c>
      <c r="BT16" s="9">
        <v>26.073</v>
      </c>
      <c r="BU16" s="9">
        <v>54.38</v>
      </c>
      <c r="BV16" s="9">
        <v>9.7010000000000005</v>
      </c>
      <c r="BW16" s="9">
        <v>2.5209999999999999</v>
      </c>
      <c r="BX16" s="9">
        <v>7.1790000000000003</v>
      </c>
      <c r="BY16" s="9">
        <v>324.55099999999999</v>
      </c>
      <c r="BZ16" s="9">
        <v>121.637</v>
      </c>
      <c r="CA16" s="9">
        <v>202.91399999999999</v>
      </c>
      <c r="CB16" s="9">
        <v>307.35899999999998</v>
      </c>
      <c r="CC16" s="9">
        <v>114.40300000000001</v>
      </c>
      <c r="CD16" s="9">
        <v>192.95599999999999</v>
      </c>
      <c r="CE16" s="9">
        <v>164.93100000000001</v>
      </c>
      <c r="CF16" s="9">
        <v>62.137</v>
      </c>
      <c r="CG16" s="9">
        <v>102.794</v>
      </c>
      <c r="CH16" s="9">
        <v>142.42699999999999</v>
      </c>
      <c r="CI16" s="9">
        <v>52.265999999999998</v>
      </c>
      <c r="CJ16" s="9">
        <v>90.162000000000006</v>
      </c>
      <c r="CK16" s="9">
        <v>17.193000000000001</v>
      </c>
      <c r="CL16" s="9">
        <v>7.2350000000000003</v>
      </c>
      <c r="CM16" s="9">
        <v>9.9580000000000002</v>
      </c>
      <c r="CN16" s="9">
        <v>261.96600000000001</v>
      </c>
      <c r="CO16" s="9">
        <v>135.94399999999999</v>
      </c>
      <c r="CP16" s="9">
        <v>126.02200000000001</v>
      </c>
      <c r="CQ16" s="9">
        <v>245.21799999999999</v>
      </c>
      <c r="CR16" s="9">
        <v>130.393</v>
      </c>
      <c r="CS16" s="9">
        <v>114.825</v>
      </c>
      <c r="CT16" s="9">
        <v>131.69</v>
      </c>
      <c r="CU16" s="9">
        <v>73.004000000000005</v>
      </c>
      <c r="CV16" s="9">
        <v>58.686</v>
      </c>
      <c r="CW16" s="9">
        <v>113.529</v>
      </c>
      <c r="CX16" s="9">
        <v>57.39</v>
      </c>
      <c r="CY16" s="9">
        <v>56.139000000000003</v>
      </c>
      <c r="CZ16" s="9">
        <v>16.748000000000001</v>
      </c>
      <c r="DA16" s="9">
        <v>5.5510000000000002</v>
      </c>
      <c r="DB16" s="9">
        <v>11.196999999999999</v>
      </c>
      <c r="DC16" s="9">
        <v>421.786</v>
      </c>
      <c r="DD16" s="9">
        <v>124.06</v>
      </c>
      <c r="DE16" s="9">
        <v>297.72699999999998</v>
      </c>
      <c r="DF16" s="9">
        <v>396.73599999999999</v>
      </c>
      <c r="DG16" s="9">
        <v>118.867</v>
      </c>
      <c r="DH16" s="9">
        <v>277.86900000000003</v>
      </c>
      <c r="DI16" s="9">
        <v>161.018</v>
      </c>
      <c r="DJ16" s="9">
        <v>44.415999999999997</v>
      </c>
      <c r="DK16" s="9">
        <v>116.602</v>
      </c>
      <c r="DL16" s="9">
        <v>235.71700000000001</v>
      </c>
      <c r="DM16" s="9">
        <v>74.450999999999993</v>
      </c>
      <c r="DN16" s="9">
        <v>161.26599999999999</v>
      </c>
      <c r="DO16" s="9">
        <v>25.050999999999998</v>
      </c>
      <c r="DP16" s="9">
        <v>5.1929999999999996</v>
      </c>
      <c r="DQ16" s="9">
        <v>19.858000000000001</v>
      </c>
      <c r="DR16" s="9">
        <v>486.50599999999997</v>
      </c>
      <c r="DS16" s="9">
        <v>185.387</v>
      </c>
      <c r="DT16" s="9">
        <v>301.11900000000003</v>
      </c>
      <c r="DU16" s="9">
        <v>463.49700000000001</v>
      </c>
      <c r="DV16" s="9">
        <v>179.75899999999999</v>
      </c>
      <c r="DW16" s="9">
        <v>283.73700000000002</v>
      </c>
      <c r="DX16" s="9">
        <v>236.22300000000001</v>
      </c>
      <c r="DY16" s="9">
        <v>93.774000000000001</v>
      </c>
      <c r="DZ16" s="9">
        <v>142.44800000000001</v>
      </c>
      <c r="EA16" s="9">
        <v>227.274</v>
      </c>
      <c r="EB16" s="9">
        <v>85.984999999999999</v>
      </c>
      <c r="EC16" s="9">
        <v>141.28899999999999</v>
      </c>
      <c r="ED16" s="9">
        <v>23.009</v>
      </c>
      <c r="EE16" s="9">
        <v>5.6280000000000001</v>
      </c>
      <c r="EF16" s="9">
        <v>17.382000000000001</v>
      </c>
      <c r="EG16" s="9">
        <v>178.52</v>
      </c>
      <c r="EH16" s="9">
        <v>87.91</v>
      </c>
      <c r="EI16" s="9">
        <v>90.61</v>
      </c>
      <c r="EJ16" s="9">
        <v>168.22800000000001</v>
      </c>
      <c r="EK16" s="9">
        <v>81.113</v>
      </c>
      <c r="EL16" s="9">
        <v>87.114999999999995</v>
      </c>
      <c r="EM16" s="9">
        <v>104.155</v>
      </c>
      <c r="EN16" s="9">
        <v>46.347000000000001</v>
      </c>
      <c r="EO16" s="9">
        <v>57.808</v>
      </c>
      <c r="EP16" s="9">
        <v>64.072999999999993</v>
      </c>
      <c r="EQ16" s="9">
        <v>34.767000000000003</v>
      </c>
      <c r="ER16" s="9">
        <v>29.306999999999999</v>
      </c>
      <c r="ES16" s="9">
        <v>10.292</v>
      </c>
      <c r="ET16" s="9">
        <v>6.7969999999999997</v>
      </c>
      <c r="EU16" s="9">
        <v>3.4950000000000001</v>
      </c>
      <c r="EV16" s="9">
        <v>50.787999999999997</v>
      </c>
      <c r="EW16" s="9">
        <v>29.597999999999999</v>
      </c>
      <c r="EX16" s="9">
        <v>21.189</v>
      </c>
      <c r="EY16" s="9">
        <v>45.51</v>
      </c>
      <c r="EZ16" s="9">
        <v>26.779</v>
      </c>
      <c r="FA16" s="9">
        <v>18.73</v>
      </c>
      <c r="FB16" s="9">
        <v>32.509</v>
      </c>
      <c r="FC16" s="9">
        <v>17.701000000000001</v>
      </c>
      <c r="FD16" s="9">
        <v>14.807</v>
      </c>
      <c r="FE16" s="9">
        <v>13.000999999999999</v>
      </c>
      <c r="FF16" s="9">
        <v>9.0779999999999994</v>
      </c>
      <c r="FG16" s="9">
        <v>3.923</v>
      </c>
      <c r="FH16" s="9">
        <v>5.2779999999999996</v>
      </c>
      <c r="FI16" s="9">
        <v>2.819</v>
      </c>
      <c r="FJ16" s="9">
        <v>2.4590000000000001</v>
      </c>
      <c r="FK16" s="9">
        <v>1113.278</v>
      </c>
      <c r="FL16" s="9">
        <v>412.01600000000002</v>
      </c>
      <c r="FM16" s="9">
        <v>701.26099999999997</v>
      </c>
      <c r="FN16" s="9">
        <v>1051.8420000000001</v>
      </c>
      <c r="FO16" s="9">
        <v>392.69400000000002</v>
      </c>
      <c r="FP16" s="9">
        <v>659.14800000000002</v>
      </c>
      <c r="FQ16" s="9">
        <v>525.46100000000001</v>
      </c>
      <c r="FR16" s="9">
        <v>196.601</v>
      </c>
      <c r="FS16" s="9">
        <v>328.86099999999999</v>
      </c>
      <c r="FT16" s="9">
        <v>526.38099999999997</v>
      </c>
      <c r="FU16" s="9">
        <v>196.09399999999999</v>
      </c>
      <c r="FV16" s="9">
        <v>330.28800000000001</v>
      </c>
      <c r="FW16" s="9">
        <v>61.435000000000002</v>
      </c>
      <c r="FX16" s="9">
        <v>19.321999999999999</v>
      </c>
      <c r="FY16" s="9">
        <v>42.113</v>
      </c>
      <c r="FZ16" s="9">
        <v>969.00300000000004</v>
      </c>
      <c r="GA16" s="9">
        <v>342.91800000000001</v>
      </c>
      <c r="GB16" s="9">
        <v>626.08500000000004</v>
      </c>
      <c r="GC16" s="9">
        <v>918.56500000000005</v>
      </c>
      <c r="GD16" s="9">
        <v>326.59399999999999</v>
      </c>
      <c r="GE16" s="9">
        <v>591.971</v>
      </c>
      <c r="GF16" s="9">
        <v>452.536</v>
      </c>
      <c r="GG16" s="9">
        <v>159.16399999999999</v>
      </c>
      <c r="GH16" s="9">
        <v>293.37200000000001</v>
      </c>
      <c r="GI16" s="9">
        <v>466.029</v>
      </c>
      <c r="GJ16" s="9">
        <v>167.43</v>
      </c>
      <c r="GK16" s="9">
        <v>298.59899999999999</v>
      </c>
      <c r="GL16" s="9">
        <v>50.438000000000002</v>
      </c>
      <c r="GM16" s="9">
        <v>16.323</v>
      </c>
      <c r="GN16" s="9">
        <v>34.115000000000002</v>
      </c>
      <c r="GO16" s="9">
        <v>144.27500000000001</v>
      </c>
      <c r="GP16" s="9">
        <v>69.099000000000004</v>
      </c>
      <c r="GQ16" s="9">
        <v>75.176000000000002</v>
      </c>
      <c r="GR16" s="9">
        <v>133.27699999999999</v>
      </c>
      <c r="GS16" s="9">
        <v>66.099999999999994</v>
      </c>
      <c r="GT16" s="9">
        <v>67.177999999999997</v>
      </c>
      <c r="GU16" s="9">
        <v>72.924999999999997</v>
      </c>
      <c r="GV16" s="9">
        <v>37.436</v>
      </c>
      <c r="GW16" s="9">
        <v>35.488999999999997</v>
      </c>
      <c r="GX16" s="9">
        <v>60.351999999999997</v>
      </c>
      <c r="GY16" s="9">
        <v>28.663</v>
      </c>
      <c r="GZ16" s="9">
        <v>31.689</v>
      </c>
      <c r="HA16" s="9">
        <v>10.997999999999999</v>
      </c>
      <c r="HB16" s="9">
        <v>2.9990000000000001</v>
      </c>
      <c r="HC16" s="9">
        <v>7.9989999999999997</v>
      </c>
      <c r="HD16" s="9">
        <v>365.43799999999999</v>
      </c>
      <c r="HE16" s="9">
        <v>110.20099999999999</v>
      </c>
      <c r="HF16" s="9">
        <v>255.23699999999999</v>
      </c>
      <c r="HG16" s="9">
        <v>347.64400000000001</v>
      </c>
      <c r="HH16" s="9">
        <v>106.185</v>
      </c>
      <c r="HI16" s="9">
        <v>241.459</v>
      </c>
      <c r="HJ16" s="9">
        <v>154.49700000000001</v>
      </c>
      <c r="HK16" s="9">
        <v>43.481000000000002</v>
      </c>
      <c r="HL16" s="9">
        <v>111.01600000000001</v>
      </c>
      <c r="HM16" s="9">
        <v>193.14599999999999</v>
      </c>
      <c r="HN16" s="9">
        <v>62.704000000000001</v>
      </c>
      <c r="HO16" s="9">
        <v>130.44200000000001</v>
      </c>
      <c r="HP16" s="9">
        <v>17.794</v>
      </c>
      <c r="HQ16" s="9">
        <v>4.016</v>
      </c>
      <c r="HR16" s="9">
        <v>13.779</v>
      </c>
      <c r="HS16" s="9">
        <v>166.65299999999999</v>
      </c>
      <c r="HT16" s="9">
        <v>49.177999999999997</v>
      </c>
      <c r="HU16" s="9">
        <v>117.47499999999999</v>
      </c>
      <c r="HV16" s="9">
        <v>156.952</v>
      </c>
      <c r="HW16" s="9">
        <v>46.656999999999996</v>
      </c>
      <c r="HX16" s="9">
        <v>110.29600000000001</v>
      </c>
      <c r="HY16" s="9">
        <v>77.334999999999994</v>
      </c>
      <c r="HZ16" s="9">
        <v>20.584</v>
      </c>
      <c r="IA16" s="9">
        <v>56.750999999999998</v>
      </c>
      <c r="IB16" s="9">
        <v>79.617000000000004</v>
      </c>
      <c r="IC16" s="9">
        <v>26.073</v>
      </c>
      <c r="ID16" s="9">
        <v>53.543999999999997</v>
      </c>
      <c r="IE16" s="9">
        <v>9.7010000000000005</v>
      </c>
      <c r="IF16" s="9">
        <v>2.5209999999999999</v>
      </c>
      <c r="IG16" s="9">
        <v>7.1790000000000003</v>
      </c>
      <c r="IH16" s="9">
        <v>321.19900000000001</v>
      </c>
      <c r="II16" s="9">
        <v>118.672</v>
      </c>
      <c r="IJ16" s="9">
        <v>202.52699999999999</v>
      </c>
      <c r="IK16" s="9">
        <v>304.00599999999997</v>
      </c>
      <c r="IL16" s="9">
        <v>111.437</v>
      </c>
      <c r="IM16" s="9">
        <v>192.56899999999999</v>
      </c>
      <c r="IN16" s="9">
        <v>162.672</v>
      </c>
      <c r="IO16" s="9">
        <v>60.265000000000001</v>
      </c>
      <c r="IP16" s="9">
        <v>102.407</v>
      </c>
      <c r="IQ16" s="9">
        <v>141.334</v>
      </c>
    </row>
    <row r="17" spans="1:251">
      <c r="A17" s="10">
        <v>44228</v>
      </c>
      <c r="B17" s="9">
        <v>1005.669</v>
      </c>
      <c r="C17" s="9">
        <v>397.47800000000001</v>
      </c>
      <c r="D17" s="9">
        <v>608.19100000000003</v>
      </c>
      <c r="E17" s="9">
        <v>952.20399999999995</v>
      </c>
      <c r="F17" s="9">
        <v>382.65699999999998</v>
      </c>
      <c r="G17" s="9">
        <v>569.54700000000003</v>
      </c>
      <c r="H17" s="9">
        <v>458.85399999999998</v>
      </c>
      <c r="I17" s="9">
        <v>190.97300000000001</v>
      </c>
      <c r="J17" s="9">
        <v>267.88099999999997</v>
      </c>
      <c r="K17" s="9">
        <v>493.35</v>
      </c>
      <c r="L17" s="9">
        <v>191.684</v>
      </c>
      <c r="M17" s="9">
        <v>301.66699999999997</v>
      </c>
      <c r="N17" s="9">
        <v>53.465000000000003</v>
      </c>
      <c r="O17" s="9">
        <v>14.821</v>
      </c>
      <c r="P17" s="9">
        <v>38.643000000000001</v>
      </c>
      <c r="Q17" s="9">
        <v>818.10699999999997</v>
      </c>
      <c r="R17" s="9">
        <v>302.51100000000002</v>
      </c>
      <c r="S17" s="9">
        <v>515.59699999999998</v>
      </c>
      <c r="T17" s="9">
        <v>779.38400000000001</v>
      </c>
      <c r="U17" s="9">
        <v>291.476</v>
      </c>
      <c r="V17" s="9">
        <v>487.90699999999998</v>
      </c>
      <c r="W17" s="9">
        <v>375.15600000000001</v>
      </c>
      <c r="X17" s="9">
        <v>147.76599999999999</v>
      </c>
      <c r="Y17" s="9">
        <v>227.39099999999999</v>
      </c>
      <c r="Z17" s="9">
        <v>404.22699999999998</v>
      </c>
      <c r="AA17" s="9">
        <v>143.71100000000001</v>
      </c>
      <c r="AB17" s="9">
        <v>260.517</v>
      </c>
      <c r="AC17" s="9">
        <v>38.723999999999997</v>
      </c>
      <c r="AD17" s="9">
        <v>11.034000000000001</v>
      </c>
      <c r="AE17" s="9">
        <v>27.69</v>
      </c>
      <c r="AF17" s="9">
        <v>187.56200000000001</v>
      </c>
      <c r="AG17" s="9">
        <v>94.968000000000004</v>
      </c>
      <c r="AH17" s="9">
        <v>92.593999999999994</v>
      </c>
      <c r="AI17" s="9">
        <v>172.821</v>
      </c>
      <c r="AJ17" s="9">
        <v>91.18</v>
      </c>
      <c r="AK17" s="9">
        <v>81.64</v>
      </c>
      <c r="AL17" s="9">
        <v>83.697999999999993</v>
      </c>
      <c r="AM17" s="9">
        <v>43.207999999999998</v>
      </c>
      <c r="AN17" s="9">
        <v>40.49</v>
      </c>
      <c r="AO17" s="9">
        <v>89.123000000000005</v>
      </c>
      <c r="AP17" s="9">
        <v>47.972999999999999</v>
      </c>
      <c r="AQ17" s="9">
        <v>41.15</v>
      </c>
      <c r="AR17" s="9">
        <v>14.741</v>
      </c>
      <c r="AS17" s="9">
        <v>3.7869999999999999</v>
      </c>
      <c r="AT17" s="9">
        <v>10.954000000000001</v>
      </c>
      <c r="AU17" s="9">
        <v>331.209</v>
      </c>
      <c r="AV17" s="9">
        <v>93.322000000000003</v>
      </c>
      <c r="AW17" s="9">
        <v>237.88800000000001</v>
      </c>
      <c r="AX17" s="9">
        <v>317.87200000000001</v>
      </c>
      <c r="AY17" s="9">
        <v>90.820999999999998</v>
      </c>
      <c r="AZ17" s="9">
        <v>227.05099999999999</v>
      </c>
      <c r="BA17" s="9">
        <v>137.40299999999999</v>
      </c>
      <c r="BB17" s="9">
        <v>36.945</v>
      </c>
      <c r="BC17" s="9">
        <v>100.459</v>
      </c>
      <c r="BD17" s="9">
        <v>180.46899999999999</v>
      </c>
      <c r="BE17" s="9">
        <v>53.877000000000002</v>
      </c>
      <c r="BF17" s="9">
        <v>126.592</v>
      </c>
      <c r="BG17" s="9">
        <v>13.337</v>
      </c>
      <c r="BH17" s="9">
        <v>2.5</v>
      </c>
      <c r="BI17" s="9">
        <v>10.837</v>
      </c>
      <c r="BJ17" s="9">
        <v>137.011</v>
      </c>
      <c r="BK17" s="9">
        <v>42.829000000000001</v>
      </c>
      <c r="BL17" s="9">
        <v>94.180999999999997</v>
      </c>
      <c r="BM17" s="9">
        <v>128.44900000000001</v>
      </c>
      <c r="BN17" s="9">
        <v>41.863</v>
      </c>
      <c r="BO17" s="9">
        <v>86.585999999999999</v>
      </c>
      <c r="BP17" s="9">
        <v>62.128999999999998</v>
      </c>
      <c r="BQ17" s="9">
        <v>22.542999999999999</v>
      </c>
      <c r="BR17" s="9">
        <v>39.585999999999999</v>
      </c>
      <c r="BS17" s="9">
        <v>66.319999999999993</v>
      </c>
      <c r="BT17" s="9">
        <v>19.321000000000002</v>
      </c>
      <c r="BU17" s="9">
        <v>46.999000000000002</v>
      </c>
      <c r="BV17" s="9">
        <v>8.5609999999999999</v>
      </c>
      <c r="BW17" s="9">
        <v>0.96599999999999997</v>
      </c>
      <c r="BX17" s="9">
        <v>7.5949999999999998</v>
      </c>
      <c r="BY17" s="9">
        <v>279.36200000000002</v>
      </c>
      <c r="BZ17" s="9">
        <v>117.783</v>
      </c>
      <c r="CA17" s="9">
        <v>161.57900000000001</v>
      </c>
      <c r="CB17" s="9">
        <v>264.447</v>
      </c>
      <c r="CC17" s="9">
        <v>112.274</v>
      </c>
      <c r="CD17" s="9">
        <v>152.173</v>
      </c>
      <c r="CE17" s="9">
        <v>139.452</v>
      </c>
      <c r="CF17" s="9">
        <v>60.625</v>
      </c>
      <c r="CG17" s="9">
        <v>78.825999999999993</v>
      </c>
      <c r="CH17" s="9">
        <v>124.995</v>
      </c>
      <c r="CI17" s="9">
        <v>51.648000000000003</v>
      </c>
      <c r="CJ17" s="9">
        <v>73.346999999999994</v>
      </c>
      <c r="CK17" s="9">
        <v>14.914999999999999</v>
      </c>
      <c r="CL17" s="9">
        <v>5.5090000000000003</v>
      </c>
      <c r="CM17" s="9">
        <v>9.4049999999999994</v>
      </c>
      <c r="CN17" s="9">
        <v>258.08800000000002</v>
      </c>
      <c r="CO17" s="9">
        <v>143.54400000000001</v>
      </c>
      <c r="CP17" s="9">
        <v>114.54300000000001</v>
      </c>
      <c r="CQ17" s="9">
        <v>241.43600000000001</v>
      </c>
      <c r="CR17" s="9">
        <v>137.69800000000001</v>
      </c>
      <c r="CS17" s="9">
        <v>103.73699999999999</v>
      </c>
      <c r="CT17" s="9">
        <v>119.87</v>
      </c>
      <c r="CU17" s="9">
        <v>70.861000000000004</v>
      </c>
      <c r="CV17" s="9">
        <v>49.009</v>
      </c>
      <c r="CW17" s="9">
        <v>121.566</v>
      </c>
      <c r="CX17" s="9">
        <v>66.837999999999994</v>
      </c>
      <c r="CY17" s="9">
        <v>54.728000000000002</v>
      </c>
      <c r="CZ17" s="9">
        <v>16.652000000000001</v>
      </c>
      <c r="DA17" s="9">
        <v>5.8460000000000001</v>
      </c>
      <c r="DB17" s="9">
        <v>10.805999999999999</v>
      </c>
      <c r="DC17" s="9">
        <v>363.25</v>
      </c>
      <c r="DD17" s="9">
        <v>122.191</v>
      </c>
      <c r="DE17" s="9">
        <v>241.05799999999999</v>
      </c>
      <c r="DF17" s="9">
        <v>340.54500000000002</v>
      </c>
      <c r="DG17" s="9">
        <v>116.753</v>
      </c>
      <c r="DH17" s="9">
        <v>223.792</v>
      </c>
      <c r="DI17" s="9">
        <v>134.46199999999999</v>
      </c>
      <c r="DJ17" s="9">
        <v>44.988</v>
      </c>
      <c r="DK17" s="9">
        <v>89.474000000000004</v>
      </c>
      <c r="DL17" s="9">
        <v>206.083</v>
      </c>
      <c r="DM17" s="9">
        <v>71.765000000000001</v>
      </c>
      <c r="DN17" s="9">
        <v>134.31800000000001</v>
      </c>
      <c r="DO17" s="9">
        <v>22.704999999999998</v>
      </c>
      <c r="DP17" s="9">
        <v>5.4379999999999997</v>
      </c>
      <c r="DQ17" s="9">
        <v>17.266999999999999</v>
      </c>
      <c r="DR17" s="9">
        <v>411.673</v>
      </c>
      <c r="DS17" s="9">
        <v>157.298</v>
      </c>
      <c r="DT17" s="9">
        <v>254.375</v>
      </c>
      <c r="DU17" s="9">
        <v>394.26400000000001</v>
      </c>
      <c r="DV17" s="9">
        <v>152.96600000000001</v>
      </c>
      <c r="DW17" s="9">
        <v>241.298</v>
      </c>
      <c r="DX17" s="9">
        <v>190.875</v>
      </c>
      <c r="DY17" s="9">
        <v>79.861999999999995</v>
      </c>
      <c r="DZ17" s="9">
        <v>111.01300000000001</v>
      </c>
      <c r="EA17" s="9">
        <v>203.38900000000001</v>
      </c>
      <c r="EB17" s="9">
        <v>73.103999999999999</v>
      </c>
      <c r="EC17" s="9">
        <v>130.285</v>
      </c>
      <c r="ED17" s="9">
        <v>17.408999999999999</v>
      </c>
      <c r="EE17" s="9">
        <v>4.3319999999999999</v>
      </c>
      <c r="EF17" s="9">
        <v>13.077</v>
      </c>
      <c r="EG17" s="9">
        <v>167.797</v>
      </c>
      <c r="EH17" s="9">
        <v>83.063999999999993</v>
      </c>
      <c r="EI17" s="9">
        <v>84.733000000000004</v>
      </c>
      <c r="EJ17" s="9">
        <v>158.946</v>
      </c>
      <c r="EK17" s="9">
        <v>79.36</v>
      </c>
      <c r="EL17" s="9">
        <v>79.585999999999999</v>
      </c>
      <c r="EM17" s="9">
        <v>96.260999999999996</v>
      </c>
      <c r="EN17" s="9">
        <v>45.192</v>
      </c>
      <c r="EO17" s="9">
        <v>51.07</v>
      </c>
      <c r="EP17" s="9">
        <v>62.685000000000002</v>
      </c>
      <c r="EQ17" s="9">
        <v>34.168999999999997</v>
      </c>
      <c r="ER17" s="9">
        <v>28.515999999999998</v>
      </c>
      <c r="ES17" s="9">
        <v>8.8510000000000009</v>
      </c>
      <c r="ET17" s="9">
        <v>3.7040000000000002</v>
      </c>
      <c r="EU17" s="9">
        <v>5.1470000000000002</v>
      </c>
      <c r="EV17" s="9">
        <v>62.948999999999998</v>
      </c>
      <c r="EW17" s="9">
        <v>34.924999999999997</v>
      </c>
      <c r="EX17" s="9">
        <v>28.024000000000001</v>
      </c>
      <c r="EY17" s="9">
        <v>58.448999999999998</v>
      </c>
      <c r="EZ17" s="9">
        <v>33.576999999999998</v>
      </c>
      <c r="FA17" s="9">
        <v>24.872</v>
      </c>
      <c r="FB17" s="9">
        <v>37.256</v>
      </c>
      <c r="FC17" s="9">
        <v>20.931999999999999</v>
      </c>
      <c r="FD17" s="9">
        <v>16.324000000000002</v>
      </c>
      <c r="FE17" s="9">
        <v>21.193999999999999</v>
      </c>
      <c r="FF17" s="9">
        <v>12.646000000000001</v>
      </c>
      <c r="FG17" s="9">
        <v>8.548</v>
      </c>
      <c r="FH17" s="9">
        <v>4.4989999999999997</v>
      </c>
      <c r="FI17" s="9">
        <v>1.347</v>
      </c>
      <c r="FJ17" s="9">
        <v>3.1520000000000001</v>
      </c>
      <c r="FK17" s="9">
        <v>970.697</v>
      </c>
      <c r="FL17" s="9">
        <v>379.536</v>
      </c>
      <c r="FM17" s="9">
        <v>591.16200000000003</v>
      </c>
      <c r="FN17" s="9">
        <v>918.65200000000004</v>
      </c>
      <c r="FO17" s="9">
        <v>366.13400000000001</v>
      </c>
      <c r="FP17" s="9">
        <v>552.51800000000003</v>
      </c>
      <c r="FQ17" s="9">
        <v>449.995</v>
      </c>
      <c r="FR17" s="9">
        <v>186.864</v>
      </c>
      <c r="FS17" s="9">
        <v>263.13099999999997</v>
      </c>
      <c r="FT17" s="9">
        <v>468.65800000000002</v>
      </c>
      <c r="FU17" s="9">
        <v>179.27099999999999</v>
      </c>
      <c r="FV17" s="9">
        <v>289.387</v>
      </c>
      <c r="FW17" s="9">
        <v>52.045000000000002</v>
      </c>
      <c r="FX17" s="9">
        <v>13.401999999999999</v>
      </c>
      <c r="FY17" s="9">
        <v>38.643000000000001</v>
      </c>
      <c r="FZ17" s="9">
        <v>798.51599999999996</v>
      </c>
      <c r="GA17" s="9">
        <v>295.113</v>
      </c>
      <c r="GB17" s="9">
        <v>503.40300000000002</v>
      </c>
      <c r="GC17" s="9">
        <v>760.20699999999999</v>
      </c>
      <c r="GD17" s="9">
        <v>284.49299999999999</v>
      </c>
      <c r="GE17" s="9">
        <v>475.71300000000002</v>
      </c>
      <c r="GF17" s="9">
        <v>369.58100000000002</v>
      </c>
      <c r="GG17" s="9">
        <v>145.875</v>
      </c>
      <c r="GH17" s="9">
        <v>223.70599999999999</v>
      </c>
      <c r="GI17" s="9">
        <v>390.625</v>
      </c>
      <c r="GJ17" s="9">
        <v>138.61799999999999</v>
      </c>
      <c r="GK17" s="9">
        <v>252.00700000000001</v>
      </c>
      <c r="GL17" s="9">
        <v>38.308999999999997</v>
      </c>
      <c r="GM17" s="9">
        <v>10.619</v>
      </c>
      <c r="GN17" s="9">
        <v>27.69</v>
      </c>
      <c r="GO17" s="9">
        <v>172.18199999999999</v>
      </c>
      <c r="GP17" s="9">
        <v>84.423000000000002</v>
      </c>
      <c r="GQ17" s="9">
        <v>87.759</v>
      </c>
      <c r="GR17" s="9">
        <v>158.446</v>
      </c>
      <c r="GS17" s="9">
        <v>81.641000000000005</v>
      </c>
      <c r="GT17" s="9">
        <v>76.805000000000007</v>
      </c>
      <c r="GU17" s="9">
        <v>80.412999999999997</v>
      </c>
      <c r="GV17" s="9">
        <v>40.988</v>
      </c>
      <c r="GW17" s="9">
        <v>39.424999999999997</v>
      </c>
      <c r="GX17" s="9">
        <v>78.031999999999996</v>
      </c>
      <c r="GY17" s="9">
        <v>40.652000000000001</v>
      </c>
      <c r="GZ17" s="9">
        <v>37.380000000000003</v>
      </c>
      <c r="HA17" s="9">
        <v>13.736000000000001</v>
      </c>
      <c r="HB17" s="9">
        <v>2.782</v>
      </c>
      <c r="HC17" s="9">
        <v>10.954000000000001</v>
      </c>
      <c r="HD17" s="9">
        <v>312.15100000000001</v>
      </c>
      <c r="HE17" s="9">
        <v>84.777000000000001</v>
      </c>
      <c r="HF17" s="9">
        <v>227.374</v>
      </c>
      <c r="HG17" s="9">
        <v>298.983</v>
      </c>
      <c r="HH17" s="9">
        <v>82.445999999999998</v>
      </c>
      <c r="HI17" s="9">
        <v>216.53700000000001</v>
      </c>
      <c r="HJ17" s="9">
        <v>132.88300000000001</v>
      </c>
      <c r="HK17" s="9">
        <v>35.883000000000003</v>
      </c>
      <c r="HL17" s="9">
        <v>97.001000000000005</v>
      </c>
      <c r="HM17" s="9">
        <v>166.1</v>
      </c>
      <c r="HN17" s="9">
        <v>46.564</v>
      </c>
      <c r="HO17" s="9">
        <v>119.536</v>
      </c>
      <c r="HP17" s="9">
        <v>13.167999999999999</v>
      </c>
      <c r="HQ17" s="9">
        <v>2.331</v>
      </c>
      <c r="HR17" s="9">
        <v>10.837</v>
      </c>
      <c r="HS17" s="9">
        <v>133.07599999999999</v>
      </c>
      <c r="HT17" s="9">
        <v>41.319000000000003</v>
      </c>
      <c r="HU17" s="9">
        <v>91.757000000000005</v>
      </c>
      <c r="HV17" s="9">
        <v>124.515</v>
      </c>
      <c r="HW17" s="9">
        <v>40.353000000000002</v>
      </c>
      <c r="HX17" s="9">
        <v>84.162000000000006</v>
      </c>
      <c r="HY17" s="9">
        <v>61.749000000000002</v>
      </c>
      <c r="HZ17" s="9">
        <v>22.163</v>
      </c>
      <c r="IA17" s="9">
        <v>39.585999999999999</v>
      </c>
      <c r="IB17" s="9">
        <v>62.765000000000001</v>
      </c>
      <c r="IC17" s="9">
        <v>18.190000000000001</v>
      </c>
      <c r="ID17" s="9">
        <v>44.575000000000003</v>
      </c>
      <c r="IE17" s="9">
        <v>8.5609999999999999</v>
      </c>
      <c r="IF17" s="9">
        <v>0.96599999999999997</v>
      </c>
      <c r="IG17" s="9">
        <v>7.5949999999999998</v>
      </c>
      <c r="IH17" s="9">
        <v>275.22699999999998</v>
      </c>
      <c r="II17" s="9">
        <v>115.486</v>
      </c>
      <c r="IJ17" s="9">
        <v>159.74100000000001</v>
      </c>
      <c r="IK17" s="9">
        <v>260.72699999999998</v>
      </c>
      <c r="IL17" s="9">
        <v>110.39100000000001</v>
      </c>
      <c r="IM17" s="9">
        <v>150.33600000000001</v>
      </c>
      <c r="IN17" s="9">
        <v>138.52099999999999</v>
      </c>
      <c r="IO17" s="9">
        <v>60.259</v>
      </c>
      <c r="IP17" s="9">
        <v>78.262</v>
      </c>
      <c r="IQ17" s="9">
        <v>122.206</v>
      </c>
    </row>
    <row r="18" spans="1:251">
      <c r="A18" s="10">
        <v>44593</v>
      </c>
      <c r="B18" s="9">
        <v>860.90899999999999</v>
      </c>
      <c r="C18" s="9">
        <v>341.74599999999998</v>
      </c>
      <c r="D18" s="9">
        <v>519.16399999999999</v>
      </c>
      <c r="E18" s="9">
        <v>787.46799999999996</v>
      </c>
      <c r="F18" s="9">
        <v>314.22699999999998</v>
      </c>
      <c r="G18" s="9">
        <v>473.24</v>
      </c>
      <c r="H18" s="9">
        <v>353.30399999999997</v>
      </c>
      <c r="I18" s="9">
        <v>147.42699999999999</v>
      </c>
      <c r="J18" s="9">
        <v>205.87700000000001</v>
      </c>
      <c r="K18" s="9">
        <v>434.16399999999999</v>
      </c>
      <c r="L18" s="9">
        <v>166.8</v>
      </c>
      <c r="M18" s="9">
        <v>267.363</v>
      </c>
      <c r="N18" s="9">
        <v>73.441999999999993</v>
      </c>
      <c r="O18" s="9">
        <v>27.518999999999998</v>
      </c>
      <c r="P18" s="9">
        <v>45.923000000000002</v>
      </c>
      <c r="Q18" s="9">
        <v>710.88599999999997</v>
      </c>
      <c r="R18" s="9">
        <v>262.93099999999998</v>
      </c>
      <c r="S18" s="9">
        <v>447.95400000000001</v>
      </c>
      <c r="T18" s="9">
        <v>657.47</v>
      </c>
      <c r="U18" s="9">
        <v>243.595</v>
      </c>
      <c r="V18" s="9">
        <v>413.875</v>
      </c>
      <c r="W18" s="9">
        <v>292.048</v>
      </c>
      <c r="X18" s="9">
        <v>113.063</v>
      </c>
      <c r="Y18" s="9">
        <v>178.98500000000001</v>
      </c>
      <c r="Z18" s="9">
        <v>365.42200000000003</v>
      </c>
      <c r="AA18" s="9">
        <v>130.53200000000001</v>
      </c>
      <c r="AB18" s="9">
        <v>234.89</v>
      </c>
      <c r="AC18" s="9">
        <v>53.415999999999997</v>
      </c>
      <c r="AD18" s="9">
        <v>19.335999999999999</v>
      </c>
      <c r="AE18" s="9">
        <v>34.079000000000001</v>
      </c>
      <c r="AF18" s="9">
        <v>150.024</v>
      </c>
      <c r="AG18" s="9">
        <v>78.813999999999993</v>
      </c>
      <c r="AH18" s="9">
        <v>71.209000000000003</v>
      </c>
      <c r="AI18" s="9">
        <v>129.99799999999999</v>
      </c>
      <c r="AJ18" s="9">
        <v>70.632000000000005</v>
      </c>
      <c r="AK18" s="9">
        <v>59.366</v>
      </c>
      <c r="AL18" s="9">
        <v>61.256</v>
      </c>
      <c r="AM18" s="9">
        <v>34.363</v>
      </c>
      <c r="AN18" s="9">
        <v>26.893000000000001</v>
      </c>
      <c r="AO18" s="9">
        <v>68.742000000000004</v>
      </c>
      <c r="AP18" s="9">
        <v>36.268999999999998</v>
      </c>
      <c r="AQ18" s="9">
        <v>32.472999999999999</v>
      </c>
      <c r="AR18" s="9">
        <v>20.026</v>
      </c>
      <c r="AS18" s="9">
        <v>8.1820000000000004</v>
      </c>
      <c r="AT18" s="9">
        <v>11.843999999999999</v>
      </c>
      <c r="AU18" s="9">
        <v>292.00099999999998</v>
      </c>
      <c r="AV18" s="9">
        <v>97.174000000000007</v>
      </c>
      <c r="AW18" s="9">
        <v>194.827</v>
      </c>
      <c r="AX18" s="9">
        <v>264.01100000000002</v>
      </c>
      <c r="AY18" s="9">
        <v>90.025000000000006</v>
      </c>
      <c r="AZ18" s="9">
        <v>173.98599999999999</v>
      </c>
      <c r="BA18" s="9">
        <v>115.77200000000001</v>
      </c>
      <c r="BB18" s="9">
        <v>41.595999999999997</v>
      </c>
      <c r="BC18" s="9">
        <v>74.176000000000002</v>
      </c>
      <c r="BD18" s="9">
        <v>148.238</v>
      </c>
      <c r="BE18" s="9">
        <v>48.429000000000002</v>
      </c>
      <c r="BF18" s="9">
        <v>99.808999999999997</v>
      </c>
      <c r="BG18" s="9">
        <v>27.99</v>
      </c>
      <c r="BH18" s="9">
        <v>7.149</v>
      </c>
      <c r="BI18" s="9">
        <v>20.841000000000001</v>
      </c>
      <c r="BJ18" s="9">
        <v>165.30600000000001</v>
      </c>
      <c r="BK18" s="9">
        <v>46.292999999999999</v>
      </c>
      <c r="BL18" s="9">
        <v>119.01300000000001</v>
      </c>
      <c r="BM18" s="9">
        <v>150.92400000000001</v>
      </c>
      <c r="BN18" s="9">
        <v>44.006</v>
      </c>
      <c r="BO18" s="9">
        <v>106.91800000000001</v>
      </c>
      <c r="BP18" s="9">
        <v>67.816000000000003</v>
      </c>
      <c r="BQ18" s="9">
        <v>20.146999999999998</v>
      </c>
      <c r="BR18" s="9">
        <v>47.668999999999997</v>
      </c>
      <c r="BS18" s="9">
        <v>83.108000000000004</v>
      </c>
      <c r="BT18" s="9">
        <v>23.859000000000002</v>
      </c>
      <c r="BU18" s="9">
        <v>59.249000000000002</v>
      </c>
      <c r="BV18" s="9">
        <v>14.382</v>
      </c>
      <c r="BW18" s="9">
        <v>2.2869999999999999</v>
      </c>
      <c r="BX18" s="9">
        <v>12.095000000000001</v>
      </c>
      <c r="BY18" s="9">
        <v>213.846</v>
      </c>
      <c r="BZ18" s="9">
        <v>94.983999999999995</v>
      </c>
      <c r="CA18" s="9">
        <v>118.86199999999999</v>
      </c>
      <c r="CB18" s="9">
        <v>198.79599999999999</v>
      </c>
      <c r="CC18" s="9">
        <v>88.106999999999999</v>
      </c>
      <c r="CD18" s="9">
        <v>110.68899999999999</v>
      </c>
      <c r="CE18" s="9">
        <v>97.424999999999997</v>
      </c>
      <c r="CF18" s="9">
        <v>46.518999999999998</v>
      </c>
      <c r="CG18" s="9">
        <v>50.905999999999999</v>
      </c>
      <c r="CH18" s="9">
        <v>101.371</v>
      </c>
      <c r="CI18" s="9">
        <v>41.588000000000001</v>
      </c>
      <c r="CJ18" s="9">
        <v>59.783000000000001</v>
      </c>
      <c r="CK18" s="9">
        <v>15.05</v>
      </c>
      <c r="CL18" s="9">
        <v>6.8769999999999998</v>
      </c>
      <c r="CM18" s="9">
        <v>8.173</v>
      </c>
      <c r="CN18" s="9">
        <v>189.75700000000001</v>
      </c>
      <c r="CO18" s="9">
        <v>103.295</v>
      </c>
      <c r="CP18" s="9">
        <v>86.462000000000003</v>
      </c>
      <c r="CQ18" s="9">
        <v>173.73699999999999</v>
      </c>
      <c r="CR18" s="9">
        <v>92.088999999999999</v>
      </c>
      <c r="CS18" s="9">
        <v>81.647999999999996</v>
      </c>
      <c r="CT18" s="9">
        <v>72.290999999999997</v>
      </c>
      <c r="CU18" s="9">
        <v>39.164999999999999</v>
      </c>
      <c r="CV18" s="9">
        <v>33.125999999999998</v>
      </c>
      <c r="CW18" s="9">
        <v>101.446</v>
      </c>
      <c r="CX18" s="9">
        <v>52.923999999999999</v>
      </c>
      <c r="CY18" s="9">
        <v>48.521999999999998</v>
      </c>
      <c r="CZ18" s="9">
        <v>16.02</v>
      </c>
      <c r="DA18" s="9">
        <v>11.205</v>
      </c>
      <c r="DB18" s="9">
        <v>4.8150000000000004</v>
      </c>
      <c r="DC18" s="9">
        <v>341.71199999999999</v>
      </c>
      <c r="DD18" s="9">
        <v>111.568</v>
      </c>
      <c r="DE18" s="9">
        <v>230.14500000000001</v>
      </c>
      <c r="DF18" s="9">
        <v>311.45</v>
      </c>
      <c r="DG18" s="9">
        <v>103.878</v>
      </c>
      <c r="DH18" s="9">
        <v>207.572</v>
      </c>
      <c r="DI18" s="9">
        <v>117.093</v>
      </c>
      <c r="DJ18" s="9">
        <v>40.835999999999999</v>
      </c>
      <c r="DK18" s="9">
        <v>76.256</v>
      </c>
      <c r="DL18" s="9">
        <v>194.357</v>
      </c>
      <c r="DM18" s="9">
        <v>63.042000000000002</v>
      </c>
      <c r="DN18" s="9">
        <v>131.315</v>
      </c>
      <c r="DO18" s="9">
        <v>30.263000000000002</v>
      </c>
      <c r="DP18" s="9">
        <v>7.69</v>
      </c>
      <c r="DQ18" s="9">
        <v>22.573</v>
      </c>
      <c r="DR18" s="9">
        <v>358.36</v>
      </c>
      <c r="DS18" s="9">
        <v>146.31700000000001</v>
      </c>
      <c r="DT18" s="9">
        <v>212.04300000000001</v>
      </c>
      <c r="DU18" s="9">
        <v>332.72800000000001</v>
      </c>
      <c r="DV18" s="9">
        <v>137.268</v>
      </c>
      <c r="DW18" s="9">
        <v>195.46</v>
      </c>
      <c r="DX18" s="9">
        <v>151.30000000000001</v>
      </c>
      <c r="DY18" s="9">
        <v>62.238999999999997</v>
      </c>
      <c r="DZ18" s="9">
        <v>89.061000000000007</v>
      </c>
      <c r="EA18" s="9">
        <v>181.428</v>
      </c>
      <c r="EB18" s="9">
        <v>75.028999999999996</v>
      </c>
      <c r="EC18" s="9">
        <v>106.398</v>
      </c>
      <c r="ED18" s="9">
        <v>25.632000000000001</v>
      </c>
      <c r="EE18" s="9">
        <v>9.0489999999999995</v>
      </c>
      <c r="EF18" s="9">
        <v>16.584</v>
      </c>
      <c r="EG18" s="9">
        <v>115.69499999999999</v>
      </c>
      <c r="EH18" s="9">
        <v>56.494</v>
      </c>
      <c r="EI18" s="9">
        <v>59.201000000000001</v>
      </c>
      <c r="EJ18" s="9">
        <v>103.89700000000001</v>
      </c>
      <c r="EK18" s="9">
        <v>50.679000000000002</v>
      </c>
      <c r="EL18" s="9">
        <v>53.219000000000001</v>
      </c>
      <c r="EM18" s="9">
        <v>59.603000000000002</v>
      </c>
      <c r="EN18" s="9">
        <v>29.547000000000001</v>
      </c>
      <c r="EO18" s="9">
        <v>30.056999999999999</v>
      </c>
      <c r="EP18" s="9">
        <v>44.293999999999997</v>
      </c>
      <c r="EQ18" s="9">
        <v>21.132000000000001</v>
      </c>
      <c r="ER18" s="9">
        <v>23.161999999999999</v>
      </c>
      <c r="ES18" s="9">
        <v>11.798</v>
      </c>
      <c r="ET18" s="9">
        <v>5.8159999999999998</v>
      </c>
      <c r="EU18" s="9">
        <v>5.9820000000000002</v>
      </c>
      <c r="EV18" s="9">
        <v>45.142000000000003</v>
      </c>
      <c r="EW18" s="9">
        <v>27.366</v>
      </c>
      <c r="EX18" s="9">
        <v>17.774999999999999</v>
      </c>
      <c r="EY18" s="9">
        <v>39.393000000000001</v>
      </c>
      <c r="EZ18" s="9">
        <v>22.402000000000001</v>
      </c>
      <c r="FA18" s="9">
        <v>16.991</v>
      </c>
      <c r="FB18" s="9">
        <v>25.308</v>
      </c>
      <c r="FC18" s="9">
        <v>14.805</v>
      </c>
      <c r="FD18" s="9">
        <v>10.503</v>
      </c>
      <c r="FE18" s="9">
        <v>14.085000000000001</v>
      </c>
      <c r="FF18" s="9">
        <v>7.5970000000000004</v>
      </c>
      <c r="FG18" s="9">
        <v>6.4870000000000001</v>
      </c>
      <c r="FH18" s="9">
        <v>5.7489999999999997</v>
      </c>
      <c r="FI18" s="9">
        <v>4.9640000000000004</v>
      </c>
      <c r="FJ18" s="9">
        <v>0.78500000000000003</v>
      </c>
      <c r="FK18" s="9">
        <v>843.82799999999997</v>
      </c>
      <c r="FL18" s="9">
        <v>331.25200000000001</v>
      </c>
      <c r="FM18" s="9">
        <v>512.57600000000002</v>
      </c>
      <c r="FN18" s="9">
        <v>771.89099999999996</v>
      </c>
      <c r="FO18" s="9">
        <v>305.23899999999998</v>
      </c>
      <c r="FP18" s="9">
        <v>466.65300000000002</v>
      </c>
      <c r="FQ18" s="9">
        <v>349.98899999999998</v>
      </c>
      <c r="FR18" s="9">
        <v>144.75899999999999</v>
      </c>
      <c r="FS18" s="9">
        <v>205.23</v>
      </c>
      <c r="FT18" s="9">
        <v>421.90199999999999</v>
      </c>
      <c r="FU18" s="9">
        <v>160.47999999999999</v>
      </c>
      <c r="FV18" s="9">
        <v>261.423</v>
      </c>
      <c r="FW18" s="9">
        <v>71.936999999999998</v>
      </c>
      <c r="FX18" s="9">
        <v>26.013999999999999</v>
      </c>
      <c r="FY18" s="9">
        <v>45.923000000000002</v>
      </c>
      <c r="FZ18" s="9">
        <v>700.52200000000005</v>
      </c>
      <c r="GA18" s="9">
        <v>259.15600000000001</v>
      </c>
      <c r="GB18" s="9">
        <v>441.36599999999999</v>
      </c>
      <c r="GC18" s="9">
        <v>647.73699999999997</v>
      </c>
      <c r="GD18" s="9">
        <v>240.45</v>
      </c>
      <c r="GE18" s="9">
        <v>407.28699999999998</v>
      </c>
      <c r="GF18" s="9">
        <v>289.70999999999998</v>
      </c>
      <c r="GG18" s="9">
        <v>111.372</v>
      </c>
      <c r="GH18" s="9">
        <v>178.33699999999999</v>
      </c>
      <c r="GI18" s="9">
        <v>358.02699999999999</v>
      </c>
      <c r="GJ18" s="9">
        <v>129.078</v>
      </c>
      <c r="GK18" s="9">
        <v>228.94900000000001</v>
      </c>
      <c r="GL18" s="9">
        <v>52.784999999999997</v>
      </c>
      <c r="GM18" s="9">
        <v>18.706</v>
      </c>
      <c r="GN18" s="9">
        <v>34.079000000000001</v>
      </c>
      <c r="GO18" s="9">
        <v>143.30600000000001</v>
      </c>
      <c r="GP18" s="9">
        <v>72.096000000000004</v>
      </c>
      <c r="GQ18" s="9">
        <v>71.209000000000003</v>
      </c>
      <c r="GR18" s="9">
        <v>124.154</v>
      </c>
      <c r="GS18" s="9">
        <v>64.787999999999997</v>
      </c>
      <c r="GT18" s="9">
        <v>59.366</v>
      </c>
      <c r="GU18" s="9">
        <v>60.279000000000003</v>
      </c>
      <c r="GV18" s="9">
        <v>33.387</v>
      </c>
      <c r="GW18" s="9">
        <v>26.893000000000001</v>
      </c>
      <c r="GX18" s="9">
        <v>63.875</v>
      </c>
      <c r="GY18" s="9">
        <v>31.402000000000001</v>
      </c>
      <c r="GZ18" s="9">
        <v>32.472999999999999</v>
      </c>
      <c r="HA18" s="9">
        <v>19.151</v>
      </c>
      <c r="HB18" s="9">
        <v>7.3079999999999998</v>
      </c>
      <c r="HC18" s="9">
        <v>11.843999999999999</v>
      </c>
      <c r="HD18" s="9">
        <v>283.34699999999998</v>
      </c>
      <c r="HE18" s="9">
        <v>92.418999999999997</v>
      </c>
      <c r="HF18" s="9">
        <v>190.929</v>
      </c>
      <c r="HG18" s="9">
        <v>255.358</v>
      </c>
      <c r="HH18" s="9">
        <v>85.27</v>
      </c>
      <c r="HI18" s="9">
        <v>170.08799999999999</v>
      </c>
      <c r="HJ18" s="9">
        <v>113.634</v>
      </c>
      <c r="HK18" s="9">
        <v>39.704000000000001</v>
      </c>
      <c r="HL18" s="9">
        <v>73.930999999999997</v>
      </c>
      <c r="HM18" s="9">
        <v>141.72300000000001</v>
      </c>
      <c r="HN18" s="9">
        <v>45.566000000000003</v>
      </c>
      <c r="HO18" s="9">
        <v>96.156999999999996</v>
      </c>
      <c r="HP18" s="9">
        <v>27.99</v>
      </c>
      <c r="HQ18" s="9">
        <v>7.149</v>
      </c>
      <c r="HR18" s="9">
        <v>20.841000000000001</v>
      </c>
      <c r="HS18" s="9">
        <v>161.691</v>
      </c>
      <c r="HT18" s="9">
        <v>44.863999999999997</v>
      </c>
      <c r="HU18" s="9">
        <v>116.827</v>
      </c>
      <c r="HV18" s="9">
        <v>147.309</v>
      </c>
      <c r="HW18" s="9">
        <v>42.576999999999998</v>
      </c>
      <c r="HX18" s="9">
        <v>104.733</v>
      </c>
      <c r="HY18" s="9">
        <v>67.415000000000006</v>
      </c>
      <c r="HZ18" s="9">
        <v>20.146999999999998</v>
      </c>
      <c r="IA18" s="9">
        <v>47.267000000000003</v>
      </c>
      <c r="IB18" s="9">
        <v>79.894999999999996</v>
      </c>
      <c r="IC18" s="9">
        <v>22.428999999999998</v>
      </c>
      <c r="ID18" s="9">
        <v>57.465000000000003</v>
      </c>
      <c r="IE18" s="9">
        <v>14.382</v>
      </c>
      <c r="IF18" s="9">
        <v>2.2869999999999999</v>
      </c>
      <c r="IG18" s="9">
        <v>12.095000000000001</v>
      </c>
      <c r="IH18" s="9">
        <v>212.13300000000001</v>
      </c>
      <c r="II18" s="9">
        <v>93.384</v>
      </c>
      <c r="IJ18" s="9">
        <v>118.748</v>
      </c>
      <c r="IK18" s="9">
        <v>197.083</v>
      </c>
      <c r="IL18" s="9">
        <v>86.507000000000005</v>
      </c>
      <c r="IM18" s="9">
        <v>110.57599999999999</v>
      </c>
      <c r="IN18" s="9">
        <v>97.14</v>
      </c>
      <c r="IO18" s="9">
        <v>46.234000000000002</v>
      </c>
      <c r="IP18" s="9">
        <v>50.905999999999999</v>
      </c>
      <c r="IQ18" s="9">
        <v>99.942999999999998</v>
      </c>
    </row>
    <row r="19" spans="1:251">
      <c r="A19" s="10">
        <v>44958</v>
      </c>
      <c r="B19" s="9">
        <v>881.11099999999999</v>
      </c>
      <c r="C19" s="9">
        <v>353.66899999999998</v>
      </c>
      <c r="D19" s="9">
        <v>527.44200000000001</v>
      </c>
      <c r="E19" s="9">
        <v>804.31299999999999</v>
      </c>
      <c r="F19" s="9">
        <v>328.464</v>
      </c>
      <c r="G19" s="9">
        <v>475.85</v>
      </c>
      <c r="H19" s="9">
        <v>379.21899999999999</v>
      </c>
      <c r="I19" s="9">
        <v>146.47399999999999</v>
      </c>
      <c r="J19" s="9">
        <v>232.74600000000001</v>
      </c>
      <c r="K19" s="9">
        <v>425.09399999999999</v>
      </c>
      <c r="L19" s="9">
        <v>181.99</v>
      </c>
      <c r="M19" s="9">
        <v>243.10400000000001</v>
      </c>
      <c r="N19" s="9">
        <v>76.798000000000002</v>
      </c>
      <c r="O19" s="9">
        <v>25.204999999999998</v>
      </c>
      <c r="P19" s="9">
        <v>51.591999999999999</v>
      </c>
      <c r="Q19" s="9">
        <v>741.75699999999995</v>
      </c>
      <c r="R19" s="9">
        <v>277.22800000000001</v>
      </c>
      <c r="S19" s="9">
        <v>464.529</v>
      </c>
      <c r="T19" s="9">
        <v>681.61400000000003</v>
      </c>
      <c r="U19" s="9">
        <v>259.048</v>
      </c>
      <c r="V19" s="9">
        <v>422.56599999999997</v>
      </c>
      <c r="W19" s="9">
        <v>318.30500000000001</v>
      </c>
      <c r="X19" s="9">
        <v>114.64100000000001</v>
      </c>
      <c r="Y19" s="9">
        <v>203.66499999999999</v>
      </c>
      <c r="Z19" s="9">
        <v>363.30900000000003</v>
      </c>
      <c r="AA19" s="9">
        <v>144.40799999999999</v>
      </c>
      <c r="AB19" s="9">
        <v>218.90100000000001</v>
      </c>
      <c r="AC19" s="9">
        <v>60.143000000000001</v>
      </c>
      <c r="AD19" s="9">
        <v>18.18</v>
      </c>
      <c r="AE19" s="9">
        <v>41.963000000000001</v>
      </c>
      <c r="AF19" s="9">
        <v>139.35400000000001</v>
      </c>
      <c r="AG19" s="9">
        <v>76.44</v>
      </c>
      <c r="AH19" s="9">
        <v>62.912999999999997</v>
      </c>
      <c r="AI19" s="9">
        <v>122.699</v>
      </c>
      <c r="AJ19" s="9">
        <v>69.415000000000006</v>
      </c>
      <c r="AK19" s="9">
        <v>53.283999999999999</v>
      </c>
      <c r="AL19" s="9">
        <v>60.914000000000001</v>
      </c>
      <c r="AM19" s="9">
        <v>31.832999999999998</v>
      </c>
      <c r="AN19" s="9">
        <v>29.081</v>
      </c>
      <c r="AO19" s="9">
        <v>61.784999999999997</v>
      </c>
      <c r="AP19" s="9">
        <v>37.582000000000001</v>
      </c>
      <c r="AQ19" s="9">
        <v>24.202999999999999</v>
      </c>
      <c r="AR19" s="9">
        <v>16.654</v>
      </c>
      <c r="AS19" s="9">
        <v>7.0250000000000004</v>
      </c>
      <c r="AT19" s="9">
        <v>9.6289999999999996</v>
      </c>
      <c r="AU19" s="9">
        <v>334.92399999999998</v>
      </c>
      <c r="AV19" s="9">
        <v>121.042</v>
      </c>
      <c r="AW19" s="9">
        <v>213.88200000000001</v>
      </c>
      <c r="AX19" s="9">
        <v>314.65499999999997</v>
      </c>
      <c r="AY19" s="9">
        <v>114.88500000000001</v>
      </c>
      <c r="AZ19" s="9">
        <v>199.76900000000001</v>
      </c>
      <c r="BA19" s="9">
        <v>134.27799999999999</v>
      </c>
      <c r="BB19" s="9">
        <v>40.997</v>
      </c>
      <c r="BC19" s="9">
        <v>93.28</v>
      </c>
      <c r="BD19" s="9">
        <v>180.37700000000001</v>
      </c>
      <c r="BE19" s="9">
        <v>73.888000000000005</v>
      </c>
      <c r="BF19" s="9">
        <v>106.489</v>
      </c>
      <c r="BG19" s="9">
        <v>20.268999999999998</v>
      </c>
      <c r="BH19" s="9">
        <v>6.1559999999999997</v>
      </c>
      <c r="BI19" s="9">
        <v>14.112</v>
      </c>
      <c r="BJ19" s="9">
        <v>143.19300000000001</v>
      </c>
      <c r="BK19" s="9">
        <v>50.819000000000003</v>
      </c>
      <c r="BL19" s="9">
        <v>92.373999999999995</v>
      </c>
      <c r="BM19" s="9">
        <v>132.59299999999999</v>
      </c>
      <c r="BN19" s="9">
        <v>47.345999999999997</v>
      </c>
      <c r="BO19" s="9">
        <v>85.247</v>
      </c>
      <c r="BP19" s="9">
        <v>67.763000000000005</v>
      </c>
      <c r="BQ19" s="9">
        <v>22.247</v>
      </c>
      <c r="BR19" s="9">
        <v>45.515999999999998</v>
      </c>
      <c r="BS19" s="9">
        <v>64.83</v>
      </c>
      <c r="BT19" s="9">
        <v>25.097999999999999</v>
      </c>
      <c r="BU19" s="9">
        <v>39.731000000000002</v>
      </c>
      <c r="BV19" s="9">
        <v>10.6</v>
      </c>
      <c r="BW19" s="9">
        <v>3.4729999999999999</v>
      </c>
      <c r="BX19" s="9">
        <v>7.1269999999999998</v>
      </c>
      <c r="BY19" s="9">
        <v>222.19300000000001</v>
      </c>
      <c r="BZ19" s="9">
        <v>90.308999999999997</v>
      </c>
      <c r="CA19" s="9">
        <v>131.88499999999999</v>
      </c>
      <c r="CB19" s="9">
        <v>203.61099999999999</v>
      </c>
      <c r="CC19" s="9">
        <v>86.691999999999993</v>
      </c>
      <c r="CD19" s="9">
        <v>116.919</v>
      </c>
      <c r="CE19" s="9">
        <v>102.831</v>
      </c>
      <c r="CF19" s="9">
        <v>45.74</v>
      </c>
      <c r="CG19" s="9">
        <v>57.091999999999999</v>
      </c>
      <c r="CH19" s="9">
        <v>100.78</v>
      </c>
      <c r="CI19" s="9">
        <v>40.953000000000003</v>
      </c>
      <c r="CJ19" s="9">
        <v>59.826999999999998</v>
      </c>
      <c r="CK19" s="9">
        <v>18.582000000000001</v>
      </c>
      <c r="CL19" s="9">
        <v>3.6160000000000001</v>
      </c>
      <c r="CM19" s="9">
        <v>14.965999999999999</v>
      </c>
      <c r="CN19" s="9">
        <v>180.80099999999999</v>
      </c>
      <c r="CO19" s="9">
        <v>91.498999999999995</v>
      </c>
      <c r="CP19" s="9">
        <v>89.302000000000007</v>
      </c>
      <c r="CQ19" s="9">
        <v>153.45400000000001</v>
      </c>
      <c r="CR19" s="9">
        <v>79.540000000000006</v>
      </c>
      <c r="CS19" s="9">
        <v>73.914000000000001</v>
      </c>
      <c r="CT19" s="9">
        <v>74.346999999999994</v>
      </c>
      <c r="CU19" s="9">
        <v>37.488999999999997</v>
      </c>
      <c r="CV19" s="9">
        <v>36.857999999999997</v>
      </c>
      <c r="CW19" s="9">
        <v>79.106999999999999</v>
      </c>
      <c r="CX19" s="9">
        <v>42.051000000000002</v>
      </c>
      <c r="CY19" s="9">
        <v>37.055999999999997</v>
      </c>
      <c r="CZ19" s="9">
        <v>27.347000000000001</v>
      </c>
      <c r="DA19" s="9">
        <v>11.959</v>
      </c>
      <c r="DB19" s="9">
        <v>15.388</v>
      </c>
      <c r="DC19" s="9">
        <v>352.94799999999998</v>
      </c>
      <c r="DD19" s="9">
        <v>126.938</v>
      </c>
      <c r="DE19" s="9">
        <v>226.01</v>
      </c>
      <c r="DF19" s="9">
        <v>329.93700000000001</v>
      </c>
      <c r="DG19" s="9">
        <v>121.41200000000001</v>
      </c>
      <c r="DH19" s="9">
        <v>208.52500000000001</v>
      </c>
      <c r="DI19" s="9">
        <v>129.25700000000001</v>
      </c>
      <c r="DJ19" s="9">
        <v>40.436999999999998</v>
      </c>
      <c r="DK19" s="9">
        <v>88.82</v>
      </c>
      <c r="DL19" s="9">
        <v>200.68</v>
      </c>
      <c r="DM19" s="9">
        <v>80.974000000000004</v>
      </c>
      <c r="DN19" s="9">
        <v>119.705</v>
      </c>
      <c r="DO19" s="9">
        <v>23.010999999999999</v>
      </c>
      <c r="DP19" s="9">
        <v>5.5270000000000001</v>
      </c>
      <c r="DQ19" s="9">
        <v>17.484999999999999</v>
      </c>
      <c r="DR19" s="9">
        <v>396.93200000000002</v>
      </c>
      <c r="DS19" s="9">
        <v>151.542</v>
      </c>
      <c r="DT19" s="9">
        <v>245.39099999999999</v>
      </c>
      <c r="DU19" s="9">
        <v>358.99599999999998</v>
      </c>
      <c r="DV19" s="9">
        <v>139.15700000000001</v>
      </c>
      <c r="DW19" s="9">
        <v>219.839</v>
      </c>
      <c r="DX19" s="9">
        <v>177.827</v>
      </c>
      <c r="DY19" s="9">
        <v>63.366</v>
      </c>
      <c r="DZ19" s="9">
        <v>114.461</v>
      </c>
      <c r="EA19" s="9">
        <v>181.16900000000001</v>
      </c>
      <c r="EB19" s="9">
        <v>75.790999999999997</v>
      </c>
      <c r="EC19" s="9">
        <v>105.378</v>
      </c>
      <c r="ED19" s="9">
        <v>37.936</v>
      </c>
      <c r="EE19" s="9">
        <v>12.384</v>
      </c>
      <c r="EF19" s="9">
        <v>25.552</v>
      </c>
      <c r="EG19" s="9">
        <v>106.876</v>
      </c>
      <c r="EH19" s="9">
        <v>61.755000000000003</v>
      </c>
      <c r="EI19" s="9">
        <v>45.122</v>
      </c>
      <c r="EJ19" s="9">
        <v>97.62</v>
      </c>
      <c r="EK19" s="9">
        <v>57.35</v>
      </c>
      <c r="EL19" s="9">
        <v>40.268999999999998</v>
      </c>
      <c r="EM19" s="9">
        <v>59.604999999999997</v>
      </c>
      <c r="EN19" s="9">
        <v>35.360999999999997</v>
      </c>
      <c r="EO19" s="9">
        <v>24.244</v>
      </c>
      <c r="EP19" s="9">
        <v>38.015000000000001</v>
      </c>
      <c r="EQ19" s="9">
        <v>21.989000000000001</v>
      </c>
      <c r="ER19" s="9">
        <v>16.024999999999999</v>
      </c>
      <c r="ES19" s="9">
        <v>9.2569999999999997</v>
      </c>
      <c r="ET19" s="9">
        <v>4.4039999999999999</v>
      </c>
      <c r="EU19" s="9">
        <v>4.8520000000000003</v>
      </c>
      <c r="EV19" s="9">
        <v>24.353999999999999</v>
      </c>
      <c r="EW19" s="9">
        <v>13.433999999999999</v>
      </c>
      <c r="EX19" s="9">
        <v>10.92</v>
      </c>
      <c r="EY19" s="9">
        <v>17.760000000000002</v>
      </c>
      <c r="EZ19" s="9">
        <v>10.544</v>
      </c>
      <c r="FA19" s="9">
        <v>7.2160000000000002</v>
      </c>
      <c r="FB19" s="9">
        <v>12.529</v>
      </c>
      <c r="FC19" s="9">
        <v>7.3090000000000002</v>
      </c>
      <c r="FD19" s="9">
        <v>5.2210000000000001</v>
      </c>
      <c r="FE19" s="9">
        <v>5.2309999999999999</v>
      </c>
      <c r="FF19" s="9">
        <v>3.2349999999999999</v>
      </c>
      <c r="FG19" s="9">
        <v>1.9950000000000001</v>
      </c>
      <c r="FH19" s="9">
        <v>6.593</v>
      </c>
      <c r="FI19" s="9">
        <v>2.8889999999999998</v>
      </c>
      <c r="FJ19" s="9">
        <v>3.7040000000000002</v>
      </c>
      <c r="FK19" s="9">
        <v>844.39</v>
      </c>
      <c r="FL19" s="9">
        <v>333.947</v>
      </c>
      <c r="FM19" s="9">
        <v>510.44299999999998</v>
      </c>
      <c r="FN19" s="9">
        <v>768.99199999999996</v>
      </c>
      <c r="FO19" s="9">
        <v>308.74200000000002</v>
      </c>
      <c r="FP19" s="9">
        <v>460.25</v>
      </c>
      <c r="FQ19" s="9">
        <v>365.56099999999998</v>
      </c>
      <c r="FR19" s="9">
        <v>140.62899999999999</v>
      </c>
      <c r="FS19" s="9">
        <v>224.93199999999999</v>
      </c>
      <c r="FT19" s="9">
        <v>403.43</v>
      </c>
      <c r="FU19" s="9">
        <v>168.11199999999999</v>
      </c>
      <c r="FV19" s="9">
        <v>235.31800000000001</v>
      </c>
      <c r="FW19" s="9">
        <v>75.397999999999996</v>
      </c>
      <c r="FX19" s="9">
        <v>25.204999999999998</v>
      </c>
      <c r="FY19" s="9">
        <v>50.192999999999998</v>
      </c>
      <c r="FZ19" s="9">
        <v>719.43499999999995</v>
      </c>
      <c r="GA19" s="9">
        <v>266.11</v>
      </c>
      <c r="GB19" s="9">
        <v>453.32499999999999</v>
      </c>
      <c r="GC19" s="9">
        <v>659.78200000000004</v>
      </c>
      <c r="GD19" s="9">
        <v>247.93</v>
      </c>
      <c r="GE19" s="9">
        <v>411.85300000000001</v>
      </c>
      <c r="GF19" s="9">
        <v>309.46899999999999</v>
      </c>
      <c r="GG19" s="9">
        <v>111.65</v>
      </c>
      <c r="GH19" s="9">
        <v>197.81899999999999</v>
      </c>
      <c r="GI19" s="9">
        <v>350.31299999999999</v>
      </c>
      <c r="GJ19" s="9">
        <v>136.28</v>
      </c>
      <c r="GK19" s="9">
        <v>214.03399999999999</v>
      </c>
      <c r="GL19" s="9">
        <v>59.652999999999999</v>
      </c>
      <c r="GM19" s="9">
        <v>18.18</v>
      </c>
      <c r="GN19" s="9">
        <v>41.472999999999999</v>
      </c>
      <c r="GO19" s="9">
        <v>124.955</v>
      </c>
      <c r="GP19" s="9">
        <v>67.837000000000003</v>
      </c>
      <c r="GQ19" s="9">
        <v>57.118000000000002</v>
      </c>
      <c r="GR19" s="9">
        <v>109.209</v>
      </c>
      <c r="GS19" s="9">
        <v>60.811999999999998</v>
      </c>
      <c r="GT19" s="9">
        <v>48.398000000000003</v>
      </c>
      <c r="GU19" s="9">
        <v>56.091999999999999</v>
      </c>
      <c r="GV19" s="9">
        <v>28.978999999999999</v>
      </c>
      <c r="GW19" s="9">
        <v>27.113</v>
      </c>
      <c r="GX19" s="9">
        <v>53.116999999999997</v>
      </c>
      <c r="GY19" s="9">
        <v>31.832999999999998</v>
      </c>
      <c r="GZ19" s="9">
        <v>21.283999999999999</v>
      </c>
      <c r="HA19" s="9">
        <v>15.744999999999999</v>
      </c>
      <c r="HB19" s="9">
        <v>7.0250000000000004</v>
      </c>
      <c r="HC19" s="9">
        <v>8.7210000000000001</v>
      </c>
      <c r="HD19" s="9">
        <v>312.255</v>
      </c>
      <c r="HE19" s="9">
        <v>110.49299999999999</v>
      </c>
      <c r="HF19" s="9">
        <v>201.762</v>
      </c>
      <c r="HG19" s="9">
        <v>293.25400000000002</v>
      </c>
      <c r="HH19" s="9">
        <v>104.336</v>
      </c>
      <c r="HI19" s="9">
        <v>188.91800000000001</v>
      </c>
      <c r="HJ19" s="9">
        <v>127.64</v>
      </c>
      <c r="HK19" s="9">
        <v>39.374000000000002</v>
      </c>
      <c r="HL19" s="9">
        <v>88.265000000000001</v>
      </c>
      <c r="HM19" s="9">
        <v>165.614</v>
      </c>
      <c r="HN19" s="9">
        <v>64.962000000000003</v>
      </c>
      <c r="HO19" s="9">
        <v>100.652</v>
      </c>
      <c r="HP19" s="9">
        <v>19.001000000000001</v>
      </c>
      <c r="HQ19" s="9">
        <v>6.1559999999999997</v>
      </c>
      <c r="HR19" s="9">
        <v>12.845000000000001</v>
      </c>
      <c r="HS19" s="9">
        <v>136.32499999999999</v>
      </c>
      <c r="HT19" s="9">
        <v>46.241</v>
      </c>
      <c r="HU19" s="9">
        <v>90.084000000000003</v>
      </c>
      <c r="HV19" s="9">
        <v>125.72499999999999</v>
      </c>
      <c r="HW19" s="9">
        <v>42.768000000000001</v>
      </c>
      <c r="HX19" s="9">
        <v>82.957999999999998</v>
      </c>
      <c r="HY19" s="9">
        <v>64.334000000000003</v>
      </c>
      <c r="HZ19" s="9">
        <v>20.518999999999998</v>
      </c>
      <c r="IA19" s="9">
        <v>43.814999999999998</v>
      </c>
      <c r="IB19" s="9">
        <v>61.392000000000003</v>
      </c>
      <c r="IC19" s="9">
        <v>22.248999999999999</v>
      </c>
      <c r="ID19" s="9">
        <v>39.143000000000001</v>
      </c>
      <c r="IE19" s="9">
        <v>10.6</v>
      </c>
      <c r="IF19" s="9">
        <v>3.4729999999999999</v>
      </c>
      <c r="IG19" s="9">
        <v>7.1269999999999998</v>
      </c>
      <c r="IH19" s="9">
        <v>220.511</v>
      </c>
      <c r="II19" s="9">
        <v>89.400999999999996</v>
      </c>
      <c r="IJ19" s="9">
        <v>131.11000000000001</v>
      </c>
      <c r="IK19" s="9">
        <v>201.929</v>
      </c>
      <c r="IL19" s="9">
        <v>85.784999999999997</v>
      </c>
      <c r="IM19" s="9">
        <v>116.145</v>
      </c>
      <c r="IN19" s="9">
        <v>101.283</v>
      </c>
      <c r="IO19" s="9">
        <v>44.832000000000001</v>
      </c>
      <c r="IP19" s="9">
        <v>56.451000000000001</v>
      </c>
      <c r="IQ19" s="9">
        <v>100.646</v>
      </c>
    </row>
    <row r="20" spans="1:251">
      <c r="A20" s="10">
        <v>45323</v>
      </c>
      <c r="B20" s="9">
        <v>988.61199999999997</v>
      </c>
      <c r="C20" s="9">
        <v>397.202</v>
      </c>
      <c r="D20" s="9">
        <v>591.41</v>
      </c>
      <c r="E20" s="9">
        <v>888.95600000000002</v>
      </c>
      <c r="F20" s="9">
        <v>359.17899999999997</v>
      </c>
      <c r="G20" s="9">
        <v>529.77700000000004</v>
      </c>
      <c r="H20" s="9">
        <v>419.03899999999999</v>
      </c>
      <c r="I20" s="9">
        <v>174.14099999999999</v>
      </c>
      <c r="J20" s="9">
        <v>244.898</v>
      </c>
      <c r="K20" s="9">
        <v>469.91699999999997</v>
      </c>
      <c r="L20" s="9">
        <v>185.03800000000001</v>
      </c>
      <c r="M20" s="9">
        <v>284.87900000000002</v>
      </c>
      <c r="N20" s="9">
        <v>99.655000000000001</v>
      </c>
      <c r="O20" s="9">
        <v>38.023000000000003</v>
      </c>
      <c r="P20" s="9">
        <v>61.633000000000003</v>
      </c>
      <c r="Q20" s="9">
        <v>839.88800000000003</v>
      </c>
      <c r="R20" s="9">
        <v>325.18599999999998</v>
      </c>
      <c r="S20" s="9">
        <v>514.70100000000002</v>
      </c>
      <c r="T20" s="9">
        <v>765.505</v>
      </c>
      <c r="U20" s="9">
        <v>301.07400000000001</v>
      </c>
      <c r="V20" s="9">
        <v>464.43</v>
      </c>
      <c r="W20" s="9">
        <v>356.24299999999999</v>
      </c>
      <c r="X20" s="9">
        <v>144.35</v>
      </c>
      <c r="Y20" s="9">
        <v>211.893</v>
      </c>
      <c r="Z20" s="9">
        <v>409.262</v>
      </c>
      <c r="AA20" s="9">
        <v>156.72499999999999</v>
      </c>
      <c r="AB20" s="9">
        <v>252.53700000000001</v>
      </c>
      <c r="AC20" s="9">
        <v>74.382999999999996</v>
      </c>
      <c r="AD20" s="9">
        <v>24.111999999999998</v>
      </c>
      <c r="AE20" s="9">
        <v>50.271000000000001</v>
      </c>
      <c r="AF20" s="9">
        <v>148.72399999999999</v>
      </c>
      <c r="AG20" s="9">
        <v>72.015000000000001</v>
      </c>
      <c r="AH20" s="9">
        <v>76.709000000000003</v>
      </c>
      <c r="AI20" s="9">
        <v>123.452</v>
      </c>
      <c r="AJ20" s="9">
        <v>58.104999999999997</v>
      </c>
      <c r="AK20" s="9">
        <v>65.346999999999994</v>
      </c>
      <c r="AL20" s="9">
        <v>62.795999999999999</v>
      </c>
      <c r="AM20" s="9">
        <v>29.792000000000002</v>
      </c>
      <c r="AN20" s="9">
        <v>33.005000000000003</v>
      </c>
      <c r="AO20" s="9">
        <v>60.655000000000001</v>
      </c>
      <c r="AP20" s="9">
        <v>28.312999999999999</v>
      </c>
      <c r="AQ20" s="9">
        <v>32.341999999999999</v>
      </c>
      <c r="AR20" s="9">
        <v>25.271999999999998</v>
      </c>
      <c r="AS20" s="9">
        <v>13.911</v>
      </c>
      <c r="AT20" s="9">
        <v>11.362</v>
      </c>
      <c r="AU20" s="9">
        <v>338.41199999999998</v>
      </c>
      <c r="AV20" s="9">
        <v>123.322</v>
      </c>
      <c r="AW20" s="9">
        <v>215.09</v>
      </c>
      <c r="AX20" s="9">
        <v>305.363</v>
      </c>
      <c r="AY20" s="9">
        <v>112.041</v>
      </c>
      <c r="AZ20" s="9">
        <v>193.321</v>
      </c>
      <c r="BA20" s="9">
        <v>121.78100000000001</v>
      </c>
      <c r="BB20" s="9">
        <v>38.966999999999999</v>
      </c>
      <c r="BC20" s="9">
        <v>82.814999999999998</v>
      </c>
      <c r="BD20" s="9">
        <v>183.58099999999999</v>
      </c>
      <c r="BE20" s="9">
        <v>73.075000000000003</v>
      </c>
      <c r="BF20" s="9">
        <v>110.50700000000001</v>
      </c>
      <c r="BG20" s="9">
        <v>33.048999999999999</v>
      </c>
      <c r="BH20" s="9">
        <v>11.281000000000001</v>
      </c>
      <c r="BI20" s="9">
        <v>21.768000000000001</v>
      </c>
      <c r="BJ20" s="9">
        <v>155.578</v>
      </c>
      <c r="BK20" s="9">
        <v>49.198</v>
      </c>
      <c r="BL20" s="9">
        <v>106.38</v>
      </c>
      <c r="BM20" s="9">
        <v>146.32599999999999</v>
      </c>
      <c r="BN20" s="9">
        <v>47.225000000000001</v>
      </c>
      <c r="BO20" s="9">
        <v>99.100999999999999</v>
      </c>
      <c r="BP20" s="9">
        <v>73.17</v>
      </c>
      <c r="BQ20" s="9">
        <v>27.672000000000001</v>
      </c>
      <c r="BR20" s="9">
        <v>45.497999999999998</v>
      </c>
      <c r="BS20" s="9">
        <v>73.156000000000006</v>
      </c>
      <c r="BT20" s="9">
        <v>19.553000000000001</v>
      </c>
      <c r="BU20" s="9">
        <v>53.603000000000002</v>
      </c>
      <c r="BV20" s="9">
        <v>9.2520000000000007</v>
      </c>
      <c r="BW20" s="9">
        <v>1.9730000000000001</v>
      </c>
      <c r="BX20" s="9">
        <v>7.2789999999999999</v>
      </c>
      <c r="BY20" s="9">
        <v>282.33</v>
      </c>
      <c r="BZ20" s="9">
        <v>116.63500000000001</v>
      </c>
      <c r="CA20" s="9">
        <v>165.69499999999999</v>
      </c>
      <c r="CB20" s="9">
        <v>254.715</v>
      </c>
      <c r="CC20" s="9">
        <v>106.568</v>
      </c>
      <c r="CD20" s="9">
        <v>148.14699999999999</v>
      </c>
      <c r="CE20" s="9">
        <v>131.69999999999999</v>
      </c>
      <c r="CF20" s="9">
        <v>58.536000000000001</v>
      </c>
      <c r="CG20" s="9">
        <v>73.164000000000001</v>
      </c>
      <c r="CH20" s="9">
        <v>123.015</v>
      </c>
      <c r="CI20" s="9">
        <v>48.030999999999999</v>
      </c>
      <c r="CJ20" s="9">
        <v>74.983999999999995</v>
      </c>
      <c r="CK20" s="9">
        <v>27.614999999999998</v>
      </c>
      <c r="CL20" s="9">
        <v>10.068</v>
      </c>
      <c r="CM20" s="9">
        <v>17.547999999999998</v>
      </c>
      <c r="CN20" s="9">
        <v>212.291</v>
      </c>
      <c r="CO20" s="9">
        <v>108.04600000000001</v>
      </c>
      <c r="CP20" s="9">
        <v>104.245</v>
      </c>
      <c r="CQ20" s="9">
        <v>182.553</v>
      </c>
      <c r="CR20" s="9">
        <v>93.344999999999999</v>
      </c>
      <c r="CS20" s="9">
        <v>89.207999999999998</v>
      </c>
      <c r="CT20" s="9">
        <v>92.388000000000005</v>
      </c>
      <c r="CU20" s="9">
        <v>48.966999999999999</v>
      </c>
      <c r="CV20" s="9">
        <v>43.420999999999999</v>
      </c>
      <c r="CW20" s="9">
        <v>90.165000000000006</v>
      </c>
      <c r="CX20" s="9">
        <v>44.378999999999998</v>
      </c>
      <c r="CY20" s="9">
        <v>45.786000000000001</v>
      </c>
      <c r="CZ20" s="9">
        <v>29.739000000000001</v>
      </c>
      <c r="DA20" s="9">
        <v>14.701000000000001</v>
      </c>
      <c r="DB20" s="9">
        <v>15.038</v>
      </c>
      <c r="DC20" s="9">
        <v>394.86799999999999</v>
      </c>
      <c r="DD20" s="9">
        <v>138.678</v>
      </c>
      <c r="DE20" s="9">
        <v>256.19099999999997</v>
      </c>
      <c r="DF20" s="9">
        <v>353.59899999999999</v>
      </c>
      <c r="DG20" s="9">
        <v>125.438</v>
      </c>
      <c r="DH20" s="9">
        <v>228.16</v>
      </c>
      <c r="DI20" s="9">
        <v>143.48099999999999</v>
      </c>
      <c r="DJ20" s="9">
        <v>49.496000000000002</v>
      </c>
      <c r="DK20" s="9">
        <v>93.984999999999999</v>
      </c>
      <c r="DL20" s="9">
        <v>210.11799999999999</v>
      </c>
      <c r="DM20" s="9">
        <v>75.941999999999993</v>
      </c>
      <c r="DN20" s="9">
        <v>134.17599999999999</v>
      </c>
      <c r="DO20" s="9">
        <v>41.27</v>
      </c>
      <c r="DP20" s="9">
        <v>13.239000000000001</v>
      </c>
      <c r="DQ20" s="9">
        <v>28.03</v>
      </c>
      <c r="DR20" s="9">
        <v>403.15699999999998</v>
      </c>
      <c r="DS20" s="9">
        <v>162.08699999999999</v>
      </c>
      <c r="DT20" s="9">
        <v>241.07</v>
      </c>
      <c r="DU20" s="9">
        <v>367.221</v>
      </c>
      <c r="DV20" s="9">
        <v>150.476</v>
      </c>
      <c r="DW20" s="9">
        <v>216.745</v>
      </c>
      <c r="DX20" s="9">
        <v>178.93199999999999</v>
      </c>
      <c r="DY20" s="9">
        <v>75.179000000000002</v>
      </c>
      <c r="DZ20" s="9">
        <v>103.753</v>
      </c>
      <c r="EA20" s="9">
        <v>188.28899999999999</v>
      </c>
      <c r="EB20" s="9">
        <v>75.296999999999997</v>
      </c>
      <c r="EC20" s="9">
        <v>112.992</v>
      </c>
      <c r="ED20" s="9">
        <v>35.936</v>
      </c>
      <c r="EE20" s="9">
        <v>11.611000000000001</v>
      </c>
      <c r="EF20" s="9">
        <v>24.324999999999999</v>
      </c>
      <c r="EG20" s="9">
        <v>148.74299999999999</v>
      </c>
      <c r="EH20" s="9">
        <v>73.12</v>
      </c>
      <c r="EI20" s="9">
        <v>75.623000000000005</v>
      </c>
      <c r="EJ20" s="9">
        <v>132.72</v>
      </c>
      <c r="EK20" s="9">
        <v>64.040999999999997</v>
      </c>
      <c r="EL20" s="9">
        <v>68.680000000000007</v>
      </c>
      <c r="EM20" s="9">
        <v>73.997</v>
      </c>
      <c r="EN20" s="9">
        <v>37.264000000000003</v>
      </c>
      <c r="EO20" s="9">
        <v>36.732999999999997</v>
      </c>
      <c r="EP20" s="9">
        <v>58.722999999999999</v>
      </c>
      <c r="EQ20" s="9">
        <v>26.777000000000001</v>
      </c>
      <c r="ER20" s="9">
        <v>31.946000000000002</v>
      </c>
      <c r="ES20" s="9">
        <v>16.021999999999998</v>
      </c>
      <c r="ET20" s="9">
        <v>9.0790000000000006</v>
      </c>
      <c r="EU20" s="9">
        <v>6.9429999999999996</v>
      </c>
      <c r="EV20" s="9">
        <v>41.843000000000004</v>
      </c>
      <c r="EW20" s="9">
        <v>23.317</v>
      </c>
      <c r="EX20" s="9">
        <v>18.527000000000001</v>
      </c>
      <c r="EY20" s="9">
        <v>35.415999999999997</v>
      </c>
      <c r="EZ20" s="9">
        <v>19.224</v>
      </c>
      <c r="FA20" s="9">
        <v>16.192</v>
      </c>
      <c r="FB20" s="9">
        <v>22.629000000000001</v>
      </c>
      <c r="FC20" s="9">
        <v>12.202</v>
      </c>
      <c r="FD20" s="9">
        <v>10.427</v>
      </c>
      <c r="FE20" s="9">
        <v>12.787000000000001</v>
      </c>
      <c r="FF20" s="9">
        <v>7.0220000000000002</v>
      </c>
      <c r="FG20" s="9">
        <v>5.7649999999999997</v>
      </c>
      <c r="FH20" s="9">
        <v>6.4279999999999999</v>
      </c>
      <c r="FI20" s="9">
        <v>4.093</v>
      </c>
      <c r="FJ20" s="9">
        <v>2.335</v>
      </c>
      <c r="FK20" s="9">
        <v>948.08900000000006</v>
      </c>
      <c r="FL20" s="9">
        <v>371.767</v>
      </c>
      <c r="FM20" s="9">
        <v>576.322</v>
      </c>
      <c r="FN20" s="9">
        <v>852.11300000000006</v>
      </c>
      <c r="FO20" s="9">
        <v>337.423</v>
      </c>
      <c r="FP20" s="9">
        <v>514.69000000000005</v>
      </c>
      <c r="FQ20" s="9">
        <v>409.92099999999999</v>
      </c>
      <c r="FR20" s="9">
        <v>167.69</v>
      </c>
      <c r="FS20" s="9">
        <v>242.23099999999999</v>
      </c>
      <c r="FT20" s="9">
        <v>442.19200000000001</v>
      </c>
      <c r="FU20" s="9">
        <v>169.733</v>
      </c>
      <c r="FV20" s="9">
        <v>272.459</v>
      </c>
      <c r="FW20" s="9">
        <v>95.975999999999999</v>
      </c>
      <c r="FX20" s="9">
        <v>34.344000000000001</v>
      </c>
      <c r="FY20" s="9">
        <v>61.633000000000003</v>
      </c>
      <c r="FZ20" s="9">
        <v>817.74300000000005</v>
      </c>
      <c r="GA20" s="9">
        <v>313.22899999999998</v>
      </c>
      <c r="GB20" s="9">
        <v>504.51400000000001</v>
      </c>
      <c r="GC20" s="9">
        <v>745.39700000000005</v>
      </c>
      <c r="GD20" s="9">
        <v>291.15499999999997</v>
      </c>
      <c r="GE20" s="9">
        <v>454.24299999999999</v>
      </c>
      <c r="GF20" s="9">
        <v>352.755</v>
      </c>
      <c r="GG20" s="9">
        <v>141.721</v>
      </c>
      <c r="GH20" s="9">
        <v>211.03399999999999</v>
      </c>
      <c r="GI20" s="9">
        <v>392.642</v>
      </c>
      <c r="GJ20" s="9">
        <v>149.43299999999999</v>
      </c>
      <c r="GK20" s="9">
        <v>243.208</v>
      </c>
      <c r="GL20" s="9">
        <v>72.346000000000004</v>
      </c>
      <c r="GM20" s="9">
        <v>22.074999999999999</v>
      </c>
      <c r="GN20" s="9">
        <v>50.271000000000001</v>
      </c>
      <c r="GO20" s="9">
        <v>130.346</v>
      </c>
      <c r="GP20" s="9">
        <v>58.537999999999997</v>
      </c>
      <c r="GQ20" s="9">
        <v>71.808000000000007</v>
      </c>
      <c r="GR20" s="9">
        <v>106.71599999999999</v>
      </c>
      <c r="GS20" s="9">
        <v>46.268999999999998</v>
      </c>
      <c r="GT20" s="9">
        <v>60.447000000000003</v>
      </c>
      <c r="GU20" s="9">
        <v>57.165999999999997</v>
      </c>
      <c r="GV20" s="9">
        <v>25.969000000000001</v>
      </c>
      <c r="GW20" s="9">
        <v>31.196999999999999</v>
      </c>
      <c r="GX20" s="9">
        <v>49.55</v>
      </c>
      <c r="GY20" s="9">
        <v>20.3</v>
      </c>
      <c r="GZ20" s="9">
        <v>29.25</v>
      </c>
      <c r="HA20" s="9">
        <v>23.63</v>
      </c>
      <c r="HB20" s="9">
        <v>12.269</v>
      </c>
      <c r="HC20" s="9">
        <v>11.362</v>
      </c>
      <c r="HD20" s="9">
        <v>314.661</v>
      </c>
      <c r="HE20" s="9">
        <v>108.229</v>
      </c>
      <c r="HF20" s="9">
        <v>206.43199999999999</v>
      </c>
      <c r="HG20" s="9">
        <v>283.63099999999997</v>
      </c>
      <c r="HH20" s="9">
        <v>98.966999999999999</v>
      </c>
      <c r="HI20" s="9">
        <v>184.66399999999999</v>
      </c>
      <c r="HJ20" s="9">
        <v>115.878</v>
      </c>
      <c r="HK20" s="9">
        <v>35.729999999999997</v>
      </c>
      <c r="HL20" s="9">
        <v>80.147999999999996</v>
      </c>
      <c r="HM20" s="9">
        <v>167.75399999999999</v>
      </c>
      <c r="HN20" s="9">
        <v>63.237000000000002</v>
      </c>
      <c r="HO20" s="9">
        <v>104.51600000000001</v>
      </c>
      <c r="HP20" s="9">
        <v>31.03</v>
      </c>
      <c r="HQ20" s="9">
        <v>9.2620000000000005</v>
      </c>
      <c r="HR20" s="9">
        <v>21.768000000000001</v>
      </c>
      <c r="HS20" s="9">
        <v>151.155</v>
      </c>
      <c r="HT20" s="9">
        <v>46.710999999999999</v>
      </c>
      <c r="HU20" s="9">
        <v>104.444</v>
      </c>
      <c r="HV20" s="9">
        <v>141.90299999999999</v>
      </c>
      <c r="HW20" s="9">
        <v>44.737000000000002</v>
      </c>
      <c r="HX20" s="9">
        <v>97.165000000000006</v>
      </c>
      <c r="HY20" s="9">
        <v>71.793999999999997</v>
      </c>
      <c r="HZ20" s="9">
        <v>26.295999999999999</v>
      </c>
      <c r="IA20" s="9">
        <v>45.497999999999998</v>
      </c>
      <c r="IB20" s="9">
        <v>70.108999999999995</v>
      </c>
      <c r="IC20" s="9">
        <v>18.442</v>
      </c>
      <c r="ID20" s="9">
        <v>51.667000000000002</v>
      </c>
      <c r="IE20" s="9">
        <v>9.2520000000000007</v>
      </c>
      <c r="IF20" s="9">
        <v>1.9730000000000001</v>
      </c>
      <c r="IG20" s="9">
        <v>7.2789999999999999</v>
      </c>
      <c r="IH20" s="9">
        <v>275.83999999999997</v>
      </c>
      <c r="II20" s="9">
        <v>112.928</v>
      </c>
      <c r="IJ20" s="9">
        <v>162.91200000000001</v>
      </c>
      <c r="IK20" s="9">
        <v>249.50399999999999</v>
      </c>
      <c r="IL20" s="9">
        <v>104.139</v>
      </c>
      <c r="IM20" s="9">
        <v>145.36500000000001</v>
      </c>
      <c r="IN20" s="9">
        <v>131.63900000000001</v>
      </c>
      <c r="IO20" s="9">
        <v>58.475000000000001</v>
      </c>
      <c r="IP20" s="9">
        <v>73.164000000000001</v>
      </c>
      <c r="IQ20" s="9">
        <v>117.86499999999999</v>
      </c>
    </row>
    <row r="21" spans="1:251">
      <c r="A21" s="10">
        <v>45689</v>
      </c>
      <c r="B21" s="9">
        <v>905.50099999999998</v>
      </c>
      <c r="C21" s="9">
        <v>366.55</v>
      </c>
      <c r="D21" s="9">
        <v>538.95000000000005</v>
      </c>
      <c r="E21" s="9">
        <v>818.89599999999996</v>
      </c>
      <c r="F21" s="9">
        <v>331.14299999999997</v>
      </c>
      <c r="G21" s="9">
        <v>487.75299999999999</v>
      </c>
      <c r="H21" s="9">
        <v>538.25699999999995</v>
      </c>
      <c r="I21" s="9">
        <v>214.07900000000001</v>
      </c>
      <c r="J21" s="9">
        <v>324.178</v>
      </c>
      <c r="K21" s="9">
        <v>280.63900000000001</v>
      </c>
      <c r="L21" s="9">
        <v>117.06399999999999</v>
      </c>
      <c r="M21" s="9">
        <v>163.57499999999999</v>
      </c>
      <c r="N21" s="9">
        <v>86.605000000000004</v>
      </c>
      <c r="O21" s="9">
        <v>35.406999999999996</v>
      </c>
      <c r="P21" s="9">
        <v>51.197000000000003</v>
      </c>
      <c r="Q21" s="9">
        <v>774.14499999999998</v>
      </c>
      <c r="R21" s="9">
        <v>299.30599999999998</v>
      </c>
      <c r="S21" s="9">
        <v>474.839</v>
      </c>
      <c r="T21" s="9">
        <v>706.16200000000003</v>
      </c>
      <c r="U21" s="9">
        <v>273.10700000000003</v>
      </c>
      <c r="V21" s="9">
        <v>433.05500000000001</v>
      </c>
      <c r="W21" s="9">
        <v>466.48700000000002</v>
      </c>
      <c r="X21" s="9">
        <v>182.80199999999999</v>
      </c>
      <c r="Y21" s="9">
        <v>283.685</v>
      </c>
      <c r="Z21" s="9">
        <v>239.67500000000001</v>
      </c>
      <c r="AA21" s="9">
        <v>90.305000000000007</v>
      </c>
      <c r="AB21" s="9">
        <v>149.37100000000001</v>
      </c>
      <c r="AC21" s="9">
        <v>67.981999999999999</v>
      </c>
      <c r="AD21" s="9">
        <v>26.199000000000002</v>
      </c>
      <c r="AE21" s="9">
        <v>41.783000000000001</v>
      </c>
      <c r="AF21" s="9">
        <v>131.35599999999999</v>
      </c>
      <c r="AG21" s="9">
        <v>67.244</v>
      </c>
      <c r="AH21" s="9">
        <v>64.111999999999995</v>
      </c>
      <c r="AI21" s="9">
        <v>112.73399999999999</v>
      </c>
      <c r="AJ21" s="9">
        <v>58.036000000000001</v>
      </c>
      <c r="AK21" s="9">
        <v>54.698</v>
      </c>
      <c r="AL21" s="9">
        <v>71.769000000000005</v>
      </c>
      <c r="AM21" s="9">
        <v>31.277000000000001</v>
      </c>
      <c r="AN21" s="9">
        <v>40.493000000000002</v>
      </c>
      <c r="AO21" s="9">
        <v>40.963999999999999</v>
      </c>
      <c r="AP21" s="9">
        <v>26.759</v>
      </c>
      <c r="AQ21" s="9">
        <v>14.205</v>
      </c>
      <c r="AR21" s="9">
        <v>18.622</v>
      </c>
      <c r="AS21" s="9">
        <v>9.2080000000000002</v>
      </c>
      <c r="AT21" s="9">
        <v>9.4139999999999997</v>
      </c>
      <c r="AU21" s="9">
        <v>319.33100000000002</v>
      </c>
      <c r="AV21" s="9">
        <v>119.5</v>
      </c>
      <c r="AW21" s="9">
        <v>199.83099999999999</v>
      </c>
      <c r="AX21" s="9">
        <v>295.803</v>
      </c>
      <c r="AY21" s="9">
        <v>110.17</v>
      </c>
      <c r="AZ21" s="9">
        <v>185.63300000000001</v>
      </c>
      <c r="BA21" s="9">
        <v>182.8</v>
      </c>
      <c r="BB21" s="9">
        <v>67.186000000000007</v>
      </c>
      <c r="BC21" s="9">
        <v>115.614</v>
      </c>
      <c r="BD21" s="9">
        <v>113.002</v>
      </c>
      <c r="BE21" s="9">
        <v>42.982999999999997</v>
      </c>
      <c r="BF21" s="9">
        <v>70.019000000000005</v>
      </c>
      <c r="BG21" s="9">
        <v>23.527999999999999</v>
      </c>
      <c r="BH21" s="9">
        <v>9.33</v>
      </c>
      <c r="BI21" s="9">
        <v>14.198</v>
      </c>
      <c r="BJ21" s="9">
        <v>161.483</v>
      </c>
      <c r="BK21" s="9">
        <v>58.917000000000002</v>
      </c>
      <c r="BL21" s="9">
        <v>102.566</v>
      </c>
      <c r="BM21" s="9">
        <v>145.97300000000001</v>
      </c>
      <c r="BN21" s="9">
        <v>51.762</v>
      </c>
      <c r="BO21" s="9">
        <v>94.21</v>
      </c>
      <c r="BP21" s="9">
        <v>90.873000000000005</v>
      </c>
      <c r="BQ21" s="9">
        <v>30.332999999999998</v>
      </c>
      <c r="BR21" s="9">
        <v>60.54</v>
      </c>
      <c r="BS21" s="9">
        <v>55.1</v>
      </c>
      <c r="BT21" s="9">
        <v>21.428999999999998</v>
      </c>
      <c r="BU21" s="9">
        <v>33.67</v>
      </c>
      <c r="BV21" s="9">
        <v>15.51</v>
      </c>
      <c r="BW21" s="9">
        <v>7.1550000000000002</v>
      </c>
      <c r="BX21" s="9">
        <v>8.3550000000000004</v>
      </c>
      <c r="BY21" s="9">
        <v>240.85599999999999</v>
      </c>
      <c r="BZ21" s="9">
        <v>96.471999999999994</v>
      </c>
      <c r="CA21" s="9">
        <v>144.38499999999999</v>
      </c>
      <c r="CB21" s="9">
        <v>212.50800000000001</v>
      </c>
      <c r="CC21" s="9">
        <v>86.835999999999999</v>
      </c>
      <c r="CD21" s="9">
        <v>125.673</v>
      </c>
      <c r="CE21" s="9">
        <v>152.434</v>
      </c>
      <c r="CF21" s="9">
        <v>61.441000000000003</v>
      </c>
      <c r="CG21" s="9">
        <v>90.992999999999995</v>
      </c>
      <c r="CH21" s="9">
        <v>60.073999999999998</v>
      </c>
      <c r="CI21" s="9">
        <v>25.395</v>
      </c>
      <c r="CJ21" s="9">
        <v>34.68</v>
      </c>
      <c r="CK21" s="9">
        <v>28.347999999999999</v>
      </c>
      <c r="CL21" s="9">
        <v>9.6359999999999992</v>
      </c>
      <c r="CM21" s="9">
        <v>18.712</v>
      </c>
      <c r="CN21" s="9">
        <v>183.83099999999999</v>
      </c>
      <c r="CO21" s="9">
        <v>91.662000000000006</v>
      </c>
      <c r="CP21" s="9">
        <v>92.168999999999997</v>
      </c>
      <c r="CQ21" s="9">
        <v>164.613</v>
      </c>
      <c r="CR21" s="9">
        <v>82.376000000000005</v>
      </c>
      <c r="CS21" s="9">
        <v>82.236999999999995</v>
      </c>
      <c r="CT21" s="9">
        <v>112.149</v>
      </c>
      <c r="CU21" s="9">
        <v>55.119</v>
      </c>
      <c r="CV21" s="9">
        <v>57.030999999999999</v>
      </c>
      <c r="CW21" s="9">
        <v>52.463000000000001</v>
      </c>
      <c r="CX21" s="9">
        <v>27.257000000000001</v>
      </c>
      <c r="CY21" s="9">
        <v>25.206</v>
      </c>
      <c r="CZ21" s="9">
        <v>19.218</v>
      </c>
      <c r="DA21" s="9">
        <v>9.2859999999999996</v>
      </c>
      <c r="DB21" s="9">
        <v>9.9320000000000004</v>
      </c>
      <c r="DC21" s="9">
        <v>371.13799999999998</v>
      </c>
      <c r="DD21" s="9">
        <v>139.488</v>
      </c>
      <c r="DE21" s="9">
        <v>231.65100000000001</v>
      </c>
      <c r="DF21" s="9">
        <v>340.56299999999999</v>
      </c>
      <c r="DG21" s="9">
        <v>125.839</v>
      </c>
      <c r="DH21" s="9">
        <v>214.72399999999999</v>
      </c>
      <c r="DI21" s="9">
        <v>197.7</v>
      </c>
      <c r="DJ21" s="9">
        <v>69.766000000000005</v>
      </c>
      <c r="DK21" s="9">
        <v>127.935</v>
      </c>
      <c r="DL21" s="9">
        <v>142.863</v>
      </c>
      <c r="DM21" s="9">
        <v>56.073999999999998</v>
      </c>
      <c r="DN21" s="9">
        <v>86.789000000000001</v>
      </c>
      <c r="DO21" s="9">
        <v>30.574999999999999</v>
      </c>
      <c r="DP21" s="9">
        <v>13.648</v>
      </c>
      <c r="DQ21" s="9">
        <v>16.927</v>
      </c>
      <c r="DR21" s="9">
        <v>375.97899999999998</v>
      </c>
      <c r="DS21" s="9">
        <v>151.20699999999999</v>
      </c>
      <c r="DT21" s="9">
        <v>224.77199999999999</v>
      </c>
      <c r="DU21" s="9">
        <v>337.041</v>
      </c>
      <c r="DV21" s="9">
        <v>137.31</v>
      </c>
      <c r="DW21" s="9">
        <v>199.73099999999999</v>
      </c>
      <c r="DX21" s="9">
        <v>230.244</v>
      </c>
      <c r="DY21" s="9">
        <v>94.108999999999995</v>
      </c>
      <c r="DZ21" s="9">
        <v>136.13499999999999</v>
      </c>
      <c r="EA21" s="9">
        <v>106.797</v>
      </c>
      <c r="EB21" s="9">
        <v>43.201000000000001</v>
      </c>
      <c r="EC21" s="9">
        <v>63.595999999999997</v>
      </c>
      <c r="ED21" s="9">
        <v>38.938000000000002</v>
      </c>
      <c r="EE21" s="9">
        <v>13.897</v>
      </c>
      <c r="EF21" s="9">
        <v>25.041</v>
      </c>
      <c r="EG21" s="9">
        <v>124.851</v>
      </c>
      <c r="EH21" s="9">
        <v>54.871000000000002</v>
      </c>
      <c r="EI21" s="9">
        <v>69.98</v>
      </c>
      <c r="EJ21" s="9">
        <v>110.96899999999999</v>
      </c>
      <c r="EK21" s="9">
        <v>47.405000000000001</v>
      </c>
      <c r="EL21" s="9">
        <v>63.564</v>
      </c>
      <c r="EM21" s="9">
        <v>85.066000000000003</v>
      </c>
      <c r="EN21" s="9">
        <v>33.619</v>
      </c>
      <c r="EO21" s="9">
        <v>51.447000000000003</v>
      </c>
      <c r="EP21" s="9">
        <v>25.904</v>
      </c>
      <c r="EQ21" s="9">
        <v>13.786</v>
      </c>
      <c r="ER21" s="9">
        <v>12.117000000000001</v>
      </c>
      <c r="ES21" s="9">
        <v>13.882</v>
      </c>
      <c r="ET21" s="9">
        <v>7.4660000000000002</v>
      </c>
      <c r="EU21" s="9">
        <v>6.4160000000000004</v>
      </c>
      <c r="EV21" s="9">
        <v>33.533000000000001</v>
      </c>
      <c r="EW21" s="9">
        <v>20.984000000000002</v>
      </c>
      <c r="EX21" s="9">
        <v>12.548</v>
      </c>
      <c r="EY21" s="9">
        <v>30.323</v>
      </c>
      <c r="EZ21" s="9">
        <v>20.588000000000001</v>
      </c>
      <c r="FA21" s="9">
        <v>9.734</v>
      </c>
      <c r="FB21" s="9">
        <v>25.247</v>
      </c>
      <c r="FC21" s="9">
        <v>16.585999999999999</v>
      </c>
      <c r="FD21" s="9">
        <v>8.6609999999999996</v>
      </c>
      <c r="FE21" s="9">
        <v>5.0759999999999996</v>
      </c>
      <c r="FF21" s="9">
        <v>4.0030000000000001</v>
      </c>
      <c r="FG21" s="9">
        <v>1.073</v>
      </c>
      <c r="FH21" s="9">
        <v>3.21</v>
      </c>
      <c r="FI21" s="9">
        <v>0.39600000000000002</v>
      </c>
      <c r="FJ21" s="9">
        <v>2.8140000000000001</v>
      </c>
      <c r="FK21" s="9">
        <v>880.53200000000004</v>
      </c>
      <c r="FL21" s="9">
        <v>354.13900000000001</v>
      </c>
      <c r="FM21" s="9">
        <v>526.39300000000003</v>
      </c>
      <c r="FN21" s="9">
        <v>795.09900000000005</v>
      </c>
      <c r="FO21" s="9">
        <v>319.37099999999998</v>
      </c>
      <c r="FP21" s="9">
        <v>475.72800000000001</v>
      </c>
      <c r="FQ21" s="9">
        <v>529.12300000000005</v>
      </c>
      <c r="FR21" s="9">
        <v>210.678</v>
      </c>
      <c r="FS21" s="9">
        <v>318.44499999999999</v>
      </c>
      <c r="FT21" s="9">
        <v>265.976</v>
      </c>
      <c r="FU21" s="9">
        <v>108.693</v>
      </c>
      <c r="FV21" s="9">
        <v>157.28299999999999</v>
      </c>
      <c r="FW21" s="9">
        <v>85.432000000000002</v>
      </c>
      <c r="FX21" s="9">
        <v>34.767000000000003</v>
      </c>
      <c r="FY21" s="9">
        <v>50.664999999999999</v>
      </c>
      <c r="FZ21" s="9">
        <v>761.25599999999997</v>
      </c>
      <c r="GA21" s="9">
        <v>293.81599999999997</v>
      </c>
      <c r="GB21" s="9">
        <v>467.44</v>
      </c>
      <c r="GC21" s="9">
        <v>693.91200000000003</v>
      </c>
      <c r="GD21" s="9">
        <v>268.16699999999997</v>
      </c>
      <c r="GE21" s="9">
        <v>425.74400000000003</v>
      </c>
      <c r="GF21" s="9">
        <v>462.92500000000001</v>
      </c>
      <c r="GG21" s="9">
        <v>182.16800000000001</v>
      </c>
      <c r="GH21" s="9">
        <v>280.75700000000001</v>
      </c>
      <c r="GI21" s="9">
        <v>230.98599999999999</v>
      </c>
      <c r="GJ21" s="9">
        <v>85.998999999999995</v>
      </c>
      <c r="GK21" s="9">
        <v>144.98699999999999</v>
      </c>
      <c r="GL21" s="9">
        <v>67.343999999999994</v>
      </c>
      <c r="GM21" s="9">
        <v>25.649000000000001</v>
      </c>
      <c r="GN21" s="9">
        <v>41.695999999999998</v>
      </c>
      <c r="GO21" s="9">
        <v>119.276</v>
      </c>
      <c r="GP21" s="9">
        <v>60.323</v>
      </c>
      <c r="GQ21" s="9">
        <v>58.954000000000001</v>
      </c>
      <c r="GR21" s="9">
        <v>101.188</v>
      </c>
      <c r="GS21" s="9">
        <v>51.204000000000001</v>
      </c>
      <c r="GT21" s="9">
        <v>49.984000000000002</v>
      </c>
      <c r="GU21" s="9">
        <v>66.197999999999993</v>
      </c>
      <c r="GV21" s="9">
        <v>28.51</v>
      </c>
      <c r="GW21" s="9">
        <v>37.688000000000002</v>
      </c>
      <c r="GX21" s="9">
        <v>34.99</v>
      </c>
      <c r="GY21" s="9">
        <v>22.693999999999999</v>
      </c>
      <c r="GZ21" s="9">
        <v>12.295999999999999</v>
      </c>
      <c r="HA21" s="9">
        <v>18.088000000000001</v>
      </c>
      <c r="HB21" s="9">
        <v>9.1189999999999998</v>
      </c>
      <c r="HC21" s="9">
        <v>8.9700000000000006</v>
      </c>
      <c r="HD21" s="9">
        <v>300.53199999999998</v>
      </c>
      <c r="HE21" s="9">
        <v>112.336</v>
      </c>
      <c r="HF21" s="9">
        <v>188.196</v>
      </c>
      <c r="HG21" s="9">
        <v>277.53500000000003</v>
      </c>
      <c r="HH21" s="9">
        <v>103.005</v>
      </c>
      <c r="HI21" s="9">
        <v>174.53</v>
      </c>
      <c r="HJ21" s="9">
        <v>175.38399999999999</v>
      </c>
      <c r="HK21" s="9">
        <v>65.206999999999994</v>
      </c>
      <c r="HL21" s="9">
        <v>110.17700000000001</v>
      </c>
      <c r="HM21" s="9">
        <v>102.151</v>
      </c>
      <c r="HN21" s="9">
        <v>37.798999999999999</v>
      </c>
      <c r="HO21" s="9">
        <v>64.352999999999994</v>
      </c>
      <c r="HP21" s="9">
        <v>22.995999999999999</v>
      </c>
      <c r="HQ21" s="9">
        <v>9.33</v>
      </c>
      <c r="HR21" s="9">
        <v>13.666</v>
      </c>
      <c r="HS21" s="9">
        <v>158.505</v>
      </c>
      <c r="HT21" s="9">
        <v>56.466999999999999</v>
      </c>
      <c r="HU21" s="9">
        <v>102.038</v>
      </c>
      <c r="HV21" s="9">
        <v>142.995</v>
      </c>
      <c r="HW21" s="9">
        <v>49.311999999999998</v>
      </c>
      <c r="HX21" s="9">
        <v>93.682000000000002</v>
      </c>
      <c r="HY21" s="9">
        <v>90.155000000000001</v>
      </c>
      <c r="HZ21" s="9">
        <v>29.911000000000001</v>
      </c>
      <c r="IA21" s="9">
        <v>60.244</v>
      </c>
      <c r="IB21" s="9">
        <v>52.84</v>
      </c>
      <c r="IC21" s="9">
        <v>19.402000000000001</v>
      </c>
      <c r="ID21" s="9">
        <v>33.438000000000002</v>
      </c>
      <c r="IE21" s="9">
        <v>15.51</v>
      </c>
      <c r="IF21" s="9">
        <v>7.1550000000000002</v>
      </c>
      <c r="IG21" s="9">
        <v>8.3550000000000004</v>
      </c>
      <c r="IH21" s="9">
        <v>239.93600000000001</v>
      </c>
      <c r="II21" s="9">
        <v>95.844999999999999</v>
      </c>
      <c r="IJ21" s="9">
        <v>144.09100000000001</v>
      </c>
      <c r="IK21" s="9">
        <v>211.58799999999999</v>
      </c>
      <c r="IL21" s="9">
        <v>86.209000000000003</v>
      </c>
      <c r="IM21" s="9">
        <v>125.379</v>
      </c>
      <c r="IN21" s="9">
        <v>151.80799999999999</v>
      </c>
      <c r="IO21" s="9">
        <v>60.814999999999998</v>
      </c>
      <c r="IP21" s="9">
        <v>90.992999999999995</v>
      </c>
      <c r="IQ21" s="9">
        <v>59.78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37.213999999999999</v>
      </c>
      <c r="C11" s="9">
        <v>76.501000000000005</v>
      </c>
      <c r="D11" s="9">
        <v>16.288</v>
      </c>
      <c r="E11" s="9">
        <v>5.6630000000000003</v>
      </c>
      <c r="F11" s="9">
        <v>10.625</v>
      </c>
      <c r="G11" s="9">
        <v>273.52100000000002</v>
      </c>
      <c r="H11" s="9">
        <v>148.846</v>
      </c>
      <c r="I11" s="9">
        <v>124.675</v>
      </c>
      <c r="J11" s="9">
        <v>259.83</v>
      </c>
      <c r="K11" s="9">
        <v>144.77600000000001</v>
      </c>
      <c r="L11" s="9">
        <v>115.054</v>
      </c>
      <c r="M11" s="9">
        <v>144.61099999999999</v>
      </c>
      <c r="N11" s="9">
        <v>83.957999999999998</v>
      </c>
      <c r="O11" s="9">
        <v>60.652999999999999</v>
      </c>
      <c r="P11" s="9">
        <v>115.21899999999999</v>
      </c>
      <c r="Q11" s="9">
        <v>60.817999999999998</v>
      </c>
      <c r="R11" s="9">
        <v>54.402000000000001</v>
      </c>
      <c r="S11" s="9">
        <v>13.691000000000001</v>
      </c>
      <c r="T11" s="9">
        <v>4.07</v>
      </c>
      <c r="U11" s="9">
        <v>9.6210000000000004</v>
      </c>
      <c r="V11" s="9">
        <v>337.79500000000002</v>
      </c>
      <c r="W11" s="9">
        <v>99.721000000000004</v>
      </c>
      <c r="X11" s="9">
        <v>238.07400000000001</v>
      </c>
      <c r="Y11" s="9">
        <v>316.19400000000002</v>
      </c>
      <c r="Z11" s="9">
        <v>94.600999999999999</v>
      </c>
      <c r="AA11" s="9">
        <v>221.59200000000001</v>
      </c>
      <c r="AB11" s="9">
        <v>130.81200000000001</v>
      </c>
      <c r="AC11" s="9">
        <v>37.130000000000003</v>
      </c>
      <c r="AD11" s="9">
        <v>93.682000000000002</v>
      </c>
      <c r="AE11" s="9">
        <v>185.381</v>
      </c>
      <c r="AF11" s="9">
        <v>57.470999999999997</v>
      </c>
      <c r="AG11" s="9">
        <v>127.91</v>
      </c>
      <c r="AH11" s="9">
        <v>21.602</v>
      </c>
      <c r="AI11" s="9">
        <v>5.12</v>
      </c>
      <c r="AJ11" s="9">
        <v>16.481999999999999</v>
      </c>
      <c r="AK11" s="9">
        <v>429.31299999999999</v>
      </c>
      <c r="AL11" s="9">
        <v>157.69800000000001</v>
      </c>
      <c r="AM11" s="9">
        <v>271.61500000000001</v>
      </c>
      <c r="AN11" s="9">
        <v>397.75</v>
      </c>
      <c r="AO11" s="9">
        <v>146.233</v>
      </c>
      <c r="AP11" s="9">
        <v>251.517</v>
      </c>
      <c r="AQ11" s="9">
        <v>192.58099999999999</v>
      </c>
      <c r="AR11" s="9">
        <v>71.590999999999994</v>
      </c>
      <c r="AS11" s="9">
        <v>120.989</v>
      </c>
      <c r="AT11" s="9">
        <v>205.16900000000001</v>
      </c>
      <c r="AU11" s="9">
        <v>74.641999999999996</v>
      </c>
      <c r="AV11" s="9">
        <v>130.52799999999999</v>
      </c>
      <c r="AW11" s="9">
        <v>31.562999999999999</v>
      </c>
      <c r="AX11" s="9">
        <v>11.465</v>
      </c>
      <c r="AY11" s="9">
        <v>20.097999999999999</v>
      </c>
      <c r="AZ11" s="9">
        <v>177.13399999999999</v>
      </c>
      <c r="BA11" s="9">
        <v>78.811000000000007</v>
      </c>
      <c r="BB11" s="9">
        <v>98.322999999999993</v>
      </c>
      <c r="BC11" s="9">
        <v>166.547</v>
      </c>
      <c r="BD11" s="9">
        <v>74.531000000000006</v>
      </c>
      <c r="BE11" s="9">
        <v>92.016000000000005</v>
      </c>
      <c r="BF11" s="9">
        <v>113.995</v>
      </c>
      <c r="BG11" s="9">
        <v>51.945999999999998</v>
      </c>
      <c r="BH11" s="9">
        <v>62.048999999999999</v>
      </c>
      <c r="BI11" s="9">
        <v>52.552</v>
      </c>
      <c r="BJ11" s="9">
        <v>22.585000000000001</v>
      </c>
      <c r="BK11" s="9">
        <v>29.966999999999999</v>
      </c>
      <c r="BL11" s="9">
        <v>10.587</v>
      </c>
      <c r="BM11" s="9">
        <v>4.28</v>
      </c>
      <c r="BN11" s="9">
        <v>6.306</v>
      </c>
      <c r="BO11" s="9">
        <v>71.009</v>
      </c>
      <c r="BP11" s="9">
        <v>43.99</v>
      </c>
      <c r="BQ11" s="9">
        <v>27.02</v>
      </c>
      <c r="BR11" s="9">
        <v>68.492000000000004</v>
      </c>
      <c r="BS11" s="9">
        <v>43.29</v>
      </c>
      <c r="BT11" s="9">
        <v>25.202999999999999</v>
      </c>
      <c r="BU11" s="9">
        <v>52.454999999999998</v>
      </c>
      <c r="BV11" s="9">
        <v>35.789000000000001</v>
      </c>
      <c r="BW11" s="9">
        <v>16.666</v>
      </c>
      <c r="BX11" s="9">
        <v>16.038</v>
      </c>
      <c r="BY11" s="9">
        <v>7.5010000000000003</v>
      </c>
      <c r="BZ11" s="9">
        <v>8.5370000000000008</v>
      </c>
      <c r="CA11" s="9">
        <v>2.5169999999999999</v>
      </c>
      <c r="CB11" s="9">
        <v>0.7</v>
      </c>
      <c r="CC11" s="9">
        <v>1.8169999999999999</v>
      </c>
      <c r="CD11" s="9">
        <v>364.55500000000001</v>
      </c>
      <c r="CE11" s="9">
        <v>164.054</v>
      </c>
      <c r="CF11" s="9">
        <v>200.50200000000001</v>
      </c>
      <c r="CG11" s="9">
        <v>345.63600000000002</v>
      </c>
      <c r="CH11" s="9">
        <v>156.488</v>
      </c>
      <c r="CI11" s="9">
        <v>189.148</v>
      </c>
      <c r="CJ11" s="9">
        <v>184.446</v>
      </c>
      <c r="CK11" s="9">
        <v>82.542000000000002</v>
      </c>
      <c r="CL11" s="9">
        <v>101.904</v>
      </c>
      <c r="CM11" s="9">
        <v>161.19</v>
      </c>
      <c r="CN11" s="9">
        <v>73.945999999999998</v>
      </c>
      <c r="CO11" s="9">
        <v>87.244</v>
      </c>
      <c r="CP11" s="9">
        <v>18.919</v>
      </c>
      <c r="CQ11" s="9">
        <v>7.5650000000000004</v>
      </c>
      <c r="CR11" s="9">
        <v>11.353</v>
      </c>
      <c r="CS11" s="9">
        <v>354.10899999999998</v>
      </c>
      <c r="CT11" s="9">
        <v>156.982</v>
      </c>
      <c r="CU11" s="9">
        <v>197.126</v>
      </c>
      <c r="CV11" s="9">
        <v>335.84899999999999</v>
      </c>
      <c r="CW11" s="9">
        <v>150.07599999999999</v>
      </c>
      <c r="CX11" s="9">
        <v>185.773</v>
      </c>
      <c r="CY11" s="9">
        <v>176.76400000000001</v>
      </c>
      <c r="CZ11" s="9">
        <v>76.721000000000004</v>
      </c>
      <c r="DA11" s="9">
        <v>100.04300000000001</v>
      </c>
      <c r="DB11" s="9">
        <v>159.084</v>
      </c>
      <c r="DC11" s="9">
        <v>73.355000000000004</v>
      </c>
      <c r="DD11" s="9">
        <v>85.73</v>
      </c>
      <c r="DE11" s="9">
        <v>18.260000000000002</v>
      </c>
      <c r="DF11" s="9">
        <v>6.907</v>
      </c>
      <c r="DG11" s="9">
        <v>11.353</v>
      </c>
      <c r="DH11" s="9">
        <v>10.446999999999999</v>
      </c>
      <c r="DI11" s="9">
        <v>7.0709999999999997</v>
      </c>
      <c r="DJ11" s="9">
        <v>3.375</v>
      </c>
      <c r="DK11" s="9">
        <v>9.7880000000000003</v>
      </c>
      <c r="DL11" s="9">
        <v>6.4130000000000003</v>
      </c>
      <c r="DM11" s="9">
        <v>3.375</v>
      </c>
      <c r="DN11" s="9">
        <v>7.6820000000000004</v>
      </c>
      <c r="DO11" s="9">
        <v>5.8209999999999997</v>
      </c>
      <c r="DP11" s="9">
        <v>1.861</v>
      </c>
      <c r="DQ11" s="9">
        <v>2.1059999999999999</v>
      </c>
      <c r="DR11" s="9">
        <v>0.59199999999999997</v>
      </c>
      <c r="DS11" s="9">
        <v>1.514</v>
      </c>
      <c r="DT11" s="9">
        <v>0.65900000000000003</v>
      </c>
      <c r="DU11" s="9">
        <v>0.65900000000000003</v>
      </c>
      <c r="DV11" s="9">
        <v>0</v>
      </c>
      <c r="DW11" s="9">
        <v>156.374</v>
      </c>
      <c r="DX11" s="9">
        <v>72.793999999999997</v>
      </c>
      <c r="DY11" s="9">
        <v>83.58</v>
      </c>
      <c r="DZ11" s="9">
        <v>144.798</v>
      </c>
      <c r="EA11" s="9">
        <v>68.387</v>
      </c>
      <c r="EB11" s="9">
        <v>76.411000000000001</v>
      </c>
      <c r="EC11" s="9">
        <v>67.787000000000006</v>
      </c>
      <c r="ED11" s="9">
        <v>30.024000000000001</v>
      </c>
      <c r="EE11" s="9">
        <v>37.762999999999998</v>
      </c>
      <c r="EF11" s="9">
        <v>77.010999999999996</v>
      </c>
      <c r="EG11" s="9">
        <v>38.363</v>
      </c>
      <c r="EH11" s="9">
        <v>38.648000000000003</v>
      </c>
      <c r="EI11" s="9">
        <v>11.576000000000001</v>
      </c>
      <c r="EJ11" s="9">
        <v>4.407</v>
      </c>
      <c r="EK11" s="9">
        <v>7.1689999999999996</v>
      </c>
      <c r="EL11" s="9">
        <v>32.194000000000003</v>
      </c>
      <c r="EM11" s="9">
        <v>12.972</v>
      </c>
      <c r="EN11" s="9">
        <v>19.222000000000001</v>
      </c>
      <c r="EO11" s="9">
        <v>28.96</v>
      </c>
      <c r="EP11" s="9">
        <v>10.959</v>
      </c>
      <c r="EQ11" s="9">
        <v>18.001999999999999</v>
      </c>
      <c r="ER11" s="9">
        <v>13.294</v>
      </c>
      <c r="ES11" s="9">
        <v>5.2910000000000004</v>
      </c>
      <c r="ET11" s="9">
        <v>8.0030000000000001</v>
      </c>
      <c r="EU11" s="9">
        <v>15.667</v>
      </c>
      <c r="EV11" s="9">
        <v>5.6680000000000001</v>
      </c>
      <c r="EW11" s="9">
        <v>9.9990000000000006</v>
      </c>
      <c r="EX11" s="9">
        <v>3.234</v>
      </c>
      <c r="EY11" s="9">
        <v>2.0139999999999998</v>
      </c>
      <c r="EZ11" s="9">
        <v>1.22</v>
      </c>
      <c r="FA11" s="9">
        <v>92.03</v>
      </c>
      <c r="FB11" s="9">
        <v>32.783999999999999</v>
      </c>
      <c r="FC11" s="9">
        <v>59.246000000000002</v>
      </c>
      <c r="FD11" s="9">
        <v>89.680999999999997</v>
      </c>
      <c r="FE11" s="9">
        <v>32.228000000000002</v>
      </c>
      <c r="FF11" s="9">
        <v>57.453000000000003</v>
      </c>
      <c r="FG11" s="9">
        <v>54.761000000000003</v>
      </c>
      <c r="FH11" s="9">
        <v>20.661999999999999</v>
      </c>
      <c r="FI11" s="9">
        <v>34.098999999999997</v>
      </c>
      <c r="FJ11" s="9">
        <v>34.92</v>
      </c>
      <c r="FK11" s="9">
        <v>11.566000000000001</v>
      </c>
      <c r="FL11" s="9">
        <v>23.353999999999999</v>
      </c>
      <c r="FM11" s="9">
        <v>2.35</v>
      </c>
      <c r="FN11" s="9">
        <v>0.55600000000000005</v>
      </c>
      <c r="FO11" s="9">
        <v>1.7929999999999999</v>
      </c>
      <c r="FP11" s="9">
        <v>83.956999999999994</v>
      </c>
      <c r="FQ11" s="9">
        <v>45.503999999999998</v>
      </c>
      <c r="FR11" s="9">
        <v>38.453000000000003</v>
      </c>
      <c r="FS11" s="9">
        <v>82.197999999999993</v>
      </c>
      <c r="FT11" s="9">
        <v>44.914999999999999</v>
      </c>
      <c r="FU11" s="9">
        <v>37.283000000000001</v>
      </c>
      <c r="FV11" s="9">
        <v>48.604999999999997</v>
      </c>
      <c r="FW11" s="9">
        <v>26.565000000000001</v>
      </c>
      <c r="FX11" s="9">
        <v>22.04</v>
      </c>
      <c r="FY11" s="9">
        <v>33.591999999999999</v>
      </c>
      <c r="FZ11" s="9">
        <v>18.350000000000001</v>
      </c>
      <c r="GA11" s="9">
        <v>15.243</v>
      </c>
      <c r="GB11" s="9">
        <v>1.7589999999999999</v>
      </c>
      <c r="GC11" s="9">
        <v>0.58899999999999997</v>
      </c>
      <c r="GD11" s="9">
        <v>1.171</v>
      </c>
      <c r="GE11" s="9">
        <v>139.31</v>
      </c>
      <c r="GF11" s="9">
        <v>59.927</v>
      </c>
      <c r="GG11" s="9">
        <v>79.382999999999996</v>
      </c>
      <c r="GH11" s="9">
        <v>132.761</v>
      </c>
      <c r="GI11" s="9">
        <v>57.442</v>
      </c>
      <c r="GJ11" s="9">
        <v>75.319000000000003</v>
      </c>
      <c r="GK11" s="9">
        <v>57.844000000000001</v>
      </c>
      <c r="GL11" s="9">
        <v>24.096</v>
      </c>
      <c r="GM11" s="9">
        <v>33.747999999999998</v>
      </c>
      <c r="GN11" s="9">
        <v>74.917000000000002</v>
      </c>
      <c r="GO11" s="9">
        <v>33.344999999999999</v>
      </c>
      <c r="GP11" s="9">
        <v>41.572000000000003</v>
      </c>
      <c r="GQ11" s="9">
        <v>6.5490000000000004</v>
      </c>
      <c r="GR11" s="9">
        <v>2.4849999999999999</v>
      </c>
      <c r="GS11" s="9">
        <v>4.0640000000000001</v>
      </c>
      <c r="GT11" s="9">
        <v>141.465</v>
      </c>
      <c r="GU11" s="9">
        <v>63.454000000000001</v>
      </c>
      <c r="GV11" s="9">
        <v>78.012</v>
      </c>
      <c r="GW11" s="9">
        <v>132.49</v>
      </c>
      <c r="GX11" s="9">
        <v>59.588999999999999</v>
      </c>
      <c r="GY11" s="9">
        <v>72.900999999999996</v>
      </c>
      <c r="GZ11" s="9">
        <v>65.349000000000004</v>
      </c>
      <c r="HA11" s="9">
        <v>28.483000000000001</v>
      </c>
      <c r="HB11" s="9">
        <v>36.865000000000002</v>
      </c>
      <c r="HC11" s="9">
        <v>67.141000000000005</v>
      </c>
      <c r="HD11" s="9">
        <v>31.105</v>
      </c>
      <c r="HE11" s="9">
        <v>36.036000000000001</v>
      </c>
      <c r="HF11" s="9">
        <v>8.9760000000000009</v>
      </c>
      <c r="HG11" s="9">
        <v>3.8650000000000002</v>
      </c>
      <c r="HH11" s="9">
        <v>5.1109999999999998</v>
      </c>
      <c r="HI11" s="9">
        <v>60.692999999999998</v>
      </c>
      <c r="HJ11" s="9">
        <v>26.917999999999999</v>
      </c>
      <c r="HK11" s="9">
        <v>33.774999999999999</v>
      </c>
      <c r="HL11" s="9">
        <v>57.401000000000003</v>
      </c>
      <c r="HM11" s="9">
        <v>25.806000000000001</v>
      </c>
      <c r="HN11" s="9">
        <v>31.596</v>
      </c>
      <c r="HO11" s="9">
        <v>44.158999999999999</v>
      </c>
      <c r="HP11" s="9">
        <v>18.841000000000001</v>
      </c>
      <c r="HQ11" s="9">
        <v>25.318000000000001</v>
      </c>
      <c r="HR11" s="9">
        <v>13.242000000000001</v>
      </c>
      <c r="HS11" s="9">
        <v>6.9640000000000004</v>
      </c>
      <c r="HT11" s="9">
        <v>6.2770000000000001</v>
      </c>
      <c r="HU11" s="9">
        <v>3.2919999999999998</v>
      </c>
      <c r="HV11" s="9">
        <v>1.113</v>
      </c>
      <c r="HW11" s="9">
        <v>2.1789999999999998</v>
      </c>
      <c r="HX11" s="9">
        <v>23.087</v>
      </c>
      <c r="HY11" s="9">
        <v>13.755000000000001</v>
      </c>
      <c r="HZ11" s="9">
        <v>9.3320000000000007</v>
      </c>
      <c r="IA11" s="9">
        <v>22.984999999999999</v>
      </c>
      <c r="IB11" s="9">
        <v>13.653</v>
      </c>
      <c r="IC11" s="9">
        <v>9.3320000000000007</v>
      </c>
      <c r="ID11" s="9">
        <v>17.094999999999999</v>
      </c>
      <c r="IE11" s="9">
        <v>11.121</v>
      </c>
      <c r="IF11" s="9">
        <v>5.9740000000000002</v>
      </c>
      <c r="IG11" s="9">
        <v>5.89</v>
      </c>
      <c r="IH11" s="9">
        <v>2.5310000000000001</v>
      </c>
      <c r="II11" s="9">
        <v>3.3580000000000001</v>
      </c>
      <c r="IJ11" s="9">
        <v>0.10199999999999999</v>
      </c>
      <c r="IK11" s="9">
        <v>0.10199999999999999</v>
      </c>
      <c r="IL11" s="9">
        <v>0</v>
      </c>
      <c r="IM11" s="9">
        <v>371.447</v>
      </c>
      <c r="IN11" s="9">
        <v>128.30000000000001</v>
      </c>
      <c r="IO11" s="9">
        <v>243.14699999999999</v>
      </c>
      <c r="IP11" s="9">
        <v>334.94900000000001</v>
      </c>
      <c r="IQ11" s="9">
        <v>116.598</v>
      </c>
    </row>
    <row r="12" spans="1:251">
      <c r="A12" s="10">
        <v>42401</v>
      </c>
      <c r="B12" s="9">
        <v>47.024000000000001</v>
      </c>
      <c r="C12" s="9">
        <v>82.695999999999998</v>
      </c>
      <c r="D12" s="9">
        <v>17.555</v>
      </c>
      <c r="E12" s="9">
        <v>4.9109999999999996</v>
      </c>
      <c r="F12" s="9">
        <v>12.644</v>
      </c>
      <c r="G12" s="9">
        <v>254.215</v>
      </c>
      <c r="H12" s="9">
        <v>134.679</v>
      </c>
      <c r="I12" s="9">
        <v>119.536</v>
      </c>
      <c r="J12" s="9">
        <v>239.52099999999999</v>
      </c>
      <c r="K12" s="9">
        <v>126.158</v>
      </c>
      <c r="L12" s="9">
        <v>113.363</v>
      </c>
      <c r="M12" s="9">
        <v>140.85900000000001</v>
      </c>
      <c r="N12" s="9">
        <v>74.959999999999994</v>
      </c>
      <c r="O12" s="9">
        <v>65.897999999999996</v>
      </c>
      <c r="P12" s="9">
        <v>98.662000000000006</v>
      </c>
      <c r="Q12" s="9">
        <v>51.197000000000003</v>
      </c>
      <c r="R12" s="9">
        <v>47.465000000000003</v>
      </c>
      <c r="S12" s="9">
        <v>14.695</v>
      </c>
      <c r="T12" s="9">
        <v>8.5220000000000002</v>
      </c>
      <c r="U12" s="9">
        <v>6.173</v>
      </c>
      <c r="V12" s="9">
        <v>357.18099999999998</v>
      </c>
      <c r="W12" s="9">
        <v>113.749</v>
      </c>
      <c r="X12" s="9">
        <v>243.43199999999999</v>
      </c>
      <c r="Y12" s="9">
        <v>339.82299999999998</v>
      </c>
      <c r="Z12" s="9">
        <v>106.57</v>
      </c>
      <c r="AA12" s="9">
        <v>233.25399999999999</v>
      </c>
      <c r="AB12" s="9">
        <v>128.94900000000001</v>
      </c>
      <c r="AC12" s="9">
        <v>42.116</v>
      </c>
      <c r="AD12" s="9">
        <v>86.831999999999994</v>
      </c>
      <c r="AE12" s="9">
        <v>210.875</v>
      </c>
      <c r="AF12" s="9">
        <v>64.453000000000003</v>
      </c>
      <c r="AG12" s="9">
        <v>146.42099999999999</v>
      </c>
      <c r="AH12" s="9">
        <v>17.356999999999999</v>
      </c>
      <c r="AI12" s="9">
        <v>7.1790000000000003</v>
      </c>
      <c r="AJ12" s="9">
        <v>10.178000000000001</v>
      </c>
      <c r="AK12" s="9">
        <v>455.92399999999998</v>
      </c>
      <c r="AL12" s="9">
        <v>180.15299999999999</v>
      </c>
      <c r="AM12" s="9">
        <v>275.77100000000002</v>
      </c>
      <c r="AN12" s="9">
        <v>429.56</v>
      </c>
      <c r="AO12" s="9">
        <v>175.54900000000001</v>
      </c>
      <c r="AP12" s="9">
        <v>254.011</v>
      </c>
      <c r="AQ12" s="9">
        <v>224.678</v>
      </c>
      <c r="AR12" s="9">
        <v>99.501000000000005</v>
      </c>
      <c r="AS12" s="9">
        <v>125.17700000000001</v>
      </c>
      <c r="AT12" s="9">
        <v>204.88200000000001</v>
      </c>
      <c r="AU12" s="9">
        <v>76.048000000000002</v>
      </c>
      <c r="AV12" s="9">
        <v>128.834</v>
      </c>
      <c r="AW12" s="9">
        <v>26.364000000000001</v>
      </c>
      <c r="AX12" s="9">
        <v>4.6029999999999998</v>
      </c>
      <c r="AY12" s="9">
        <v>21.76</v>
      </c>
      <c r="AZ12" s="9">
        <v>161.476</v>
      </c>
      <c r="BA12" s="9">
        <v>72.983000000000004</v>
      </c>
      <c r="BB12" s="9">
        <v>88.492999999999995</v>
      </c>
      <c r="BC12" s="9">
        <v>149.12200000000001</v>
      </c>
      <c r="BD12" s="9">
        <v>67.028000000000006</v>
      </c>
      <c r="BE12" s="9">
        <v>82.093999999999994</v>
      </c>
      <c r="BF12" s="9">
        <v>96.554000000000002</v>
      </c>
      <c r="BG12" s="9">
        <v>40.694000000000003</v>
      </c>
      <c r="BH12" s="9">
        <v>55.86</v>
      </c>
      <c r="BI12" s="9">
        <v>52.569000000000003</v>
      </c>
      <c r="BJ12" s="9">
        <v>26.335000000000001</v>
      </c>
      <c r="BK12" s="9">
        <v>26.234000000000002</v>
      </c>
      <c r="BL12" s="9">
        <v>12.353</v>
      </c>
      <c r="BM12" s="9">
        <v>5.9550000000000001</v>
      </c>
      <c r="BN12" s="9">
        <v>6.399</v>
      </c>
      <c r="BO12" s="9">
        <v>64.156000000000006</v>
      </c>
      <c r="BP12" s="9">
        <v>36.481000000000002</v>
      </c>
      <c r="BQ12" s="9">
        <v>27.675000000000001</v>
      </c>
      <c r="BR12" s="9">
        <v>57.746000000000002</v>
      </c>
      <c r="BS12" s="9">
        <v>33.145000000000003</v>
      </c>
      <c r="BT12" s="9">
        <v>24.600999999999999</v>
      </c>
      <c r="BU12" s="9">
        <v>45.929000000000002</v>
      </c>
      <c r="BV12" s="9">
        <v>25.934999999999999</v>
      </c>
      <c r="BW12" s="9">
        <v>19.992999999999999</v>
      </c>
      <c r="BX12" s="9">
        <v>11.817</v>
      </c>
      <c r="BY12" s="9">
        <v>7.21</v>
      </c>
      <c r="BZ12" s="9">
        <v>4.6070000000000002</v>
      </c>
      <c r="CA12" s="9">
        <v>6.41</v>
      </c>
      <c r="CB12" s="9">
        <v>3.3359999999999999</v>
      </c>
      <c r="CC12" s="9">
        <v>3.0739999999999998</v>
      </c>
      <c r="CD12" s="9">
        <v>384.41399999999999</v>
      </c>
      <c r="CE12" s="9">
        <v>180.12799999999999</v>
      </c>
      <c r="CF12" s="9">
        <v>204.286</v>
      </c>
      <c r="CG12" s="9">
        <v>367.33100000000002</v>
      </c>
      <c r="CH12" s="9">
        <v>173.37700000000001</v>
      </c>
      <c r="CI12" s="9">
        <v>193.95400000000001</v>
      </c>
      <c r="CJ12" s="9">
        <v>190.53299999999999</v>
      </c>
      <c r="CK12" s="9">
        <v>89.222999999999999</v>
      </c>
      <c r="CL12" s="9">
        <v>101.31</v>
      </c>
      <c r="CM12" s="9">
        <v>176.798</v>
      </c>
      <c r="CN12" s="9">
        <v>84.155000000000001</v>
      </c>
      <c r="CO12" s="9">
        <v>92.643000000000001</v>
      </c>
      <c r="CP12" s="9">
        <v>17.082999999999998</v>
      </c>
      <c r="CQ12" s="9">
        <v>6.75</v>
      </c>
      <c r="CR12" s="9">
        <v>10.332000000000001</v>
      </c>
      <c r="CS12" s="9">
        <v>369.87700000000001</v>
      </c>
      <c r="CT12" s="9">
        <v>169.62200000000001</v>
      </c>
      <c r="CU12" s="9">
        <v>200.255</v>
      </c>
      <c r="CV12" s="9">
        <v>353.774</v>
      </c>
      <c r="CW12" s="9">
        <v>163.40199999999999</v>
      </c>
      <c r="CX12" s="9">
        <v>190.37200000000001</v>
      </c>
      <c r="CY12" s="9">
        <v>181.233</v>
      </c>
      <c r="CZ12" s="9">
        <v>82.238</v>
      </c>
      <c r="DA12" s="9">
        <v>98.995000000000005</v>
      </c>
      <c r="DB12" s="9">
        <v>172.542</v>
      </c>
      <c r="DC12" s="9">
        <v>81.164000000000001</v>
      </c>
      <c r="DD12" s="9">
        <v>91.378</v>
      </c>
      <c r="DE12" s="9">
        <v>16.103000000000002</v>
      </c>
      <c r="DF12" s="9">
        <v>6.22</v>
      </c>
      <c r="DG12" s="9">
        <v>9.8829999999999991</v>
      </c>
      <c r="DH12" s="9">
        <v>14.536</v>
      </c>
      <c r="DI12" s="9">
        <v>10.506</v>
      </c>
      <c r="DJ12" s="9">
        <v>4.0309999999999997</v>
      </c>
      <c r="DK12" s="9">
        <v>13.557</v>
      </c>
      <c r="DL12" s="9">
        <v>9.9749999999999996</v>
      </c>
      <c r="DM12" s="9">
        <v>3.581</v>
      </c>
      <c r="DN12" s="9">
        <v>9.3000000000000007</v>
      </c>
      <c r="DO12" s="9">
        <v>6.9850000000000003</v>
      </c>
      <c r="DP12" s="9">
        <v>2.3159999999999998</v>
      </c>
      <c r="DQ12" s="9">
        <v>4.2560000000000002</v>
      </c>
      <c r="DR12" s="9">
        <v>2.9910000000000001</v>
      </c>
      <c r="DS12" s="9">
        <v>1.266</v>
      </c>
      <c r="DT12" s="9">
        <v>0.98</v>
      </c>
      <c r="DU12" s="9">
        <v>0.53</v>
      </c>
      <c r="DV12" s="9">
        <v>0.44900000000000001</v>
      </c>
      <c r="DW12" s="9">
        <v>159.61099999999999</v>
      </c>
      <c r="DX12" s="9">
        <v>75.308999999999997</v>
      </c>
      <c r="DY12" s="9">
        <v>84.301000000000002</v>
      </c>
      <c r="DZ12" s="9">
        <v>151.857</v>
      </c>
      <c r="EA12" s="9">
        <v>72.882999999999996</v>
      </c>
      <c r="EB12" s="9">
        <v>78.974000000000004</v>
      </c>
      <c r="EC12" s="9">
        <v>67.679000000000002</v>
      </c>
      <c r="ED12" s="9">
        <v>32.012</v>
      </c>
      <c r="EE12" s="9">
        <v>35.667000000000002</v>
      </c>
      <c r="EF12" s="9">
        <v>84.177999999999997</v>
      </c>
      <c r="EG12" s="9">
        <v>40.871000000000002</v>
      </c>
      <c r="EH12" s="9">
        <v>43.307000000000002</v>
      </c>
      <c r="EI12" s="9">
        <v>7.7539999999999996</v>
      </c>
      <c r="EJ12" s="9">
        <v>2.4260000000000002</v>
      </c>
      <c r="EK12" s="9">
        <v>5.3280000000000003</v>
      </c>
      <c r="EL12" s="9">
        <v>44.566000000000003</v>
      </c>
      <c r="EM12" s="9">
        <v>22.321000000000002</v>
      </c>
      <c r="EN12" s="9">
        <v>22.244</v>
      </c>
      <c r="EO12" s="9">
        <v>42.408000000000001</v>
      </c>
      <c r="EP12" s="9">
        <v>20.513999999999999</v>
      </c>
      <c r="EQ12" s="9">
        <v>21.893999999999998</v>
      </c>
      <c r="ER12" s="9">
        <v>19.234999999999999</v>
      </c>
      <c r="ES12" s="9">
        <v>8.6050000000000004</v>
      </c>
      <c r="ET12" s="9">
        <v>10.63</v>
      </c>
      <c r="EU12" s="9">
        <v>23.172000000000001</v>
      </c>
      <c r="EV12" s="9">
        <v>11.909000000000001</v>
      </c>
      <c r="EW12" s="9">
        <v>11.263</v>
      </c>
      <c r="EX12" s="9">
        <v>2.1579999999999999</v>
      </c>
      <c r="EY12" s="9">
        <v>1.8069999999999999</v>
      </c>
      <c r="EZ12" s="9">
        <v>0.35099999999999998</v>
      </c>
      <c r="FA12" s="9">
        <v>106.78400000000001</v>
      </c>
      <c r="FB12" s="9">
        <v>44.354999999999997</v>
      </c>
      <c r="FC12" s="9">
        <v>62.43</v>
      </c>
      <c r="FD12" s="9">
        <v>101.69199999999999</v>
      </c>
      <c r="FE12" s="9">
        <v>43.433</v>
      </c>
      <c r="FF12" s="9">
        <v>58.259</v>
      </c>
      <c r="FG12" s="9">
        <v>57.521000000000001</v>
      </c>
      <c r="FH12" s="9">
        <v>27.315999999999999</v>
      </c>
      <c r="FI12" s="9">
        <v>30.204999999999998</v>
      </c>
      <c r="FJ12" s="9">
        <v>44.170999999999999</v>
      </c>
      <c r="FK12" s="9">
        <v>16.116</v>
      </c>
      <c r="FL12" s="9">
        <v>28.053999999999998</v>
      </c>
      <c r="FM12" s="9">
        <v>5.093</v>
      </c>
      <c r="FN12" s="9">
        <v>0.92200000000000004</v>
      </c>
      <c r="FO12" s="9">
        <v>4.1710000000000003</v>
      </c>
      <c r="FP12" s="9">
        <v>73.453000000000003</v>
      </c>
      <c r="FQ12" s="9">
        <v>38.142000000000003</v>
      </c>
      <c r="FR12" s="9">
        <v>35.31</v>
      </c>
      <c r="FS12" s="9">
        <v>71.373999999999995</v>
      </c>
      <c r="FT12" s="9">
        <v>36.546999999999997</v>
      </c>
      <c r="FU12" s="9">
        <v>34.826999999999998</v>
      </c>
      <c r="FV12" s="9">
        <v>46.097999999999999</v>
      </c>
      <c r="FW12" s="9">
        <v>21.29</v>
      </c>
      <c r="FX12" s="9">
        <v>24.808</v>
      </c>
      <c r="FY12" s="9">
        <v>25.277000000000001</v>
      </c>
      <c r="FZ12" s="9">
        <v>15.257999999999999</v>
      </c>
      <c r="GA12" s="9">
        <v>10.019</v>
      </c>
      <c r="GB12" s="9">
        <v>2.0779999999999998</v>
      </c>
      <c r="GC12" s="9">
        <v>1.595</v>
      </c>
      <c r="GD12" s="9">
        <v>0.48299999999999998</v>
      </c>
      <c r="GE12" s="9">
        <v>150.58199999999999</v>
      </c>
      <c r="GF12" s="9">
        <v>66.117000000000004</v>
      </c>
      <c r="GG12" s="9">
        <v>84.465000000000003</v>
      </c>
      <c r="GH12" s="9">
        <v>146.68299999999999</v>
      </c>
      <c r="GI12" s="9">
        <v>64.356999999999999</v>
      </c>
      <c r="GJ12" s="9">
        <v>82.325000000000003</v>
      </c>
      <c r="GK12" s="9">
        <v>53.588000000000001</v>
      </c>
      <c r="GL12" s="9">
        <v>21.942</v>
      </c>
      <c r="GM12" s="9">
        <v>31.646000000000001</v>
      </c>
      <c r="GN12" s="9">
        <v>93.094999999999999</v>
      </c>
      <c r="GO12" s="9">
        <v>42.414999999999999</v>
      </c>
      <c r="GP12" s="9">
        <v>50.679000000000002</v>
      </c>
      <c r="GQ12" s="9">
        <v>3.899</v>
      </c>
      <c r="GR12" s="9">
        <v>1.76</v>
      </c>
      <c r="GS12" s="9">
        <v>2.1389999999999998</v>
      </c>
      <c r="GT12" s="9">
        <v>156.70400000000001</v>
      </c>
      <c r="GU12" s="9">
        <v>74.046999999999997</v>
      </c>
      <c r="GV12" s="9">
        <v>82.656999999999996</v>
      </c>
      <c r="GW12" s="9">
        <v>147.352</v>
      </c>
      <c r="GX12" s="9">
        <v>71.281999999999996</v>
      </c>
      <c r="GY12" s="9">
        <v>76.069999999999993</v>
      </c>
      <c r="GZ12" s="9">
        <v>82.807000000000002</v>
      </c>
      <c r="HA12" s="9">
        <v>41.357999999999997</v>
      </c>
      <c r="HB12" s="9">
        <v>41.45</v>
      </c>
      <c r="HC12" s="9">
        <v>64.545000000000002</v>
      </c>
      <c r="HD12" s="9">
        <v>29.923999999999999</v>
      </c>
      <c r="HE12" s="9">
        <v>34.619999999999997</v>
      </c>
      <c r="HF12" s="9">
        <v>9.3529999999999998</v>
      </c>
      <c r="HG12" s="9">
        <v>2.7650000000000001</v>
      </c>
      <c r="HH12" s="9">
        <v>6.5880000000000001</v>
      </c>
      <c r="HI12" s="9">
        <v>51.203000000000003</v>
      </c>
      <c r="HJ12" s="9">
        <v>25.018999999999998</v>
      </c>
      <c r="HK12" s="9">
        <v>26.184000000000001</v>
      </c>
      <c r="HL12" s="9">
        <v>47.372</v>
      </c>
      <c r="HM12" s="9">
        <v>22.792999999999999</v>
      </c>
      <c r="HN12" s="9">
        <v>24.579000000000001</v>
      </c>
      <c r="HO12" s="9">
        <v>33.368000000000002</v>
      </c>
      <c r="HP12" s="9">
        <v>14.324999999999999</v>
      </c>
      <c r="HQ12" s="9">
        <v>19.042000000000002</v>
      </c>
      <c r="HR12" s="9">
        <v>14.005000000000001</v>
      </c>
      <c r="HS12" s="9">
        <v>8.468</v>
      </c>
      <c r="HT12" s="9">
        <v>5.5369999999999999</v>
      </c>
      <c r="HU12" s="9">
        <v>3.831</v>
      </c>
      <c r="HV12" s="9">
        <v>2.226</v>
      </c>
      <c r="HW12" s="9">
        <v>1.605</v>
      </c>
      <c r="HX12" s="9">
        <v>25.923999999999999</v>
      </c>
      <c r="HY12" s="9">
        <v>14.945</v>
      </c>
      <c r="HZ12" s="9">
        <v>10.98</v>
      </c>
      <c r="IA12" s="9">
        <v>25.923999999999999</v>
      </c>
      <c r="IB12" s="9">
        <v>14.945</v>
      </c>
      <c r="IC12" s="9">
        <v>10.98</v>
      </c>
      <c r="ID12" s="9">
        <v>20.77</v>
      </c>
      <c r="IE12" s="9">
        <v>11.598000000000001</v>
      </c>
      <c r="IF12" s="9">
        <v>9.1720000000000006</v>
      </c>
      <c r="IG12" s="9">
        <v>5.1539999999999999</v>
      </c>
      <c r="IH12" s="9">
        <v>3.347</v>
      </c>
      <c r="II12" s="9">
        <v>1.8069999999999999</v>
      </c>
      <c r="IJ12" s="9">
        <v>0</v>
      </c>
      <c r="IK12" s="9">
        <v>0</v>
      </c>
      <c r="IL12" s="9">
        <v>0</v>
      </c>
      <c r="IM12" s="9">
        <v>363.721</v>
      </c>
      <c r="IN12" s="9">
        <v>122.161</v>
      </c>
      <c r="IO12" s="9">
        <v>241.56</v>
      </c>
      <c r="IP12" s="9">
        <v>333.89499999999998</v>
      </c>
      <c r="IQ12" s="9">
        <v>114.39100000000001</v>
      </c>
    </row>
    <row r="13" spans="1:251">
      <c r="A13" s="10">
        <v>42767</v>
      </c>
      <c r="B13" s="9">
        <v>44.052999999999997</v>
      </c>
      <c r="C13" s="9">
        <v>85.447999999999993</v>
      </c>
      <c r="D13" s="9">
        <v>17.472000000000001</v>
      </c>
      <c r="E13" s="9">
        <v>6.0030000000000001</v>
      </c>
      <c r="F13" s="9">
        <v>11.468999999999999</v>
      </c>
      <c r="G13" s="9">
        <v>255.84299999999999</v>
      </c>
      <c r="H13" s="9">
        <v>140.87299999999999</v>
      </c>
      <c r="I13" s="9">
        <v>114.97</v>
      </c>
      <c r="J13" s="9">
        <v>242.07499999999999</v>
      </c>
      <c r="K13" s="9">
        <v>134.77099999999999</v>
      </c>
      <c r="L13" s="9">
        <v>107.304</v>
      </c>
      <c r="M13" s="9">
        <v>125.79</v>
      </c>
      <c r="N13" s="9">
        <v>75.745000000000005</v>
      </c>
      <c r="O13" s="9">
        <v>50.045000000000002</v>
      </c>
      <c r="P13" s="9">
        <v>116.285</v>
      </c>
      <c r="Q13" s="9">
        <v>59.026000000000003</v>
      </c>
      <c r="R13" s="9">
        <v>57.259</v>
      </c>
      <c r="S13" s="9">
        <v>13.768000000000001</v>
      </c>
      <c r="T13" s="9">
        <v>6.1020000000000003</v>
      </c>
      <c r="U13" s="9">
        <v>7.6660000000000004</v>
      </c>
      <c r="V13" s="9">
        <v>366.42700000000002</v>
      </c>
      <c r="W13" s="9">
        <v>115.758</v>
      </c>
      <c r="X13" s="9">
        <v>250.66800000000001</v>
      </c>
      <c r="Y13" s="9">
        <v>348.64400000000001</v>
      </c>
      <c r="Z13" s="9">
        <v>109.599</v>
      </c>
      <c r="AA13" s="9">
        <v>239.04499999999999</v>
      </c>
      <c r="AB13" s="9">
        <v>136.64400000000001</v>
      </c>
      <c r="AC13" s="9">
        <v>44.759</v>
      </c>
      <c r="AD13" s="9">
        <v>91.885000000000005</v>
      </c>
      <c r="AE13" s="9">
        <v>211.999</v>
      </c>
      <c r="AF13" s="9">
        <v>64.838999999999999</v>
      </c>
      <c r="AG13" s="9">
        <v>147.16</v>
      </c>
      <c r="AH13" s="9">
        <v>17.783000000000001</v>
      </c>
      <c r="AI13" s="9">
        <v>6.16</v>
      </c>
      <c r="AJ13" s="9">
        <v>11.622999999999999</v>
      </c>
      <c r="AK13" s="9">
        <v>464.32400000000001</v>
      </c>
      <c r="AL13" s="9">
        <v>177.56899999999999</v>
      </c>
      <c r="AM13" s="9">
        <v>286.755</v>
      </c>
      <c r="AN13" s="9">
        <v>438.9</v>
      </c>
      <c r="AO13" s="9">
        <v>170.49</v>
      </c>
      <c r="AP13" s="9">
        <v>268.411</v>
      </c>
      <c r="AQ13" s="9">
        <v>224.74299999999999</v>
      </c>
      <c r="AR13" s="9">
        <v>89.5</v>
      </c>
      <c r="AS13" s="9">
        <v>135.24199999999999</v>
      </c>
      <c r="AT13" s="9">
        <v>214.15799999999999</v>
      </c>
      <c r="AU13" s="9">
        <v>80.989999999999995</v>
      </c>
      <c r="AV13" s="9">
        <v>133.16800000000001</v>
      </c>
      <c r="AW13" s="9">
        <v>25.423999999999999</v>
      </c>
      <c r="AX13" s="9">
        <v>7.08</v>
      </c>
      <c r="AY13" s="9">
        <v>18.344000000000001</v>
      </c>
      <c r="AZ13" s="9">
        <v>176.5</v>
      </c>
      <c r="BA13" s="9">
        <v>86.194999999999993</v>
      </c>
      <c r="BB13" s="9">
        <v>90.305000000000007</v>
      </c>
      <c r="BC13" s="9">
        <v>166.43</v>
      </c>
      <c r="BD13" s="9">
        <v>81.808999999999997</v>
      </c>
      <c r="BE13" s="9">
        <v>84.620999999999995</v>
      </c>
      <c r="BF13" s="9">
        <v>98.176000000000002</v>
      </c>
      <c r="BG13" s="9">
        <v>51.057000000000002</v>
      </c>
      <c r="BH13" s="9">
        <v>47.118000000000002</v>
      </c>
      <c r="BI13" s="9">
        <v>68.254000000000005</v>
      </c>
      <c r="BJ13" s="9">
        <v>30.751999999999999</v>
      </c>
      <c r="BK13" s="9">
        <v>37.502000000000002</v>
      </c>
      <c r="BL13" s="9">
        <v>10.07</v>
      </c>
      <c r="BM13" s="9">
        <v>4.3849999999999998</v>
      </c>
      <c r="BN13" s="9">
        <v>5.6849999999999996</v>
      </c>
      <c r="BO13" s="9">
        <v>53.198</v>
      </c>
      <c r="BP13" s="9">
        <v>30.116</v>
      </c>
      <c r="BQ13" s="9">
        <v>23.082000000000001</v>
      </c>
      <c r="BR13" s="9">
        <v>49.912999999999997</v>
      </c>
      <c r="BS13" s="9">
        <v>27.806999999999999</v>
      </c>
      <c r="BT13" s="9">
        <v>22.106999999999999</v>
      </c>
      <c r="BU13" s="9">
        <v>33.673000000000002</v>
      </c>
      <c r="BV13" s="9">
        <v>16.888000000000002</v>
      </c>
      <c r="BW13" s="9">
        <v>16.785</v>
      </c>
      <c r="BX13" s="9">
        <v>16.241</v>
      </c>
      <c r="BY13" s="9">
        <v>10.919</v>
      </c>
      <c r="BZ13" s="9">
        <v>5.3220000000000001</v>
      </c>
      <c r="CA13" s="9">
        <v>3.2839999999999998</v>
      </c>
      <c r="CB13" s="9">
        <v>2.31</v>
      </c>
      <c r="CC13" s="9">
        <v>0.97499999999999998</v>
      </c>
      <c r="CD13" s="9">
        <v>382.80599999999998</v>
      </c>
      <c r="CE13" s="9">
        <v>173.71899999999999</v>
      </c>
      <c r="CF13" s="9">
        <v>209.08699999999999</v>
      </c>
      <c r="CG13" s="9">
        <v>370.97199999999998</v>
      </c>
      <c r="CH13" s="9">
        <v>167.48500000000001</v>
      </c>
      <c r="CI13" s="9">
        <v>203.48699999999999</v>
      </c>
      <c r="CJ13" s="9">
        <v>172.68600000000001</v>
      </c>
      <c r="CK13" s="9">
        <v>74.424999999999997</v>
      </c>
      <c r="CL13" s="9">
        <v>98.260999999999996</v>
      </c>
      <c r="CM13" s="9">
        <v>198.286</v>
      </c>
      <c r="CN13" s="9">
        <v>93.06</v>
      </c>
      <c r="CO13" s="9">
        <v>105.22499999999999</v>
      </c>
      <c r="CP13" s="9">
        <v>11.834</v>
      </c>
      <c r="CQ13" s="9">
        <v>6.234</v>
      </c>
      <c r="CR13" s="9">
        <v>5.6</v>
      </c>
      <c r="CS13" s="9">
        <v>368.97500000000002</v>
      </c>
      <c r="CT13" s="9">
        <v>164.11500000000001</v>
      </c>
      <c r="CU13" s="9">
        <v>204.86</v>
      </c>
      <c r="CV13" s="9">
        <v>357.72800000000001</v>
      </c>
      <c r="CW13" s="9">
        <v>158.46799999999999</v>
      </c>
      <c r="CX13" s="9">
        <v>199.26</v>
      </c>
      <c r="CY13" s="9">
        <v>166.786</v>
      </c>
      <c r="CZ13" s="9">
        <v>69.846999999999994</v>
      </c>
      <c r="DA13" s="9">
        <v>96.938999999999993</v>
      </c>
      <c r="DB13" s="9">
        <v>190.94200000000001</v>
      </c>
      <c r="DC13" s="9">
        <v>88.620999999999995</v>
      </c>
      <c r="DD13" s="9">
        <v>102.321</v>
      </c>
      <c r="DE13" s="9">
        <v>11.247</v>
      </c>
      <c r="DF13" s="9">
        <v>5.6470000000000002</v>
      </c>
      <c r="DG13" s="9">
        <v>5.6</v>
      </c>
      <c r="DH13" s="9">
        <v>13.831</v>
      </c>
      <c r="DI13" s="9">
        <v>9.6050000000000004</v>
      </c>
      <c r="DJ13" s="9">
        <v>4.2270000000000003</v>
      </c>
      <c r="DK13" s="9">
        <v>13.244</v>
      </c>
      <c r="DL13" s="9">
        <v>9.0169999999999995</v>
      </c>
      <c r="DM13" s="9">
        <v>4.2270000000000003</v>
      </c>
      <c r="DN13" s="9">
        <v>5.9</v>
      </c>
      <c r="DO13" s="9">
        <v>4.5780000000000003</v>
      </c>
      <c r="DP13" s="9">
        <v>1.3220000000000001</v>
      </c>
      <c r="DQ13" s="9">
        <v>7.3440000000000003</v>
      </c>
      <c r="DR13" s="9">
        <v>4.4390000000000001</v>
      </c>
      <c r="DS13" s="9">
        <v>2.9049999999999998</v>
      </c>
      <c r="DT13" s="9">
        <v>0.58699999999999997</v>
      </c>
      <c r="DU13" s="9">
        <v>0.58699999999999997</v>
      </c>
      <c r="DV13" s="9">
        <v>0</v>
      </c>
      <c r="DW13" s="9">
        <v>170.35</v>
      </c>
      <c r="DX13" s="9">
        <v>77.945999999999998</v>
      </c>
      <c r="DY13" s="9">
        <v>92.403999999999996</v>
      </c>
      <c r="DZ13" s="9">
        <v>163.46600000000001</v>
      </c>
      <c r="EA13" s="9">
        <v>73.697000000000003</v>
      </c>
      <c r="EB13" s="9">
        <v>89.77</v>
      </c>
      <c r="EC13" s="9">
        <v>63.350999999999999</v>
      </c>
      <c r="ED13" s="9">
        <v>25.088000000000001</v>
      </c>
      <c r="EE13" s="9">
        <v>38.262999999999998</v>
      </c>
      <c r="EF13" s="9">
        <v>100.11499999999999</v>
      </c>
      <c r="EG13" s="9">
        <v>48.609000000000002</v>
      </c>
      <c r="EH13" s="9">
        <v>51.506999999999998</v>
      </c>
      <c r="EI13" s="9">
        <v>6.883</v>
      </c>
      <c r="EJ13" s="9">
        <v>4.2489999999999997</v>
      </c>
      <c r="EK13" s="9">
        <v>2.6339999999999999</v>
      </c>
      <c r="EL13" s="9">
        <v>41.396999999999998</v>
      </c>
      <c r="EM13" s="9">
        <v>15.000999999999999</v>
      </c>
      <c r="EN13" s="9">
        <v>26.395</v>
      </c>
      <c r="EO13" s="9">
        <v>40.871000000000002</v>
      </c>
      <c r="EP13" s="9">
        <v>14.932</v>
      </c>
      <c r="EQ13" s="9">
        <v>25.94</v>
      </c>
      <c r="ER13" s="9">
        <v>20.032</v>
      </c>
      <c r="ES13" s="9">
        <v>5.2009999999999996</v>
      </c>
      <c r="ET13" s="9">
        <v>14.831</v>
      </c>
      <c r="EU13" s="9">
        <v>20.84</v>
      </c>
      <c r="EV13" s="9">
        <v>9.7309999999999999</v>
      </c>
      <c r="EW13" s="9">
        <v>11.109</v>
      </c>
      <c r="EX13" s="9">
        <v>0.52500000000000002</v>
      </c>
      <c r="EY13" s="9">
        <v>6.9000000000000006E-2</v>
      </c>
      <c r="EZ13" s="9">
        <v>0.45600000000000002</v>
      </c>
      <c r="FA13" s="9">
        <v>93.555000000000007</v>
      </c>
      <c r="FB13" s="9">
        <v>38.139000000000003</v>
      </c>
      <c r="FC13" s="9">
        <v>55.415999999999997</v>
      </c>
      <c r="FD13" s="9">
        <v>92.153000000000006</v>
      </c>
      <c r="FE13" s="9">
        <v>37.441000000000003</v>
      </c>
      <c r="FF13" s="9">
        <v>54.712000000000003</v>
      </c>
      <c r="FG13" s="9">
        <v>51.381</v>
      </c>
      <c r="FH13" s="9">
        <v>21.273</v>
      </c>
      <c r="FI13" s="9">
        <v>30.108000000000001</v>
      </c>
      <c r="FJ13" s="9">
        <v>40.771999999999998</v>
      </c>
      <c r="FK13" s="9">
        <v>16.169</v>
      </c>
      <c r="FL13" s="9">
        <v>24.603999999999999</v>
      </c>
      <c r="FM13" s="9">
        <v>1.401</v>
      </c>
      <c r="FN13" s="9">
        <v>0.69799999999999995</v>
      </c>
      <c r="FO13" s="9">
        <v>0.70399999999999996</v>
      </c>
      <c r="FP13" s="9">
        <v>77.506</v>
      </c>
      <c r="FQ13" s="9">
        <v>42.634</v>
      </c>
      <c r="FR13" s="9">
        <v>34.872</v>
      </c>
      <c r="FS13" s="9">
        <v>74.480999999999995</v>
      </c>
      <c r="FT13" s="9">
        <v>41.415999999999997</v>
      </c>
      <c r="FU13" s="9">
        <v>33.064999999999998</v>
      </c>
      <c r="FV13" s="9">
        <v>37.923000000000002</v>
      </c>
      <c r="FW13" s="9">
        <v>22.864000000000001</v>
      </c>
      <c r="FX13" s="9">
        <v>15.058999999999999</v>
      </c>
      <c r="FY13" s="9">
        <v>36.558</v>
      </c>
      <c r="FZ13" s="9">
        <v>18.552</v>
      </c>
      <c r="GA13" s="9">
        <v>18.007000000000001</v>
      </c>
      <c r="GB13" s="9">
        <v>3.0249999999999999</v>
      </c>
      <c r="GC13" s="9">
        <v>1.218</v>
      </c>
      <c r="GD13" s="9">
        <v>1.8069999999999999</v>
      </c>
      <c r="GE13" s="9">
        <v>147.934</v>
      </c>
      <c r="GF13" s="9">
        <v>67.418999999999997</v>
      </c>
      <c r="GG13" s="9">
        <v>80.515000000000001</v>
      </c>
      <c r="GH13" s="9">
        <v>142.179</v>
      </c>
      <c r="GI13" s="9">
        <v>63.862000000000002</v>
      </c>
      <c r="GJ13" s="9">
        <v>78.316000000000003</v>
      </c>
      <c r="GK13" s="9">
        <v>52.076000000000001</v>
      </c>
      <c r="GL13" s="9">
        <v>19.178999999999998</v>
      </c>
      <c r="GM13" s="9">
        <v>32.896999999999998</v>
      </c>
      <c r="GN13" s="9">
        <v>90.102000000000004</v>
      </c>
      <c r="GO13" s="9">
        <v>44.683</v>
      </c>
      <c r="GP13" s="9">
        <v>45.418999999999997</v>
      </c>
      <c r="GQ13" s="9">
        <v>5.7560000000000002</v>
      </c>
      <c r="GR13" s="9">
        <v>3.556</v>
      </c>
      <c r="GS13" s="9">
        <v>2.1989999999999998</v>
      </c>
      <c r="GT13" s="9">
        <v>151.982</v>
      </c>
      <c r="GU13" s="9">
        <v>64.340999999999994</v>
      </c>
      <c r="GV13" s="9">
        <v>87.641000000000005</v>
      </c>
      <c r="GW13" s="9">
        <v>148.53299999999999</v>
      </c>
      <c r="GX13" s="9">
        <v>63.481000000000002</v>
      </c>
      <c r="GY13" s="9">
        <v>85.052000000000007</v>
      </c>
      <c r="GZ13" s="9">
        <v>68.143000000000001</v>
      </c>
      <c r="HA13" s="9">
        <v>27.882999999999999</v>
      </c>
      <c r="HB13" s="9">
        <v>40.261000000000003</v>
      </c>
      <c r="HC13" s="9">
        <v>80.39</v>
      </c>
      <c r="HD13" s="9">
        <v>35.598999999999997</v>
      </c>
      <c r="HE13" s="9">
        <v>44.790999999999997</v>
      </c>
      <c r="HF13" s="9">
        <v>3.448</v>
      </c>
      <c r="HG13" s="9">
        <v>0.86</v>
      </c>
      <c r="HH13" s="9">
        <v>2.589</v>
      </c>
      <c r="HI13" s="9">
        <v>62.024999999999999</v>
      </c>
      <c r="HJ13" s="9">
        <v>32.317</v>
      </c>
      <c r="HK13" s="9">
        <v>29.709</v>
      </c>
      <c r="HL13" s="9">
        <v>60.73</v>
      </c>
      <c r="HM13" s="9">
        <v>31.834</v>
      </c>
      <c r="HN13" s="9">
        <v>28.896000000000001</v>
      </c>
      <c r="HO13" s="9">
        <v>38.249000000000002</v>
      </c>
      <c r="HP13" s="9">
        <v>22.577000000000002</v>
      </c>
      <c r="HQ13" s="9">
        <v>15.672000000000001</v>
      </c>
      <c r="HR13" s="9">
        <v>22.481000000000002</v>
      </c>
      <c r="HS13" s="9">
        <v>9.2569999999999997</v>
      </c>
      <c r="HT13" s="9">
        <v>13.224</v>
      </c>
      <c r="HU13" s="9">
        <v>1.296</v>
      </c>
      <c r="HV13" s="9">
        <v>0.48299999999999998</v>
      </c>
      <c r="HW13" s="9">
        <v>0.81299999999999994</v>
      </c>
      <c r="HX13" s="9">
        <v>20.864999999999998</v>
      </c>
      <c r="HY13" s="9">
        <v>9.6430000000000007</v>
      </c>
      <c r="HZ13" s="9">
        <v>11.222</v>
      </c>
      <c r="IA13" s="9">
        <v>19.53</v>
      </c>
      <c r="IB13" s="9">
        <v>8.3079999999999998</v>
      </c>
      <c r="IC13" s="9">
        <v>11.222</v>
      </c>
      <c r="ID13" s="9">
        <v>14.218</v>
      </c>
      <c r="IE13" s="9">
        <v>4.7859999999999996</v>
      </c>
      <c r="IF13" s="9">
        <v>9.4309999999999992</v>
      </c>
      <c r="IG13" s="9">
        <v>5.3129999999999997</v>
      </c>
      <c r="IH13" s="9">
        <v>3.5219999999999998</v>
      </c>
      <c r="II13" s="9">
        <v>1.7909999999999999</v>
      </c>
      <c r="IJ13" s="9">
        <v>1.335</v>
      </c>
      <c r="IK13" s="9">
        <v>1.335</v>
      </c>
      <c r="IL13" s="9">
        <v>0</v>
      </c>
      <c r="IM13" s="9">
        <v>395.63799999999998</v>
      </c>
      <c r="IN13" s="9">
        <v>139.12899999999999</v>
      </c>
      <c r="IO13" s="9">
        <v>256.51</v>
      </c>
      <c r="IP13" s="9">
        <v>365.98099999999999</v>
      </c>
      <c r="IQ13" s="9">
        <v>131.63300000000001</v>
      </c>
    </row>
    <row r="14" spans="1:251">
      <c r="A14" s="10">
        <v>43132</v>
      </c>
      <c r="B14" s="9">
        <v>41.064</v>
      </c>
      <c r="C14" s="9">
        <v>79.605999999999995</v>
      </c>
      <c r="D14" s="9">
        <v>23.41</v>
      </c>
      <c r="E14" s="9">
        <v>8.0229999999999997</v>
      </c>
      <c r="F14" s="9">
        <v>15.385999999999999</v>
      </c>
      <c r="G14" s="9">
        <v>274.399</v>
      </c>
      <c r="H14" s="9">
        <v>132.80199999999999</v>
      </c>
      <c r="I14" s="9">
        <v>141.59700000000001</v>
      </c>
      <c r="J14" s="9">
        <v>259.00599999999997</v>
      </c>
      <c r="K14" s="9">
        <v>125.929</v>
      </c>
      <c r="L14" s="9">
        <v>133.077</v>
      </c>
      <c r="M14" s="9">
        <v>135.74100000000001</v>
      </c>
      <c r="N14" s="9">
        <v>63.95</v>
      </c>
      <c r="O14" s="9">
        <v>71.790999999999997</v>
      </c>
      <c r="P14" s="9">
        <v>123.26600000000001</v>
      </c>
      <c r="Q14" s="9">
        <v>61.978999999999999</v>
      </c>
      <c r="R14" s="9">
        <v>61.286000000000001</v>
      </c>
      <c r="S14" s="9">
        <v>15.393000000000001</v>
      </c>
      <c r="T14" s="9">
        <v>6.8730000000000002</v>
      </c>
      <c r="U14" s="9">
        <v>8.52</v>
      </c>
      <c r="V14" s="9">
        <v>386.19600000000003</v>
      </c>
      <c r="W14" s="9">
        <v>115.98</v>
      </c>
      <c r="X14" s="9">
        <v>270.21499999999997</v>
      </c>
      <c r="Y14" s="9">
        <v>362.00700000000001</v>
      </c>
      <c r="Z14" s="9">
        <v>111.60599999999999</v>
      </c>
      <c r="AA14" s="9">
        <v>250.40100000000001</v>
      </c>
      <c r="AB14" s="9">
        <v>147.959</v>
      </c>
      <c r="AC14" s="9">
        <v>44.232999999999997</v>
      </c>
      <c r="AD14" s="9">
        <v>103.726</v>
      </c>
      <c r="AE14" s="9">
        <v>214.04900000000001</v>
      </c>
      <c r="AF14" s="9">
        <v>67.373999999999995</v>
      </c>
      <c r="AG14" s="9">
        <v>146.67500000000001</v>
      </c>
      <c r="AH14" s="9">
        <v>24.187999999999999</v>
      </c>
      <c r="AI14" s="9">
        <v>4.3739999999999997</v>
      </c>
      <c r="AJ14" s="9">
        <v>19.814</v>
      </c>
      <c r="AK14" s="9">
        <v>451.20600000000002</v>
      </c>
      <c r="AL14" s="9">
        <v>177.066</v>
      </c>
      <c r="AM14" s="9">
        <v>274.14100000000002</v>
      </c>
      <c r="AN14" s="9">
        <v>421.76499999999999</v>
      </c>
      <c r="AO14" s="9">
        <v>167.47399999999999</v>
      </c>
      <c r="AP14" s="9">
        <v>254.291</v>
      </c>
      <c r="AQ14" s="9">
        <v>214.81200000000001</v>
      </c>
      <c r="AR14" s="9">
        <v>80.852999999999994</v>
      </c>
      <c r="AS14" s="9">
        <v>133.959</v>
      </c>
      <c r="AT14" s="9">
        <v>206.953</v>
      </c>
      <c r="AU14" s="9">
        <v>86.620999999999995</v>
      </c>
      <c r="AV14" s="9">
        <v>120.33199999999999</v>
      </c>
      <c r="AW14" s="9">
        <v>29.440999999999999</v>
      </c>
      <c r="AX14" s="9">
        <v>9.5920000000000005</v>
      </c>
      <c r="AY14" s="9">
        <v>19.849</v>
      </c>
      <c r="AZ14" s="9">
        <v>189.58799999999999</v>
      </c>
      <c r="BA14" s="9">
        <v>82.370999999999995</v>
      </c>
      <c r="BB14" s="9">
        <v>107.217</v>
      </c>
      <c r="BC14" s="9">
        <v>179.06899999999999</v>
      </c>
      <c r="BD14" s="9">
        <v>78.397999999999996</v>
      </c>
      <c r="BE14" s="9">
        <v>100.67100000000001</v>
      </c>
      <c r="BF14" s="9">
        <v>118.508</v>
      </c>
      <c r="BG14" s="9">
        <v>52.927</v>
      </c>
      <c r="BH14" s="9">
        <v>65.581000000000003</v>
      </c>
      <c r="BI14" s="9">
        <v>60.561</v>
      </c>
      <c r="BJ14" s="9">
        <v>25.471</v>
      </c>
      <c r="BK14" s="9">
        <v>35.090000000000003</v>
      </c>
      <c r="BL14" s="9">
        <v>10.52</v>
      </c>
      <c r="BM14" s="9">
        <v>3.9729999999999999</v>
      </c>
      <c r="BN14" s="9">
        <v>6.5460000000000003</v>
      </c>
      <c r="BO14" s="9">
        <v>46.491999999999997</v>
      </c>
      <c r="BP14" s="9">
        <v>23.227</v>
      </c>
      <c r="BQ14" s="9">
        <v>23.265000000000001</v>
      </c>
      <c r="BR14" s="9">
        <v>42.374000000000002</v>
      </c>
      <c r="BS14" s="9">
        <v>20.091999999999999</v>
      </c>
      <c r="BT14" s="9">
        <v>22.283000000000001</v>
      </c>
      <c r="BU14" s="9">
        <v>31.373000000000001</v>
      </c>
      <c r="BV14" s="9">
        <v>15.65</v>
      </c>
      <c r="BW14" s="9">
        <v>15.723000000000001</v>
      </c>
      <c r="BX14" s="9">
        <v>11.000999999999999</v>
      </c>
      <c r="BY14" s="9">
        <v>4.4420000000000002</v>
      </c>
      <c r="BZ14" s="9">
        <v>6.5590000000000002</v>
      </c>
      <c r="CA14" s="9">
        <v>4.1180000000000003</v>
      </c>
      <c r="CB14" s="9">
        <v>3.1349999999999998</v>
      </c>
      <c r="CC14" s="9">
        <v>0.98299999999999998</v>
      </c>
      <c r="CD14" s="9">
        <v>369.71800000000002</v>
      </c>
      <c r="CE14" s="9">
        <v>166.035</v>
      </c>
      <c r="CF14" s="9">
        <v>203.68299999999999</v>
      </c>
      <c r="CG14" s="9">
        <v>357.81200000000001</v>
      </c>
      <c r="CH14" s="9">
        <v>159.09700000000001</v>
      </c>
      <c r="CI14" s="9">
        <v>198.71600000000001</v>
      </c>
      <c r="CJ14" s="9">
        <v>187.39099999999999</v>
      </c>
      <c r="CK14" s="9">
        <v>84.622</v>
      </c>
      <c r="CL14" s="9">
        <v>102.76900000000001</v>
      </c>
      <c r="CM14" s="9">
        <v>170.42099999999999</v>
      </c>
      <c r="CN14" s="9">
        <v>74.474999999999994</v>
      </c>
      <c r="CO14" s="9">
        <v>95.947000000000003</v>
      </c>
      <c r="CP14" s="9">
        <v>11.904999999999999</v>
      </c>
      <c r="CQ14" s="9">
        <v>6.9379999999999997</v>
      </c>
      <c r="CR14" s="9">
        <v>4.9669999999999996</v>
      </c>
      <c r="CS14" s="9">
        <v>357.06799999999998</v>
      </c>
      <c r="CT14" s="9">
        <v>159.148</v>
      </c>
      <c r="CU14" s="9">
        <v>197.91900000000001</v>
      </c>
      <c r="CV14" s="9">
        <v>345.61900000000003</v>
      </c>
      <c r="CW14" s="9">
        <v>152.667</v>
      </c>
      <c r="CX14" s="9">
        <v>192.952</v>
      </c>
      <c r="CY14" s="9">
        <v>179.547</v>
      </c>
      <c r="CZ14" s="9">
        <v>81.150999999999996</v>
      </c>
      <c r="DA14" s="9">
        <v>98.396000000000001</v>
      </c>
      <c r="DB14" s="9">
        <v>166.072</v>
      </c>
      <c r="DC14" s="9">
        <v>71.516000000000005</v>
      </c>
      <c r="DD14" s="9">
        <v>94.555999999999997</v>
      </c>
      <c r="DE14" s="9">
        <v>11.449</v>
      </c>
      <c r="DF14" s="9">
        <v>6.4820000000000002</v>
      </c>
      <c r="DG14" s="9">
        <v>4.9669999999999996</v>
      </c>
      <c r="DH14" s="9">
        <v>12.65</v>
      </c>
      <c r="DI14" s="9">
        <v>6.8860000000000001</v>
      </c>
      <c r="DJ14" s="9">
        <v>5.7640000000000002</v>
      </c>
      <c r="DK14" s="9">
        <v>12.194000000000001</v>
      </c>
      <c r="DL14" s="9">
        <v>6.43</v>
      </c>
      <c r="DM14" s="9">
        <v>5.7640000000000002</v>
      </c>
      <c r="DN14" s="9">
        <v>7.8440000000000003</v>
      </c>
      <c r="DO14" s="9">
        <v>3.4710000000000001</v>
      </c>
      <c r="DP14" s="9">
        <v>4.3730000000000002</v>
      </c>
      <c r="DQ14" s="9">
        <v>4.3499999999999996</v>
      </c>
      <c r="DR14" s="9">
        <v>2.9590000000000001</v>
      </c>
      <c r="DS14" s="9">
        <v>1.391</v>
      </c>
      <c r="DT14" s="9">
        <v>0.45700000000000002</v>
      </c>
      <c r="DU14" s="9">
        <v>0.45700000000000002</v>
      </c>
      <c r="DV14" s="9">
        <v>0</v>
      </c>
      <c r="DW14" s="9">
        <v>155.03299999999999</v>
      </c>
      <c r="DX14" s="9">
        <v>72.385000000000005</v>
      </c>
      <c r="DY14" s="9">
        <v>82.647000000000006</v>
      </c>
      <c r="DZ14" s="9">
        <v>149.32900000000001</v>
      </c>
      <c r="EA14" s="9">
        <v>69.459999999999994</v>
      </c>
      <c r="EB14" s="9">
        <v>79.869</v>
      </c>
      <c r="EC14" s="9">
        <v>61.875999999999998</v>
      </c>
      <c r="ED14" s="9">
        <v>28.832000000000001</v>
      </c>
      <c r="EE14" s="9">
        <v>33.043999999999997</v>
      </c>
      <c r="EF14" s="9">
        <v>87.453000000000003</v>
      </c>
      <c r="EG14" s="9">
        <v>40.628</v>
      </c>
      <c r="EH14" s="9">
        <v>46.825000000000003</v>
      </c>
      <c r="EI14" s="9">
        <v>5.7039999999999997</v>
      </c>
      <c r="EJ14" s="9">
        <v>2.9249999999999998</v>
      </c>
      <c r="EK14" s="9">
        <v>2.778</v>
      </c>
      <c r="EL14" s="9">
        <v>43.634999999999998</v>
      </c>
      <c r="EM14" s="9">
        <v>19.318000000000001</v>
      </c>
      <c r="EN14" s="9">
        <v>24.318000000000001</v>
      </c>
      <c r="EO14" s="9">
        <v>42.140999999999998</v>
      </c>
      <c r="EP14" s="9">
        <v>18.600000000000001</v>
      </c>
      <c r="EQ14" s="9">
        <v>23.541</v>
      </c>
      <c r="ER14" s="9">
        <v>28.17</v>
      </c>
      <c r="ES14" s="9">
        <v>11.031000000000001</v>
      </c>
      <c r="ET14" s="9">
        <v>17.138999999999999</v>
      </c>
      <c r="EU14" s="9">
        <v>13.971</v>
      </c>
      <c r="EV14" s="9">
        <v>7.569</v>
      </c>
      <c r="EW14" s="9">
        <v>6.4020000000000001</v>
      </c>
      <c r="EX14" s="9">
        <v>1.494</v>
      </c>
      <c r="EY14" s="9">
        <v>0.71799999999999997</v>
      </c>
      <c r="EZ14" s="9">
        <v>0.77600000000000002</v>
      </c>
      <c r="FA14" s="9">
        <v>96.71</v>
      </c>
      <c r="FB14" s="9">
        <v>43.646999999999998</v>
      </c>
      <c r="FC14" s="9">
        <v>53.063000000000002</v>
      </c>
      <c r="FD14" s="9">
        <v>93.998999999999995</v>
      </c>
      <c r="FE14" s="9">
        <v>41.377000000000002</v>
      </c>
      <c r="FF14" s="9">
        <v>52.622</v>
      </c>
      <c r="FG14" s="9">
        <v>52.774999999999999</v>
      </c>
      <c r="FH14" s="9">
        <v>25.789000000000001</v>
      </c>
      <c r="FI14" s="9">
        <v>26.986000000000001</v>
      </c>
      <c r="FJ14" s="9">
        <v>41.223999999999997</v>
      </c>
      <c r="FK14" s="9">
        <v>15.587999999999999</v>
      </c>
      <c r="FL14" s="9">
        <v>25.635000000000002</v>
      </c>
      <c r="FM14" s="9">
        <v>2.7109999999999999</v>
      </c>
      <c r="FN14" s="9">
        <v>2.27</v>
      </c>
      <c r="FO14" s="9">
        <v>0.441</v>
      </c>
      <c r="FP14" s="9">
        <v>74.34</v>
      </c>
      <c r="FQ14" s="9">
        <v>30.684999999999999</v>
      </c>
      <c r="FR14" s="9">
        <v>43.655000000000001</v>
      </c>
      <c r="FS14" s="9">
        <v>72.343000000000004</v>
      </c>
      <c r="FT14" s="9">
        <v>29.658999999999999</v>
      </c>
      <c r="FU14" s="9">
        <v>42.683999999999997</v>
      </c>
      <c r="FV14" s="9">
        <v>44.57</v>
      </c>
      <c r="FW14" s="9">
        <v>18.97</v>
      </c>
      <c r="FX14" s="9">
        <v>25.6</v>
      </c>
      <c r="FY14" s="9">
        <v>27.773</v>
      </c>
      <c r="FZ14" s="9">
        <v>10.689</v>
      </c>
      <c r="GA14" s="9">
        <v>17.084</v>
      </c>
      <c r="GB14" s="9">
        <v>1.9970000000000001</v>
      </c>
      <c r="GC14" s="9">
        <v>1.026</v>
      </c>
      <c r="GD14" s="9">
        <v>0.97099999999999997</v>
      </c>
      <c r="GE14" s="9">
        <v>137.40199999999999</v>
      </c>
      <c r="GF14" s="9">
        <v>57.514000000000003</v>
      </c>
      <c r="GG14" s="9">
        <v>79.888000000000005</v>
      </c>
      <c r="GH14" s="9">
        <v>134.03</v>
      </c>
      <c r="GI14" s="9">
        <v>55.908000000000001</v>
      </c>
      <c r="GJ14" s="9">
        <v>78.122</v>
      </c>
      <c r="GK14" s="9">
        <v>51.228999999999999</v>
      </c>
      <c r="GL14" s="9">
        <v>19.841999999999999</v>
      </c>
      <c r="GM14" s="9">
        <v>31.387</v>
      </c>
      <c r="GN14" s="9">
        <v>82.802000000000007</v>
      </c>
      <c r="GO14" s="9">
        <v>36.067</v>
      </c>
      <c r="GP14" s="9">
        <v>46.734999999999999</v>
      </c>
      <c r="GQ14" s="9">
        <v>3.3719999999999999</v>
      </c>
      <c r="GR14" s="9">
        <v>1.6060000000000001</v>
      </c>
      <c r="GS14" s="9">
        <v>1.766</v>
      </c>
      <c r="GT14" s="9">
        <v>147.72499999999999</v>
      </c>
      <c r="GU14" s="9">
        <v>66.704999999999998</v>
      </c>
      <c r="GV14" s="9">
        <v>81.021000000000001</v>
      </c>
      <c r="GW14" s="9">
        <v>141.958</v>
      </c>
      <c r="GX14" s="9">
        <v>64.138000000000005</v>
      </c>
      <c r="GY14" s="9">
        <v>77.819999999999993</v>
      </c>
      <c r="GZ14" s="9">
        <v>77.44</v>
      </c>
      <c r="HA14" s="9">
        <v>34.173999999999999</v>
      </c>
      <c r="HB14" s="9">
        <v>43.265999999999998</v>
      </c>
      <c r="HC14" s="9">
        <v>64.518000000000001</v>
      </c>
      <c r="HD14" s="9">
        <v>29.965</v>
      </c>
      <c r="HE14" s="9">
        <v>34.554000000000002</v>
      </c>
      <c r="HF14" s="9">
        <v>5.7670000000000003</v>
      </c>
      <c r="HG14" s="9">
        <v>2.5659999999999998</v>
      </c>
      <c r="HH14" s="9">
        <v>3.2010000000000001</v>
      </c>
      <c r="HI14" s="9">
        <v>68.593000000000004</v>
      </c>
      <c r="HJ14" s="9">
        <v>34.417999999999999</v>
      </c>
      <c r="HK14" s="9">
        <v>34.173999999999999</v>
      </c>
      <c r="HL14" s="9">
        <v>66.718999999999994</v>
      </c>
      <c r="HM14" s="9">
        <v>32.545000000000002</v>
      </c>
      <c r="HN14" s="9">
        <v>34.173999999999999</v>
      </c>
      <c r="HO14" s="9">
        <v>47.664000000000001</v>
      </c>
      <c r="HP14" s="9">
        <v>25.695</v>
      </c>
      <c r="HQ14" s="9">
        <v>21.97</v>
      </c>
      <c r="HR14" s="9">
        <v>19.055</v>
      </c>
      <c r="HS14" s="9">
        <v>6.85</v>
      </c>
      <c r="HT14" s="9">
        <v>12.205</v>
      </c>
      <c r="HU14" s="9">
        <v>1.873</v>
      </c>
      <c r="HV14" s="9">
        <v>1.873</v>
      </c>
      <c r="HW14" s="9">
        <v>0</v>
      </c>
      <c r="HX14" s="9">
        <v>15.997</v>
      </c>
      <c r="HY14" s="9">
        <v>7.3979999999999997</v>
      </c>
      <c r="HZ14" s="9">
        <v>8.6</v>
      </c>
      <c r="IA14" s="9">
        <v>15.105</v>
      </c>
      <c r="IB14" s="9">
        <v>6.5049999999999999</v>
      </c>
      <c r="IC14" s="9">
        <v>8.6</v>
      </c>
      <c r="ID14" s="9">
        <v>11.058</v>
      </c>
      <c r="IE14" s="9">
        <v>4.9119999999999999</v>
      </c>
      <c r="IF14" s="9">
        <v>6.1470000000000002</v>
      </c>
      <c r="IG14" s="9">
        <v>4.0469999999999997</v>
      </c>
      <c r="IH14" s="9">
        <v>1.5940000000000001</v>
      </c>
      <c r="II14" s="9">
        <v>2.4529999999999998</v>
      </c>
      <c r="IJ14" s="9">
        <v>0.89200000000000002</v>
      </c>
      <c r="IK14" s="9">
        <v>0.89200000000000002</v>
      </c>
      <c r="IL14" s="9">
        <v>0</v>
      </c>
      <c r="IM14" s="9">
        <v>403.47800000000001</v>
      </c>
      <c r="IN14" s="9">
        <v>133.75</v>
      </c>
      <c r="IO14" s="9">
        <v>269.72899999999998</v>
      </c>
      <c r="IP14" s="9">
        <v>359.90300000000002</v>
      </c>
      <c r="IQ14" s="9">
        <v>124.578</v>
      </c>
    </row>
    <row r="15" spans="1:251">
      <c r="A15" s="10">
        <v>43497</v>
      </c>
      <c r="B15" s="9">
        <v>42.008000000000003</v>
      </c>
      <c r="C15" s="9">
        <v>79.864000000000004</v>
      </c>
      <c r="D15" s="9">
        <v>18.86</v>
      </c>
      <c r="E15" s="9">
        <v>4.2960000000000003</v>
      </c>
      <c r="F15" s="9">
        <v>14.564</v>
      </c>
      <c r="G15" s="9">
        <v>255.58</v>
      </c>
      <c r="H15" s="9">
        <v>132.727</v>
      </c>
      <c r="I15" s="9">
        <v>122.85299999999999</v>
      </c>
      <c r="J15" s="9">
        <v>231.482</v>
      </c>
      <c r="K15" s="9">
        <v>120.59399999999999</v>
      </c>
      <c r="L15" s="9">
        <v>110.88800000000001</v>
      </c>
      <c r="M15" s="9">
        <v>126.499</v>
      </c>
      <c r="N15" s="9">
        <v>68.227999999999994</v>
      </c>
      <c r="O15" s="9">
        <v>58.271999999999998</v>
      </c>
      <c r="P15" s="9">
        <v>104.983</v>
      </c>
      <c r="Q15" s="9">
        <v>52.366</v>
      </c>
      <c r="R15" s="9">
        <v>52.616999999999997</v>
      </c>
      <c r="S15" s="9">
        <v>24.097999999999999</v>
      </c>
      <c r="T15" s="9">
        <v>12.134</v>
      </c>
      <c r="U15" s="9">
        <v>11.964</v>
      </c>
      <c r="V15" s="9">
        <v>374.11099999999999</v>
      </c>
      <c r="W15" s="9">
        <v>120.52</v>
      </c>
      <c r="X15" s="9">
        <v>253.59100000000001</v>
      </c>
      <c r="Y15" s="9">
        <v>354.16500000000002</v>
      </c>
      <c r="Z15" s="9">
        <v>117.575</v>
      </c>
      <c r="AA15" s="9">
        <v>236.59</v>
      </c>
      <c r="AB15" s="9">
        <v>144.16</v>
      </c>
      <c r="AC15" s="9">
        <v>45.814999999999998</v>
      </c>
      <c r="AD15" s="9">
        <v>98.344999999999999</v>
      </c>
      <c r="AE15" s="9">
        <v>210.006</v>
      </c>
      <c r="AF15" s="9">
        <v>71.760999999999996</v>
      </c>
      <c r="AG15" s="9">
        <v>138.245</v>
      </c>
      <c r="AH15" s="9">
        <v>19.945</v>
      </c>
      <c r="AI15" s="9">
        <v>2.9449999999999998</v>
      </c>
      <c r="AJ15" s="9">
        <v>17.001000000000001</v>
      </c>
      <c r="AK15" s="9">
        <v>450.55</v>
      </c>
      <c r="AL15" s="9">
        <v>170.37799999999999</v>
      </c>
      <c r="AM15" s="9">
        <v>280.17200000000003</v>
      </c>
      <c r="AN15" s="9">
        <v>417.34899999999999</v>
      </c>
      <c r="AO15" s="9">
        <v>159.191</v>
      </c>
      <c r="AP15" s="9">
        <v>258.15800000000002</v>
      </c>
      <c r="AQ15" s="9">
        <v>208.78100000000001</v>
      </c>
      <c r="AR15" s="9">
        <v>81.83</v>
      </c>
      <c r="AS15" s="9">
        <v>126.95099999999999</v>
      </c>
      <c r="AT15" s="9">
        <v>208.56700000000001</v>
      </c>
      <c r="AU15" s="9">
        <v>77.361000000000004</v>
      </c>
      <c r="AV15" s="9">
        <v>131.20599999999999</v>
      </c>
      <c r="AW15" s="9">
        <v>33.201999999999998</v>
      </c>
      <c r="AX15" s="9">
        <v>11.186999999999999</v>
      </c>
      <c r="AY15" s="9">
        <v>22.013999999999999</v>
      </c>
      <c r="AZ15" s="9">
        <v>171.04599999999999</v>
      </c>
      <c r="BA15" s="9">
        <v>77.441000000000003</v>
      </c>
      <c r="BB15" s="9">
        <v>93.605000000000004</v>
      </c>
      <c r="BC15" s="9">
        <v>156.62100000000001</v>
      </c>
      <c r="BD15" s="9">
        <v>71.111999999999995</v>
      </c>
      <c r="BE15" s="9">
        <v>85.509</v>
      </c>
      <c r="BF15" s="9">
        <v>101.318</v>
      </c>
      <c r="BG15" s="9">
        <v>48.003999999999998</v>
      </c>
      <c r="BH15" s="9">
        <v>53.314</v>
      </c>
      <c r="BI15" s="9">
        <v>55.302999999999997</v>
      </c>
      <c r="BJ15" s="9">
        <v>23.108000000000001</v>
      </c>
      <c r="BK15" s="9">
        <v>32.195</v>
      </c>
      <c r="BL15" s="9">
        <v>14.425000000000001</v>
      </c>
      <c r="BM15" s="9">
        <v>6.3280000000000003</v>
      </c>
      <c r="BN15" s="9">
        <v>8.0969999999999995</v>
      </c>
      <c r="BO15" s="9">
        <v>59.066000000000003</v>
      </c>
      <c r="BP15" s="9">
        <v>29.603000000000002</v>
      </c>
      <c r="BQ15" s="9">
        <v>29.463000000000001</v>
      </c>
      <c r="BR15" s="9">
        <v>54.540999999999997</v>
      </c>
      <c r="BS15" s="9">
        <v>27.702000000000002</v>
      </c>
      <c r="BT15" s="9">
        <v>26.84</v>
      </c>
      <c r="BU15" s="9">
        <v>37.643000000000001</v>
      </c>
      <c r="BV15" s="9">
        <v>18.667000000000002</v>
      </c>
      <c r="BW15" s="9">
        <v>18.975999999999999</v>
      </c>
      <c r="BX15" s="9">
        <v>16.898</v>
      </c>
      <c r="BY15" s="9">
        <v>9.0350000000000001</v>
      </c>
      <c r="BZ15" s="9">
        <v>7.8630000000000004</v>
      </c>
      <c r="CA15" s="9">
        <v>4.524</v>
      </c>
      <c r="CB15" s="9">
        <v>1.9019999999999999</v>
      </c>
      <c r="CC15" s="9">
        <v>2.6230000000000002</v>
      </c>
      <c r="CD15" s="9">
        <v>370.13400000000001</v>
      </c>
      <c r="CE15" s="9">
        <v>155.59800000000001</v>
      </c>
      <c r="CF15" s="9">
        <v>214.536</v>
      </c>
      <c r="CG15" s="9">
        <v>356.74099999999999</v>
      </c>
      <c r="CH15" s="9">
        <v>149.91999999999999</v>
      </c>
      <c r="CI15" s="9">
        <v>206.822</v>
      </c>
      <c r="CJ15" s="9">
        <v>167.59700000000001</v>
      </c>
      <c r="CK15" s="9">
        <v>67.447000000000003</v>
      </c>
      <c r="CL15" s="9">
        <v>100.15</v>
      </c>
      <c r="CM15" s="9">
        <v>189.14400000000001</v>
      </c>
      <c r="CN15" s="9">
        <v>82.472999999999999</v>
      </c>
      <c r="CO15" s="9">
        <v>106.672</v>
      </c>
      <c r="CP15" s="9">
        <v>13.393000000000001</v>
      </c>
      <c r="CQ15" s="9">
        <v>5.6779999999999999</v>
      </c>
      <c r="CR15" s="9">
        <v>7.7149999999999999</v>
      </c>
      <c r="CS15" s="9">
        <v>357.56599999999997</v>
      </c>
      <c r="CT15" s="9">
        <v>148.78800000000001</v>
      </c>
      <c r="CU15" s="9">
        <v>208.77799999999999</v>
      </c>
      <c r="CV15" s="9">
        <v>344.17399999999998</v>
      </c>
      <c r="CW15" s="9">
        <v>143.11000000000001</v>
      </c>
      <c r="CX15" s="9">
        <v>201.06399999999999</v>
      </c>
      <c r="CY15" s="9">
        <v>159.923</v>
      </c>
      <c r="CZ15" s="9">
        <v>64.341999999999999</v>
      </c>
      <c r="DA15" s="9">
        <v>95.581000000000003</v>
      </c>
      <c r="DB15" s="9">
        <v>184.251</v>
      </c>
      <c r="DC15" s="9">
        <v>78.768000000000001</v>
      </c>
      <c r="DD15" s="9">
        <v>105.483</v>
      </c>
      <c r="DE15" s="9">
        <v>13.393000000000001</v>
      </c>
      <c r="DF15" s="9">
        <v>5.6779999999999999</v>
      </c>
      <c r="DG15" s="9">
        <v>7.7149999999999999</v>
      </c>
      <c r="DH15" s="9">
        <v>12.567</v>
      </c>
      <c r="DI15" s="9">
        <v>6.8090000000000002</v>
      </c>
      <c r="DJ15" s="9">
        <v>5.758</v>
      </c>
      <c r="DK15" s="9">
        <v>12.567</v>
      </c>
      <c r="DL15" s="9">
        <v>6.8090000000000002</v>
      </c>
      <c r="DM15" s="9">
        <v>5.758</v>
      </c>
      <c r="DN15" s="9">
        <v>7.6740000000000004</v>
      </c>
      <c r="DO15" s="9">
        <v>3.105</v>
      </c>
      <c r="DP15" s="9">
        <v>4.569</v>
      </c>
      <c r="DQ15" s="9">
        <v>4.8929999999999998</v>
      </c>
      <c r="DR15" s="9">
        <v>3.7050000000000001</v>
      </c>
      <c r="DS15" s="9">
        <v>1.1890000000000001</v>
      </c>
      <c r="DT15" s="9">
        <v>0</v>
      </c>
      <c r="DU15" s="9">
        <v>0</v>
      </c>
      <c r="DV15" s="9">
        <v>0</v>
      </c>
      <c r="DW15" s="9">
        <v>158.89500000000001</v>
      </c>
      <c r="DX15" s="9">
        <v>67.906999999999996</v>
      </c>
      <c r="DY15" s="9">
        <v>90.988</v>
      </c>
      <c r="DZ15" s="9">
        <v>152.572</v>
      </c>
      <c r="EA15" s="9">
        <v>66.361000000000004</v>
      </c>
      <c r="EB15" s="9">
        <v>86.210999999999999</v>
      </c>
      <c r="EC15" s="9">
        <v>63.276000000000003</v>
      </c>
      <c r="ED15" s="9">
        <v>25.832000000000001</v>
      </c>
      <c r="EE15" s="9">
        <v>37.442999999999998</v>
      </c>
      <c r="EF15" s="9">
        <v>89.296000000000006</v>
      </c>
      <c r="EG15" s="9">
        <v>40.529000000000003</v>
      </c>
      <c r="EH15" s="9">
        <v>48.767000000000003</v>
      </c>
      <c r="EI15" s="9">
        <v>6.3230000000000004</v>
      </c>
      <c r="EJ15" s="9">
        <v>1.546</v>
      </c>
      <c r="EK15" s="9">
        <v>4.7770000000000001</v>
      </c>
      <c r="EL15" s="9">
        <v>41.755000000000003</v>
      </c>
      <c r="EM15" s="9">
        <v>17.786000000000001</v>
      </c>
      <c r="EN15" s="9">
        <v>23.97</v>
      </c>
      <c r="EO15" s="9">
        <v>40.527000000000001</v>
      </c>
      <c r="EP15" s="9">
        <v>16.556999999999999</v>
      </c>
      <c r="EQ15" s="9">
        <v>23.97</v>
      </c>
      <c r="ER15" s="9">
        <v>16.059000000000001</v>
      </c>
      <c r="ES15" s="9">
        <v>4.1879999999999997</v>
      </c>
      <c r="ET15" s="9">
        <v>11.871</v>
      </c>
      <c r="EU15" s="9">
        <v>24.466999999999999</v>
      </c>
      <c r="EV15" s="9">
        <v>12.369</v>
      </c>
      <c r="EW15" s="9">
        <v>12.099</v>
      </c>
      <c r="EX15" s="9">
        <v>1.2290000000000001</v>
      </c>
      <c r="EY15" s="9">
        <v>1.2290000000000001</v>
      </c>
      <c r="EZ15" s="9">
        <v>0</v>
      </c>
      <c r="FA15" s="9">
        <v>100.047</v>
      </c>
      <c r="FB15" s="9">
        <v>38.646999999999998</v>
      </c>
      <c r="FC15" s="9">
        <v>61.4</v>
      </c>
      <c r="FD15" s="9">
        <v>97.882999999999996</v>
      </c>
      <c r="FE15" s="9">
        <v>38.279000000000003</v>
      </c>
      <c r="FF15" s="9">
        <v>59.603999999999999</v>
      </c>
      <c r="FG15" s="9">
        <v>53.936999999999998</v>
      </c>
      <c r="FH15" s="9">
        <v>21.663</v>
      </c>
      <c r="FI15" s="9">
        <v>32.274000000000001</v>
      </c>
      <c r="FJ15" s="9">
        <v>43.945999999999998</v>
      </c>
      <c r="FK15" s="9">
        <v>16.616</v>
      </c>
      <c r="FL15" s="9">
        <v>27.331</v>
      </c>
      <c r="FM15" s="9">
        <v>2.1640000000000001</v>
      </c>
      <c r="FN15" s="9">
        <v>0.36799999999999999</v>
      </c>
      <c r="FO15" s="9">
        <v>1.796</v>
      </c>
      <c r="FP15" s="9">
        <v>69.436999999999998</v>
      </c>
      <c r="FQ15" s="9">
        <v>31.257000000000001</v>
      </c>
      <c r="FR15" s="9">
        <v>38.179000000000002</v>
      </c>
      <c r="FS15" s="9">
        <v>65.760000000000005</v>
      </c>
      <c r="FT15" s="9">
        <v>28.722999999999999</v>
      </c>
      <c r="FU15" s="9">
        <v>37.036999999999999</v>
      </c>
      <c r="FV15" s="9">
        <v>34.325000000000003</v>
      </c>
      <c r="FW15" s="9">
        <v>15.763</v>
      </c>
      <c r="FX15" s="9">
        <v>18.562000000000001</v>
      </c>
      <c r="FY15" s="9">
        <v>31.434999999999999</v>
      </c>
      <c r="FZ15" s="9">
        <v>12.959</v>
      </c>
      <c r="GA15" s="9">
        <v>18.475000000000001</v>
      </c>
      <c r="GB15" s="9">
        <v>3.677</v>
      </c>
      <c r="GC15" s="9">
        <v>2.5350000000000001</v>
      </c>
      <c r="GD15" s="9">
        <v>1.1419999999999999</v>
      </c>
      <c r="GE15" s="9">
        <v>142.45500000000001</v>
      </c>
      <c r="GF15" s="9">
        <v>58.985999999999997</v>
      </c>
      <c r="GG15" s="9">
        <v>83.468999999999994</v>
      </c>
      <c r="GH15" s="9">
        <v>137.125</v>
      </c>
      <c r="GI15" s="9">
        <v>58.067999999999998</v>
      </c>
      <c r="GJ15" s="9">
        <v>79.057000000000002</v>
      </c>
      <c r="GK15" s="9">
        <v>45.533999999999999</v>
      </c>
      <c r="GL15" s="9">
        <v>16.254000000000001</v>
      </c>
      <c r="GM15" s="9">
        <v>29.279</v>
      </c>
      <c r="GN15" s="9">
        <v>91.590999999999994</v>
      </c>
      <c r="GO15" s="9">
        <v>41.814</v>
      </c>
      <c r="GP15" s="9">
        <v>49.777999999999999</v>
      </c>
      <c r="GQ15" s="9">
        <v>5.33</v>
      </c>
      <c r="GR15" s="9">
        <v>0.91800000000000004</v>
      </c>
      <c r="GS15" s="9">
        <v>4.4119999999999999</v>
      </c>
      <c r="GT15" s="9">
        <v>143.33000000000001</v>
      </c>
      <c r="GU15" s="9">
        <v>61.615000000000002</v>
      </c>
      <c r="GV15" s="9">
        <v>81.715000000000003</v>
      </c>
      <c r="GW15" s="9">
        <v>138.84100000000001</v>
      </c>
      <c r="GX15" s="9">
        <v>58.051000000000002</v>
      </c>
      <c r="GY15" s="9">
        <v>80.789000000000001</v>
      </c>
      <c r="GZ15" s="9">
        <v>71.512</v>
      </c>
      <c r="HA15" s="9">
        <v>29.977</v>
      </c>
      <c r="HB15" s="9">
        <v>41.534999999999997</v>
      </c>
      <c r="HC15" s="9">
        <v>67.328999999999994</v>
      </c>
      <c r="HD15" s="9">
        <v>28.074999999999999</v>
      </c>
      <c r="HE15" s="9">
        <v>39.255000000000003</v>
      </c>
      <c r="HF15" s="9">
        <v>4.4889999999999999</v>
      </c>
      <c r="HG15" s="9">
        <v>3.5640000000000001</v>
      </c>
      <c r="HH15" s="9">
        <v>0.92500000000000004</v>
      </c>
      <c r="HI15" s="9">
        <v>59.378</v>
      </c>
      <c r="HJ15" s="9">
        <v>23.265999999999998</v>
      </c>
      <c r="HK15" s="9">
        <v>36.112000000000002</v>
      </c>
      <c r="HL15" s="9">
        <v>56.74</v>
      </c>
      <c r="HM15" s="9">
        <v>22.07</v>
      </c>
      <c r="HN15" s="9">
        <v>34.67</v>
      </c>
      <c r="HO15" s="9">
        <v>33.067</v>
      </c>
      <c r="HP15" s="9">
        <v>13.37</v>
      </c>
      <c r="HQ15" s="9">
        <v>19.696999999999999</v>
      </c>
      <c r="HR15" s="9">
        <v>23.672999999999998</v>
      </c>
      <c r="HS15" s="9">
        <v>8.6999999999999993</v>
      </c>
      <c r="HT15" s="9">
        <v>14.973000000000001</v>
      </c>
      <c r="HU15" s="9">
        <v>2.6379999999999999</v>
      </c>
      <c r="HV15" s="9">
        <v>1.196</v>
      </c>
      <c r="HW15" s="9">
        <v>1.4419999999999999</v>
      </c>
      <c r="HX15" s="9">
        <v>24.971</v>
      </c>
      <c r="HY15" s="9">
        <v>11.73</v>
      </c>
      <c r="HZ15" s="9">
        <v>13.241</v>
      </c>
      <c r="IA15" s="9">
        <v>24.035</v>
      </c>
      <c r="IB15" s="9">
        <v>11.73</v>
      </c>
      <c r="IC15" s="9">
        <v>12.305</v>
      </c>
      <c r="ID15" s="9">
        <v>17.484999999999999</v>
      </c>
      <c r="IE15" s="9">
        <v>7.8460000000000001</v>
      </c>
      <c r="IF15" s="9">
        <v>9.6379999999999999</v>
      </c>
      <c r="IG15" s="9">
        <v>6.5510000000000002</v>
      </c>
      <c r="IH15" s="9">
        <v>3.8839999999999999</v>
      </c>
      <c r="II15" s="9">
        <v>2.6669999999999998</v>
      </c>
      <c r="IJ15" s="9">
        <v>0.93600000000000005</v>
      </c>
      <c r="IK15" s="9">
        <v>0</v>
      </c>
      <c r="IL15" s="9">
        <v>0.93600000000000005</v>
      </c>
      <c r="IM15" s="9">
        <v>405.65800000000002</v>
      </c>
      <c r="IN15" s="9">
        <v>145.64699999999999</v>
      </c>
      <c r="IO15" s="9">
        <v>260.01100000000002</v>
      </c>
      <c r="IP15" s="9">
        <v>364.65100000000001</v>
      </c>
      <c r="IQ15" s="9">
        <v>135.42699999999999</v>
      </c>
    </row>
    <row r="16" spans="1:251">
      <c r="A16" s="10">
        <v>43862</v>
      </c>
      <c r="B16" s="9">
        <v>51.171999999999997</v>
      </c>
      <c r="C16" s="9">
        <v>90.162000000000006</v>
      </c>
      <c r="D16" s="9">
        <v>17.193000000000001</v>
      </c>
      <c r="E16" s="9">
        <v>7.2350000000000003</v>
      </c>
      <c r="F16" s="9">
        <v>9.9580000000000002</v>
      </c>
      <c r="G16" s="9">
        <v>259.988</v>
      </c>
      <c r="H16" s="9">
        <v>133.96600000000001</v>
      </c>
      <c r="I16" s="9">
        <v>126.02200000000001</v>
      </c>
      <c r="J16" s="9">
        <v>243.24100000000001</v>
      </c>
      <c r="K16" s="9">
        <v>128.41499999999999</v>
      </c>
      <c r="L16" s="9">
        <v>114.825</v>
      </c>
      <c r="M16" s="9">
        <v>130.95699999999999</v>
      </c>
      <c r="N16" s="9">
        <v>72.271000000000001</v>
      </c>
      <c r="O16" s="9">
        <v>58.686</v>
      </c>
      <c r="P16" s="9">
        <v>112.28400000000001</v>
      </c>
      <c r="Q16" s="9">
        <v>56.145000000000003</v>
      </c>
      <c r="R16" s="9">
        <v>56.139000000000003</v>
      </c>
      <c r="S16" s="9">
        <v>16.748000000000001</v>
      </c>
      <c r="T16" s="9">
        <v>5.5510000000000002</v>
      </c>
      <c r="U16" s="9">
        <v>11.196999999999999</v>
      </c>
      <c r="V16" s="9">
        <v>410.16300000000001</v>
      </c>
      <c r="W16" s="9">
        <v>118.41500000000001</v>
      </c>
      <c r="X16" s="9">
        <v>291.74799999999999</v>
      </c>
      <c r="Y16" s="9">
        <v>386.255</v>
      </c>
      <c r="Z16" s="9">
        <v>113.79</v>
      </c>
      <c r="AA16" s="9">
        <v>272.46499999999997</v>
      </c>
      <c r="AB16" s="9">
        <v>157.94800000000001</v>
      </c>
      <c r="AC16" s="9">
        <v>42.485999999999997</v>
      </c>
      <c r="AD16" s="9">
        <v>115.461</v>
      </c>
      <c r="AE16" s="9">
        <v>228.30699999999999</v>
      </c>
      <c r="AF16" s="9">
        <v>71.302999999999997</v>
      </c>
      <c r="AG16" s="9">
        <v>157.00399999999999</v>
      </c>
      <c r="AH16" s="9">
        <v>23.908000000000001</v>
      </c>
      <c r="AI16" s="9">
        <v>4.6260000000000003</v>
      </c>
      <c r="AJ16" s="9">
        <v>19.283000000000001</v>
      </c>
      <c r="AK16" s="9">
        <v>476.00700000000001</v>
      </c>
      <c r="AL16" s="9">
        <v>177.905</v>
      </c>
      <c r="AM16" s="9">
        <v>298.10199999999998</v>
      </c>
      <c r="AN16" s="9">
        <v>454.05</v>
      </c>
      <c r="AO16" s="9">
        <v>172.82400000000001</v>
      </c>
      <c r="AP16" s="9">
        <v>281.22500000000002</v>
      </c>
      <c r="AQ16" s="9">
        <v>231.892</v>
      </c>
      <c r="AR16" s="9">
        <v>90.721000000000004</v>
      </c>
      <c r="AS16" s="9">
        <v>141.17099999999999</v>
      </c>
      <c r="AT16" s="9">
        <v>222.15799999999999</v>
      </c>
      <c r="AU16" s="9">
        <v>82.103999999999999</v>
      </c>
      <c r="AV16" s="9">
        <v>140.054</v>
      </c>
      <c r="AW16" s="9">
        <v>21.957000000000001</v>
      </c>
      <c r="AX16" s="9">
        <v>5.0810000000000004</v>
      </c>
      <c r="AY16" s="9">
        <v>16.876000000000001</v>
      </c>
      <c r="AZ16" s="9">
        <v>177.01</v>
      </c>
      <c r="BA16" s="9">
        <v>86.787999999999997</v>
      </c>
      <c r="BB16" s="9">
        <v>90.222999999999999</v>
      </c>
      <c r="BC16" s="9">
        <v>166.71899999999999</v>
      </c>
      <c r="BD16" s="9">
        <v>79.991</v>
      </c>
      <c r="BE16" s="9">
        <v>86.727999999999994</v>
      </c>
      <c r="BF16" s="9">
        <v>103.113</v>
      </c>
      <c r="BG16" s="9">
        <v>45.692</v>
      </c>
      <c r="BH16" s="9">
        <v>57.420999999999999</v>
      </c>
      <c r="BI16" s="9">
        <v>63.606000000000002</v>
      </c>
      <c r="BJ16" s="9">
        <v>34.298999999999999</v>
      </c>
      <c r="BK16" s="9">
        <v>29.306999999999999</v>
      </c>
      <c r="BL16" s="9">
        <v>10.292</v>
      </c>
      <c r="BM16" s="9">
        <v>6.7969999999999997</v>
      </c>
      <c r="BN16" s="9">
        <v>3.4950000000000001</v>
      </c>
      <c r="BO16" s="9">
        <v>50.097000000000001</v>
      </c>
      <c r="BP16" s="9">
        <v>28.908000000000001</v>
      </c>
      <c r="BQ16" s="9">
        <v>21.189</v>
      </c>
      <c r="BR16" s="9">
        <v>44.82</v>
      </c>
      <c r="BS16" s="9">
        <v>26.088999999999999</v>
      </c>
      <c r="BT16" s="9">
        <v>18.73</v>
      </c>
      <c r="BU16" s="9">
        <v>32.509</v>
      </c>
      <c r="BV16" s="9">
        <v>17.701000000000001</v>
      </c>
      <c r="BW16" s="9">
        <v>14.807</v>
      </c>
      <c r="BX16" s="9">
        <v>12.311</v>
      </c>
      <c r="BY16" s="9">
        <v>8.3879999999999999</v>
      </c>
      <c r="BZ16" s="9">
        <v>3.923</v>
      </c>
      <c r="CA16" s="9">
        <v>5.2779999999999996</v>
      </c>
      <c r="CB16" s="9">
        <v>2.819</v>
      </c>
      <c r="CC16" s="9">
        <v>2.4590000000000001</v>
      </c>
      <c r="CD16" s="9">
        <v>398.26299999999998</v>
      </c>
      <c r="CE16" s="9">
        <v>169.28399999999999</v>
      </c>
      <c r="CF16" s="9">
        <v>228.97800000000001</v>
      </c>
      <c r="CG16" s="9">
        <v>384.92899999999997</v>
      </c>
      <c r="CH16" s="9">
        <v>162.87</v>
      </c>
      <c r="CI16" s="9">
        <v>222.059</v>
      </c>
      <c r="CJ16" s="9">
        <v>182.74</v>
      </c>
      <c r="CK16" s="9">
        <v>71.930000000000007</v>
      </c>
      <c r="CL16" s="9">
        <v>110.81</v>
      </c>
      <c r="CM16" s="9">
        <v>202.19</v>
      </c>
      <c r="CN16" s="9">
        <v>90.941000000000003</v>
      </c>
      <c r="CO16" s="9">
        <v>111.249</v>
      </c>
      <c r="CP16" s="9">
        <v>13.333</v>
      </c>
      <c r="CQ16" s="9">
        <v>6.4139999999999997</v>
      </c>
      <c r="CR16" s="9">
        <v>6.9189999999999996</v>
      </c>
      <c r="CS16" s="9">
        <v>386.08499999999998</v>
      </c>
      <c r="CT16" s="9">
        <v>161.101</v>
      </c>
      <c r="CU16" s="9">
        <v>224.98400000000001</v>
      </c>
      <c r="CV16" s="9">
        <v>373.37799999999999</v>
      </c>
      <c r="CW16" s="9">
        <v>155.31299999999999</v>
      </c>
      <c r="CX16" s="9">
        <v>218.06399999999999</v>
      </c>
      <c r="CY16" s="9">
        <v>176.96600000000001</v>
      </c>
      <c r="CZ16" s="9">
        <v>68.822999999999993</v>
      </c>
      <c r="DA16" s="9">
        <v>108.143</v>
      </c>
      <c r="DB16" s="9">
        <v>196.41200000000001</v>
      </c>
      <c r="DC16" s="9">
        <v>86.491</v>
      </c>
      <c r="DD16" s="9">
        <v>109.92100000000001</v>
      </c>
      <c r="DE16" s="9">
        <v>12.707000000000001</v>
      </c>
      <c r="DF16" s="9">
        <v>5.7880000000000003</v>
      </c>
      <c r="DG16" s="9">
        <v>6.9189999999999996</v>
      </c>
      <c r="DH16" s="9">
        <v>12.178000000000001</v>
      </c>
      <c r="DI16" s="9">
        <v>8.1829999999999998</v>
      </c>
      <c r="DJ16" s="9">
        <v>3.9950000000000001</v>
      </c>
      <c r="DK16" s="9">
        <v>11.552</v>
      </c>
      <c r="DL16" s="9">
        <v>7.5570000000000004</v>
      </c>
      <c r="DM16" s="9">
        <v>3.9950000000000001</v>
      </c>
      <c r="DN16" s="9">
        <v>5.774</v>
      </c>
      <c r="DO16" s="9">
        <v>3.1070000000000002</v>
      </c>
      <c r="DP16" s="9">
        <v>2.6669999999999998</v>
      </c>
      <c r="DQ16" s="9">
        <v>5.7779999999999996</v>
      </c>
      <c r="DR16" s="9">
        <v>4.45</v>
      </c>
      <c r="DS16" s="9">
        <v>1.3280000000000001</v>
      </c>
      <c r="DT16" s="9">
        <v>0.626</v>
      </c>
      <c r="DU16" s="9">
        <v>0.626</v>
      </c>
      <c r="DV16" s="9">
        <v>0</v>
      </c>
      <c r="DW16" s="9">
        <v>173.41300000000001</v>
      </c>
      <c r="DX16" s="9">
        <v>68.442999999999998</v>
      </c>
      <c r="DY16" s="9">
        <v>104.97</v>
      </c>
      <c r="DZ16" s="9">
        <v>168.571</v>
      </c>
      <c r="EA16" s="9">
        <v>66.347999999999999</v>
      </c>
      <c r="EB16" s="9">
        <v>102.223</v>
      </c>
      <c r="EC16" s="9">
        <v>64.034999999999997</v>
      </c>
      <c r="ED16" s="9">
        <v>22.036999999999999</v>
      </c>
      <c r="EE16" s="9">
        <v>41.997999999999998</v>
      </c>
      <c r="EF16" s="9">
        <v>104.536</v>
      </c>
      <c r="EG16" s="9">
        <v>44.311</v>
      </c>
      <c r="EH16" s="9">
        <v>60.225000000000001</v>
      </c>
      <c r="EI16" s="9">
        <v>4.8419999999999996</v>
      </c>
      <c r="EJ16" s="9">
        <v>2.0950000000000002</v>
      </c>
      <c r="EK16" s="9">
        <v>2.7469999999999999</v>
      </c>
      <c r="EL16" s="9">
        <v>46.978000000000002</v>
      </c>
      <c r="EM16" s="9">
        <v>17.274999999999999</v>
      </c>
      <c r="EN16" s="9">
        <v>29.704000000000001</v>
      </c>
      <c r="EO16" s="9">
        <v>44.832999999999998</v>
      </c>
      <c r="EP16" s="9">
        <v>16.053999999999998</v>
      </c>
      <c r="EQ16" s="9">
        <v>28.779</v>
      </c>
      <c r="ER16" s="9">
        <v>21.949000000000002</v>
      </c>
      <c r="ES16" s="9">
        <v>5.1269999999999998</v>
      </c>
      <c r="ET16" s="9">
        <v>16.821000000000002</v>
      </c>
      <c r="EU16" s="9">
        <v>22.885000000000002</v>
      </c>
      <c r="EV16" s="9">
        <v>10.927</v>
      </c>
      <c r="EW16" s="9">
        <v>11.958</v>
      </c>
      <c r="EX16" s="9">
        <v>2.145</v>
      </c>
      <c r="EY16" s="9">
        <v>1.2210000000000001</v>
      </c>
      <c r="EZ16" s="9">
        <v>0.92400000000000004</v>
      </c>
      <c r="FA16" s="9">
        <v>93.245999999999995</v>
      </c>
      <c r="FB16" s="9">
        <v>34.078000000000003</v>
      </c>
      <c r="FC16" s="9">
        <v>59.167999999999999</v>
      </c>
      <c r="FD16" s="9">
        <v>91.186000000000007</v>
      </c>
      <c r="FE16" s="9">
        <v>33.329000000000001</v>
      </c>
      <c r="FF16" s="9">
        <v>57.857999999999997</v>
      </c>
      <c r="FG16" s="9">
        <v>47.406999999999996</v>
      </c>
      <c r="FH16" s="9">
        <v>14.444000000000001</v>
      </c>
      <c r="FI16" s="9">
        <v>32.963999999999999</v>
      </c>
      <c r="FJ16" s="9">
        <v>43.779000000000003</v>
      </c>
      <c r="FK16" s="9">
        <v>18.885000000000002</v>
      </c>
      <c r="FL16" s="9">
        <v>24.893999999999998</v>
      </c>
      <c r="FM16" s="9">
        <v>2.06</v>
      </c>
      <c r="FN16" s="9">
        <v>0.749</v>
      </c>
      <c r="FO16" s="9">
        <v>1.31</v>
      </c>
      <c r="FP16" s="9">
        <v>84.625</v>
      </c>
      <c r="FQ16" s="9">
        <v>49.488999999999997</v>
      </c>
      <c r="FR16" s="9">
        <v>35.136000000000003</v>
      </c>
      <c r="FS16" s="9">
        <v>80.338999999999999</v>
      </c>
      <c r="FT16" s="9">
        <v>47.14</v>
      </c>
      <c r="FU16" s="9">
        <v>33.198</v>
      </c>
      <c r="FV16" s="9">
        <v>49.348999999999997</v>
      </c>
      <c r="FW16" s="9">
        <v>30.321999999999999</v>
      </c>
      <c r="FX16" s="9">
        <v>19.027000000000001</v>
      </c>
      <c r="FY16" s="9">
        <v>30.99</v>
      </c>
      <c r="FZ16" s="9">
        <v>16.818000000000001</v>
      </c>
      <c r="GA16" s="9">
        <v>14.170999999999999</v>
      </c>
      <c r="GB16" s="9">
        <v>4.2859999999999996</v>
      </c>
      <c r="GC16" s="9">
        <v>2.3479999999999999</v>
      </c>
      <c r="GD16" s="9">
        <v>1.9379999999999999</v>
      </c>
      <c r="GE16" s="9">
        <v>153.45400000000001</v>
      </c>
      <c r="GF16" s="9">
        <v>56.387</v>
      </c>
      <c r="GG16" s="9">
        <v>97.066000000000003</v>
      </c>
      <c r="GH16" s="9">
        <v>148.47399999999999</v>
      </c>
      <c r="GI16" s="9">
        <v>54.292000000000002</v>
      </c>
      <c r="GJ16" s="9">
        <v>94.182000000000002</v>
      </c>
      <c r="GK16" s="9">
        <v>52.351999999999997</v>
      </c>
      <c r="GL16" s="9">
        <v>13.941000000000001</v>
      </c>
      <c r="GM16" s="9">
        <v>38.411000000000001</v>
      </c>
      <c r="GN16" s="9">
        <v>96.122</v>
      </c>
      <c r="GO16" s="9">
        <v>40.350999999999999</v>
      </c>
      <c r="GP16" s="9">
        <v>55.771000000000001</v>
      </c>
      <c r="GQ16" s="9">
        <v>4.9790000000000001</v>
      </c>
      <c r="GR16" s="9">
        <v>2.0950000000000002</v>
      </c>
      <c r="GS16" s="9">
        <v>2.8839999999999999</v>
      </c>
      <c r="GT16" s="9">
        <v>164.33199999999999</v>
      </c>
      <c r="GU16" s="9">
        <v>72.28</v>
      </c>
      <c r="GV16" s="9">
        <v>92.052000000000007</v>
      </c>
      <c r="GW16" s="9">
        <v>159.99199999999999</v>
      </c>
      <c r="GX16" s="9">
        <v>70.897999999999996</v>
      </c>
      <c r="GY16" s="9">
        <v>89.093999999999994</v>
      </c>
      <c r="GZ16" s="9">
        <v>80.647000000000006</v>
      </c>
      <c r="HA16" s="9">
        <v>34.69</v>
      </c>
      <c r="HB16" s="9">
        <v>45.957000000000001</v>
      </c>
      <c r="HC16" s="9">
        <v>79.343999999999994</v>
      </c>
      <c r="HD16" s="9">
        <v>36.207999999999998</v>
      </c>
      <c r="HE16" s="9">
        <v>43.136000000000003</v>
      </c>
      <c r="HF16" s="9">
        <v>4.34</v>
      </c>
      <c r="HG16" s="9">
        <v>1.3819999999999999</v>
      </c>
      <c r="HH16" s="9">
        <v>2.9580000000000002</v>
      </c>
      <c r="HI16" s="9">
        <v>64.947000000000003</v>
      </c>
      <c r="HJ16" s="9">
        <v>32.250999999999998</v>
      </c>
      <c r="HK16" s="9">
        <v>32.695999999999998</v>
      </c>
      <c r="HL16" s="9">
        <v>61.939</v>
      </c>
      <c r="HM16" s="9">
        <v>29.640999999999998</v>
      </c>
      <c r="HN16" s="9">
        <v>32.298999999999999</v>
      </c>
      <c r="HO16" s="9">
        <v>38.619</v>
      </c>
      <c r="HP16" s="9">
        <v>18.492000000000001</v>
      </c>
      <c r="HQ16" s="9">
        <v>20.128</v>
      </c>
      <c r="HR16" s="9">
        <v>23.32</v>
      </c>
      <c r="HS16" s="9">
        <v>11.148999999999999</v>
      </c>
      <c r="HT16" s="9">
        <v>12.170999999999999</v>
      </c>
      <c r="HU16" s="9">
        <v>3.008</v>
      </c>
      <c r="HV16" s="9">
        <v>2.6110000000000002</v>
      </c>
      <c r="HW16" s="9">
        <v>0.39700000000000002</v>
      </c>
      <c r="HX16" s="9">
        <v>15.531000000000001</v>
      </c>
      <c r="HY16" s="9">
        <v>8.3650000000000002</v>
      </c>
      <c r="HZ16" s="9">
        <v>7.165</v>
      </c>
      <c r="IA16" s="9">
        <v>14.523999999999999</v>
      </c>
      <c r="IB16" s="9">
        <v>8.0399999999999991</v>
      </c>
      <c r="IC16" s="9">
        <v>6.484</v>
      </c>
      <c r="ID16" s="9">
        <v>11.121</v>
      </c>
      <c r="IE16" s="9">
        <v>4.8070000000000004</v>
      </c>
      <c r="IF16" s="9">
        <v>6.3140000000000001</v>
      </c>
      <c r="IG16" s="9">
        <v>3.403</v>
      </c>
      <c r="IH16" s="9">
        <v>3.2330000000000001</v>
      </c>
      <c r="II16" s="9">
        <v>0.17</v>
      </c>
      <c r="IJ16" s="9">
        <v>1.006</v>
      </c>
      <c r="IK16" s="9">
        <v>0.32500000000000001</v>
      </c>
      <c r="IL16" s="9">
        <v>0.68100000000000005</v>
      </c>
      <c r="IM16" s="9">
        <v>405.89400000000001</v>
      </c>
      <c r="IN16" s="9">
        <v>141.18700000000001</v>
      </c>
      <c r="IO16" s="9">
        <v>264.70699999999999</v>
      </c>
      <c r="IP16" s="9">
        <v>368.66500000000002</v>
      </c>
      <c r="IQ16" s="9">
        <v>132.27699999999999</v>
      </c>
    </row>
    <row r="17" spans="1:251">
      <c r="A17" s="10">
        <v>44228</v>
      </c>
      <c r="B17" s="9">
        <v>50.131999999999998</v>
      </c>
      <c r="C17" s="9">
        <v>72.073999999999998</v>
      </c>
      <c r="D17" s="9">
        <v>14.5</v>
      </c>
      <c r="E17" s="9">
        <v>5.0949999999999998</v>
      </c>
      <c r="F17" s="9">
        <v>9.4049999999999994</v>
      </c>
      <c r="G17" s="9">
        <v>250.244</v>
      </c>
      <c r="H17" s="9">
        <v>137.95400000000001</v>
      </c>
      <c r="I17" s="9">
        <v>112.289</v>
      </c>
      <c r="J17" s="9">
        <v>234.428</v>
      </c>
      <c r="K17" s="9">
        <v>132.94399999999999</v>
      </c>
      <c r="L17" s="9">
        <v>101.48399999999999</v>
      </c>
      <c r="M17" s="9">
        <v>116.84099999999999</v>
      </c>
      <c r="N17" s="9">
        <v>68.558999999999997</v>
      </c>
      <c r="O17" s="9">
        <v>48.281999999999996</v>
      </c>
      <c r="P17" s="9">
        <v>117.587</v>
      </c>
      <c r="Q17" s="9">
        <v>64.385000000000005</v>
      </c>
      <c r="R17" s="9">
        <v>53.201999999999998</v>
      </c>
      <c r="S17" s="9">
        <v>15.816000000000001</v>
      </c>
      <c r="T17" s="9">
        <v>5.01</v>
      </c>
      <c r="U17" s="9">
        <v>10.805999999999999</v>
      </c>
      <c r="V17" s="9">
        <v>345.62900000000002</v>
      </c>
      <c r="W17" s="9">
        <v>113.82299999999999</v>
      </c>
      <c r="X17" s="9">
        <v>231.80600000000001</v>
      </c>
      <c r="Y17" s="9">
        <v>323.50799999999998</v>
      </c>
      <c r="Z17" s="9">
        <v>108.968</v>
      </c>
      <c r="AA17" s="9">
        <v>214.54</v>
      </c>
      <c r="AB17" s="9">
        <v>130.864</v>
      </c>
      <c r="AC17" s="9">
        <v>43.606000000000002</v>
      </c>
      <c r="AD17" s="9">
        <v>87.257999999999996</v>
      </c>
      <c r="AE17" s="9">
        <v>192.64400000000001</v>
      </c>
      <c r="AF17" s="9">
        <v>65.361999999999995</v>
      </c>
      <c r="AG17" s="9">
        <v>127.282</v>
      </c>
      <c r="AH17" s="9">
        <v>22.120999999999999</v>
      </c>
      <c r="AI17" s="9">
        <v>4.8550000000000004</v>
      </c>
      <c r="AJ17" s="9">
        <v>17.266999999999999</v>
      </c>
      <c r="AK17" s="9">
        <v>401.17700000000002</v>
      </c>
      <c r="AL17" s="9">
        <v>153.25700000000001</v>
      </c>
      <c r="AM17" s="9">
        <v>247.92</v>
      </c>
      <c r="AN17" s="9">
        <v>383.93700000000001</v>
      </c>
      <c r="AO17" s="9">
        <v>149.09399999999999</v>
      </c>
      <c r="AP17" s="9">
        <v>234.84299999999999</v>
      </c>
      <c r="AQ17" s="9">
        <v>187.66</v>
      </c>
      <c r="AR17" s="9">
        <v>78.453000000000003</v>
      </c>
      <c r="AS17" s="9">
        <v>109.20699999999999</v>
      </c>
      <c r="AT17" s="9">
        <v>196.27600000000001</v>
      </c>
      <c r="AU17" s="9">
        <v>70.64</v>
      </c>
      <c r="AV17" s="9">
        <v>125.636</v>
      </c>
      <c r="AW17" s="9">
        <v>17.239999999999998</v>
      </c>
      <c r="AX17" s="9">
        <v>4.1630000000000003</v>
      </c>
      <c r="AY17" s="9">
        <v>13.077</v>
      </c>
      <c r="AZ17" s="9">
        <v>162.39699999999999</v>
      </c>
      <c r="BA17" s="9">
        <v>78.391000000000005</v>
      </c>
      <c r="BB17" s="9">
        <v>84.006</v>
      </c>
      <c r="BC17" s="9">
        <v>154.21299999999999</v>
      </c>
      <c r="BD17" s="9">
        <v>75.353999999999999</v>
      </c>
      <c r="BE17" s="9">
        <v>78.858000000000004</v>
      </c>
      <c r="BF17" s="9">
        <v>95.073999999999998</v>
      </c>
      <c r="BG17" s="9">
        <v>44.731999999999999</v>
      </c>
      <c r="BH17" s="9">
        <v>50.341999999999999</v>
      </c>
      <c r="BI17" s="9">
        <v>59.139000000000003</v>
      </c>
      <c r="BJ17" s="9">
        <v>30.622</v>
      </c>
      <c r="BK17" s="9">
        <v>28.515999999999998</v>
      </c>
      <c r="BL17" s="9">
        <v>8.1839999999999993</v>
      </c>
      <c r="BM17" s="9">
        <v>3.0369999999999999</v>
      </c>
      <c r="BN17" s="9">
        <v>5.1470000000000002</v>
      </c>
      <c r="BO17" s="9">
        <v>61.494999999999997</v>
      </c>
      <c r="BP17" s="9">
        <v>34.066000000000003</v>
      </c>
      <c r="BQ17" s="9">
        <v>27.428999999999998</v>
      </c>
      <c r="BR17" s="9">
        <v>56.994999999999997</v>
      </c>
      <c r="BS17" s="9">
        <v>32.718000000000004</v>
      </c>
      <c r="BT17" s="9">
        <v>24.277000000000001</v>
      </c>
      <c r="BU17" s="9">
        <v>36.396999999999998</v>
      </c>
      <c r="BV17" s="9">
        <v>20.071999999999999</v>
      </c>
      <c r="BW17" s="9">
        <v>16.324000000000002</v>
      </c>
      <c r="BX17" s="9">
        <v>20.599</v>
      </c>
      <c r="BY17" s="9">
        <v>12.646000000000001</v>
      </c>
      <c r="BZ17" s="9">
        <v>7.9530000000000003</v>
      </c>
      <c r="CA17" s="9">
        <v>4.4989999999999997</v>
      </c>
      <c r="CB17" s="9">
        <v>1.347</v>
      </c>
      <c r="CC17" s="9">
        <v>3.1520000000000001</v>
      </c>
      <c r="CD17" s="9">
        <v>324.82600000000002</v>
      </c>
      <c r="CE17" s="9">
        <v>147.52199999999999</v>
      </c>
      <c r="CF17" s="9">
        <v>177.303</v>
      </c>
      <c r="CG17" s="9">
        <v>316.59899999999999</v>
      </c>
      <c r="CH17" s="9">
        <v>143.68899999999999</v>
      </c>
      <c r="CI17" s="9">
        <v>172.91</v>
      </c>
      <c r="CJ17" s="9">
        <v>148.45699999999999</v>
      </c>
      <c r="CK17" s="9">
        <v>71.584999999999994</v>
      </c>
      <c r="CL17" s="9">
        <v>76.872</v>
      </c>
      <c r="CM17" s="9">
        <v>168.142</v>
      </c>
      <c r="CN17" s="9">
        <v>72.103999999999999</v>
      </c>
      <c r="CO17" s="9">
        <v>96.037999999999997</v>
      </c>
      <c r="CP17" s="9">
        <v>8.2260000000000009</v>
      </c>
      <c r="CQ17" s="9">
        <v>3.8330000000000002</v>
      </c>
      <c r="CR17" s="9">
        <v>4.3929999999999998</v>
      </c>
      <c r="CS17" s="9">
        <v>315.78199999999998</v>
      </c>
      <c r="CT17" s="9">
        <v>141.101</v>
      </c>
      <c r="CU17" s="9">
        <v>174.68100000000001</v>
      </c>
      <c r="CV17" s="9">
        <v>308.58699999999999</v>
      </c>
      <c r="CW17" s="9">
        <v>137.59800000000001</v>
      </c>
      <c r="CX17" s="9">
        <v>170.989</v>
      </c>
      <c r="CY17" s="9">
        <v>143.62899999999999</v>
      </c>
      <c r="CZ17" s="9">
        <v>67.954999999999998</v>
      </c>
      <c r="DA17" s="9">
        <v>75.674000000000007</v>
      </c>
      <c r="DB17" s="9">
        <v>164.958</v>
      </c>
      <c r="DC17" s="9">
        <v>69.644000000000005</v>
      </c>
      <c r="DD17" s="9">
        <v>95.314999999999998</v>
      </c>
      <c r="DE17" s="9">
        <v>7.1950000000000003</v>
      </c>
      <c r="DF17" s="9">
        <v>3.5030000000000001</v>
      </c>
      <c r="DG17" s="9">
        <v>3.6920000000000002</v>
      </c>
      <c r="DH17" s="9">
        <v>9.0429999999999993</v>
      </c>
      <c r="DI17" s="9">
        <v>6.4210000000000003</v>
      </c>
      <c r="DJ17" s="9">
        <v>2.6219999999999999</v>
      </c>
      <c r="DK17" s="9">
        <v>8.0120000000000005</v>
      </c>
      <c r="DL17" s="9">
        <v>6.0910000000000002</v>
      </c>
      <c r="DM17" s="9">
        <v>1.921</v>
      </c>
      <c r="DN17" s="9">
        <v>4.8280000000000003</v>
      </c>
      <c r="DO17" s="9">
        <v>3.6309999999999998</v>
      </c>
      <c r="DP17" s="9">
        <v>1.198</v>
      </c>
      <c r="DQ17" s="9">
        <v>3.1829999999999998</v>
      </c>
      <c r="DR17" s="9">
        <v>2.46</v>
      </c>
      <c r="DS17" s="9">
        <v>0.72299999999999998</v>
      </c>
      <c r="DT17" s="9">
        <v>1.0309999999999999</v>
      </c>
      <c r="DU17" s="9">
        <v>0.33100000000000002</v>
      </c>
      <c r="DV17" s="9">
        <v>0.70099999999999996</v>
      </c>
      <c r="DW17" s="9">
        <v>141.5</v>
      </c>
      <c r="DX17" s="9">
        <v>54.444000000000003</v>
      </c>
      <c r="DY17" s="9">
        <v>87.055999999999997</v>
      </c>
      <c r="DZ17" s="9">
        <v>136.49</v>
      </c>
      <c r="EA17" s="9">
        <v>52.996000000000002</v>
      </c>
      <c r="EB17" s="9">
        <v>83.494</v>
      </c>
      <c r="EC17" s="9">
        <v>54.356999999999999</v>
      </c>
      <c r="ED17" s="9">
        <v>23.161999999999999</v>
      </c>
      <c r="EE17" s="9">
        <v>31.195</v>
      </c>
      <c r="EF17" s="9">
        <v>82.132999999999996</v>
      </c>
      <c r="EG17" s="9">
        <v>29.834</v>
      </c>
      <c r="EH17" s="9">
        <v>52.298999999999999</v>
      </c>
      <c r="EI17" s="9">
        <v>5.01</v>
      </c>
      <c r="EJ17" s="9">
        <v>1.448</v>
      </c>
      <c r="EK17" s="9">
        <v>3.5609999999999999</v>
      </c>
      <c r="EL17" s="9">
        <v>41.546999999999997</v>
      </c>
      <c r="EM17" s="9">
        <v>19.222000000000001</v>
      </c>
      <c r="EN17" s="9">
        <v>22.324999999999999</v>
      </c>
      <c r="EO17" s="9">
        <v>41.459000000000003</v>
      </c>
      <c r="EP17" s="9">
        <v>19.222000000000001</v>
      </c>
      <c r="EQ17" s="9">
        <v>22.236999999999998</v>
      </c>
      <c r="ER17" s="9">
        <v>24.440999999999999</v>
      </c>
      <c r="ES17" s="9">
        <v>11.236000000000001</v>
      </c>
      <c r="ET17" s="9">
        <v>13.205</v>
      </c>
      <c r="EU17" s="9">
        <v>17.018999999999998</v>
      </c>
      <c r="EV17" s="9">
        <v>7.9859999999999998</v>
      </c>
      <c r="EW17" s="9">
        <v>9.0329999999999995</v>
      </c>
      <c r="EX17" s="9">
        <v>8.6999999999999994E-2</v>
      </c>
      <c r="EY17" s="9">
        <v>0</v>
      </c>
      <c r="EZ17" s="9">
        <v>8.6999999999999994E-2</v>
      </c>
      <c r="FA17" s="9">
        <v>80.619</v>
      </c>
      <c r="FB17" s="9">
        <v>39.691000000000003</v>
      </c>
      <c r="FC17" s="9">
        <v>40.927999999999997</v>
      </c>
      <c r="FD17" s="9">
        <v>78.661000000000001</v>
      </c>
      <c r="FE17" s="9">
        <v>38.478000000000002</v>
      </c>
      <c r="FF17" s="9">
        <v>40.183</v>
      </c>
      <c r="FG17" s="9">
        <v>37.113999999999997</v>
      </c>
      <c r="FH17" s="9">
        <v>19.847000000000001</v>
      </c>
      <c r="FI17" s="9">
        <v>17.266999999999999</v>
      </c>
      <c r="FJ17" s="9">
        <v>41.548000000000002</v>
      </c>
      <c r="FK17" s="9">
        <v>18.631</v>
      </c>
      <c r="FL17" s="9">
        <v>22.916</v>
      </c>
      <c r="FM17" s="9">
        <v>1.9570000000000001</v>
      </c>
      <c r="FN17" s="9">
        <v>1.2130000000000001</v>
      </c>
      <c r="FO17" s="9">
        <v>0.745</v>
      </c>
      <c r="FP17" s="9">
        <v>61.161000000000001</v>
      </c>
      <c r="FQ17" s="9">
        <v>34.165999999999997</v>
      </c>
      <c r="FR17" s="9">
        <v>26.995000000000001</v>
      </c>
      <c r="FS17" s="9">
        <v>59.988</v>
      </c>
      <c r="FT17" s="9">
        <v>32.993000000000002</v>
      </c>
      <c r="FU17" s="9">
        <v>26.995000000000001</v>
      </c>
      <c r="FV17" s="9">
        <v>32.545999999999999</v>
      </c>
      <c r="FW17" s="9">
        <v>17.341000000000001</v>
      </c>
      <c r="FX17" s="9">
        <v>15.205</v>
      </c>
      <c r="FY17" s="9">
        <v>27.442</v>
      </c>
      <c r="FZ17" s="9">
        <v>15.653</v>
      </c>
      <c r="GA17" s="9">
        <v>11.79</v>
      </c>
      <c r="GB17" s="9">
        <v>1.1719999999999999</v>
      </c>
      <c r="GC17" s="9">
        <v>1.1719999999999999</v>
      </c>
      <c r="GD17" s="9">
        <v>0</v>
      </c>
      <c r="GE17" s="9">
        <v>126.827</v>
      </c>
      <c r="GF17" s="9">
        <v>51.412999999999997</v>
      </c>
      <c r="GG17" s="9">
        <v>75.412999999999997</v>
      </c>
      <c r="GH17" s="9">
        <v>121.589</v>
      </c>
      <c r="GI17" s="9">
        <v>49.615000000000002</v>
      </c>
      <c r="GJ17" s="9">
        <v>71.974000000000004</v>
      </c>
      <c r="GK17" s="9">
        <v>47.558999999999997</v>
      </c>
      <c r="GL17" s="9">
        <v>20.718</v>
      </c>
      <c r="GM17" s="9">
        <v>26.841000000000001</v>
      </c>
      <c r="GN17" s="9">
        <v>74.03</v>
      </c>
      <c r="GO17" s="9">
        <v>28.896999999999998</v>
      </c>
      <c r="GP17" s="9">
        <v>45.133000000000003</v>
      </c>
      <c r="GQ17" s="9">
        <v>5.2380000000000004</v>
      </c>
      <c r="GR17" s="9">
        <v>1.7989999999999999</v>
      </c>
      <c r="GS17" s="9">
        <v>3.4390000000000001</v>
      </c>
      <c r="GT17" s="9">
        <v>130.72200000000001</v>
      </c>
      <c r="GU17" s="9">
        <v>63.027999999999999</v>
      </c>
      <c r="GV17" s="9">
        <v>67.694000000000003</v>
      </c>
      <c r="GW17" s="9">
        <v>130.27199999999999</v>
      </c>
      <c r="GX17" s="9">
        <v>62.786999999999999</v>
      </c>
      <c r="GY17" s="9">
        <v>67.483999999999995</v>
      </c>
      <c r="GZ17" s="9">
        <v>58.588999999999999</v>
      </c>
      <c r="HA17" s="9">
        <v>29.425000000000001</v>
      </c>
      <c r="HB17" s="9">
        <v>29.164000000000001</v>
      </c>
      <c r="HC17" s="9">
        <v>71.683000000000007</v>
      </c>
      <c r="HD17" s="9">
        <v>33.362000000000002</v>
      </c>
      <c r="HE17" s="9">
        <v>38.32</v>
      </c>
      <c r="HF17" s="9">
        <v>0.45</v>
      </c>
      <c r="HG17" s="9">
        <v>0.24099999999999999</v>
      </c>
      <c r="HH17" s="9">
        <v>0.20899999999999999</v>
      </c>
      <c r="HI17" s="9">
        <v>46.808</v>
      </c>
      <c r="HJ17" s="9">
        <v>23.161999999999999</v>
      </c>
      <c r="HK17" s="9">
        <v>23.646000000000001</v>
      </c>
      <c r="HL17" s="9">
        <v>45.069000000000003</v>
      </c>
      <c r="HM17" s="9">
        <v>22.167999999999999</v>
      </c>
      <c r="HN17" s="9">
        <v>22.902000000000001</v>
      </c>
      <c r="HO17" s="9">
        <v>28.466000000000001</v>
      </c>
      <c r="HP17" s="9">
        <v>14.641999999999999</v>
      </c>
      <c r="HQ17" s="9">
        <v>13.824999999999999</v>
      </c>
      <c r="HR17" s="9">
        <v>16.603000000000002</v>
      </c>
      <c r="HS17" s="9">
        <v>7.5259999999999998</v>
      </c>
      <c r="HT17" s="9">
        <v>9.077</v>
      </c>
      <c r="HU17" s="9">
        <v>1.7390000000000001</v>
      </c>
      <c r="HV17" s="9">
        <v>0.99399999999999999</v>
      </c>
      <c r="HW17" s="9">
        <v>0.745</v>
      </c>
      <c r="HX17" s="9">
        <v>20.469000000000001</v>
      </c>
      <c r="HY17" s="9">
        <v>9.9190000000000005</v>
      </c>
      <c r="HZ17" s="9">
        <v>10.55</v>
      </c>
      <c r="IA17" s="9">
        <v>19.669</v>
      </c>
      <c r="IB17" s="9">
        <v>9.1189999999999998</v>
      </c>
      <c r="IC17" s="9">
        <v>10.55</v>
      </c>
      <c r="ID17" s="9">
        <v>13.843</v>
      </c>
      <c r="IE17" s="9">
        <v>6.8010000000000002</v>
      </c>
      <c r="IF17" s="9">
        <v>7.0419999999999998</v>
      </c>
      <c r="IG17" s="9">
        <v>5.8259999999999996</v>
      </c>
      <c r="IH17" s="9">
        <v>2.3180000000000001</v>
      </c>
      <c r="II17" s="9">
        <v>3.508</v>
      </c>
      <c r="IJ17" s="9">
        <v>0.8</v>
      </c>
      <c r="IK17" s="9">
        <v>0.8</v>
      </c>
      <c r="IL17" s="9">
        <v>0</v>
      </c>
      <c r="IM17" s="9">
        <v>376.00599999999997</v>
      </c>
      <c r="IN17" s="9">
        <v>131.30600000000001</v>
      </c>
      <c r="IO17" s="9">
        <v>244.69900000000001</v>
      </c>
      <c r="IP17" s="9">
        <v>346.82499999999999</v>
      </c>
      <c r="IQ17" s="9">
        <v>126.617</v>
      </c>
    </row>
    <row r="18" spans="1:251">
      <c r="A18" s="10">
        <v>44593</v>
      </c>
      <c r="B18" s="9">
        <v>40.273000000000003</v>
      </c>
      <c r="C18" s="9">
        <v>59.67</v>
      </c>
      <c r="D18" s="9">
        <v>15.05</v>
      </c>
      <c r="E18" s="9">
        <v>6.8769999999999998</v>
      </c>
      <c r="F18" s="9">
        <v>8.173</v>
      </c>
      <c r="G18" s="9">
        <v>186.65700000000001</v>
      </c>
      <c r="H18" s="9">
        <v>100.586</v>
      </c>
      <c r="I18" s="9">
        <v>86.070999999999998</v>
      </c>
      <c r="J18" s="9">
        <v>172.142</v>
      </c>
      <c r="K18" s="9">
        <v>90.885000000000005</v>
      </c>
      <c r="L18" s="9">
        <v>81.257000000000005</v>
      </c>
      <c r="M18" s="9">
        <v>71.8</v>
      </c>
      <c r="N18" s="9">
        <v>38.673999999999999</v>
      </c>
      <c r="O18" s="9">
        <v>33.125999999999998</v>
      </c>
      <c r="P18" s="9">
        <v>100.34099999999999</v>
      </c>
      <c r="Q18" s="9">
        <v>52.210999999999999</v>
      </c>
      <c r="R18" s="9">
        <v>48.131</v>
      </c>
      <c r="S18" s="9">
        <v>14.515000000000001</v>
      </c>
      <c r="T18" s="9">
        <v>9.7010000000000005</v>
      </c>
      <c r="U18" s="9">
        <v>4.8150000000000004</v>
      </c>
      <c r="V18" s="9">
        <v>332.58100000000002</v>
      </c>
      <c r="W18" s="9">
        <v>107.419</v>
      </c>
      <c r="X18" s="9">
        <v>225.16300000000001</v>
      </c>
      <c r="Y18" s="9">
        <v>302.31900000000002</v>
      </c>
      <c r="Z18" s="9">
        <v>99.728999999999999</v>
      </c>
      <c r="AA18" s="9">
        <v>202.59</v>
      </c>
      <c r="AB18" s="9">
        <v>115.745</v>
      </c>
      <c r="AC18" s="9">
        <v>39.89</v>
      </c>
      <c r="AD18" s="9">
        <v>75.855000000000004</v>
      </c>
      <c r="AE18" s="9">
        <v>186.57400000000001</v>
      </c>
      <c r="AF18" s="9">
        <v>59.838999999999999</v>
      </c>
      <c r="AG18" s="9">
        <v>126.735</v>
      </c>
      <c r="AH18" s="9">
        <v>30.263000000000002</v>
      </c>
      <c r="AI18" s="9">
        <v>7.69</v>
      </c>
      <c r="AJ18" s="9">
        <v>22.573</v>
      </c>
      <c r="AK18" s="9">
        <v>353.18799999999999</v>
      </c>
      <c r="AL18" s="9">
        <v>142.75</v>
      </c>
      <c r="AM18" s="9">
        <v>210.43700000000001</v>
      </c>
      <c r="AN18" s="9">
        <v>327.55500000000001</v>
      </c>
      <c r="AO18" s="9">
        <v>133.702</v>
      </c>
      <c r="AP18" s="9">
        <v>193.85400000000001</v>
      </c>
      <c r="AQ18" s="9">
        <v>149.893</v>
      </c>
      <c r="AR18" s="9">
        <v>61.076999999999998</v>
      </c>
      <c r="AS18" s="9">
        <v>88.816000000000003</v>
      </c>
      <c r="AT18" s="9">
        <v>177.66300000000001</v>
      </c>
      <c r="AU18" s="9">
        <v>72.623999999999995</v>
      </c>
      <c r="AV18" s="9">
        <v>105.038</v>
      </c>
      <c r="AW18" s="9">
        <v>25.632000000000001</v>
      </c>
      <c r="AX18" s="9">
        <v>9.0489999999999995</v>
      </c>
      <c r="AY18" s="9">
        <v>16.584</v>
      </c>
      <c r="AZ18" s="9">
        <v>114.539</v>
      </c>
      <c r="BA18" s="9">
        <v>55.338999999999999</v>
      </c>
      <c r="BB18" s="9">
        <v>59.201000000000001</v>
      </c>
      <c r="BC18" s="9">
        <v>102.742</v>
      </c>
      <c r="BD18" s="9">
        <v>49.523000000000003</v>
      </c>
      <c r="BE18" s="9">
        <v>53.219000000000001</v>
      </c>
      <c r="BF18" s="9">
        <v>59.043999999999997</v>
      </c>
      <c r="BG18" s="9">
        <v>28.986999999999998</v>
      </c>
      <c r="BH18" s="9">
        <v>30.056999999999999</v>
      </c>
      <c r="BI18" s="9">
        <v>43.698</v>
      </c>
      <c r="BJ18" s="9">
        <v>20.536000000000001</v>
      </c>
      <c r="BK18" s="9">
        <v>23.161999999999999</v>
      </c>
      <c r="BL18" s="9">
        <v>11.798</v>
      </c>
      <c r="BM18" s="9">
        <v>5.8159999999999998</v>
      </c>
      <c r="BN18" s="9">
        <v>5.9820000000000002</v>
      </c>
      <c r="BO18" s="9">
        <v>43.52</v>
      </c>
      <c r="BP18" s="9">
        <v>25.744</v>
      </c>
      <c r="BQ18" s="9">
        <v>17.774999999999999</v>
      </c>
      <c r="BR18" s="9">
        <v>39.276000000000003</v>
      </c>
      <c r="BS18" s="9">
        <v>22.285</v>
      </c>
      <c r="BT18" s="9">
        <v>16.991</v>
      </c>
      <c r="BU18" s="9">
        <v>25.308</v>
      </c>
      <c r="BV18" s="9">
        <v>14.805</v>
      </c>
      <c r="BW18" s="9">
        <v>10.503</v>
      </c>
      <c r="BX18" s="9">
        <v>13.968</v>
      </c>
      <c r="BY18" s="9">
        <v>7.48</v>
      </c>
      <c r="BZ18" s="9">
        <v>6.4870000000000001</v>
      </c>
      <c r="CA18" s="9">
        <v>4.2439999999999998</v>
      </c>
      <c r="CB18" s="9">
        <v>3.4590000000000001</v>
      </c>
      <c r="CC18" s="9">
        <v>0.78500000000000003</v>
      </c>
      <c r="CD18" s="9">
        <v>304.005</v>
      </c>
      <c r="CE18" s="9">
        <v>137.43100000000001</v>
      </c>
      <c r="CF18" s="9">
        <v>166.57400000000001</v>
      </c>
      <c r="CG18" s="9">
        <v>287.57400000000001</v>
      </c>
      <c r="CH18" s="9">
        <v>130.41300000000001</v>
      </c>
      <c r="CI18" s="9">
        <v>157.161</v>
      </c>
      <c r="CJ18" s="9">
        <v>129.87700000000001</v>
      </c>
      <c r="CK18" s="9">
        <v>59.311</v>
      </c>
      <c r="CL18" s="9">
        <v>70.566000000000003</v>
      </c>
      <c r="CM18" s="9">
        <v>157.696</v>
      </c>
      <c r="CN18" s="9">
        <v>71.102000000000004</v>
      </c>
      <c r="CO18" s="9">
        <v>86.594999999999999</v>
      </c>
      <c r="CP18" s="9">
        <v>16.431000000000001</v>
      </c>
      <c r="CQ18" s="9">
        <v>7.0179999999999998</v>
      </c>
      <c r="CR18" s="9">
        <v>9.4130000000000003</v>
      </c>
      <c r="CS18" s="9">
        <v>291.70299999999997</v>
      </c>
      <c r="CT18" s="9">
        <v>131.947</v>
      </c>
      <c r="CU18" s="9">
        <v>159.756</v>
      </c>
      <c r="CV18" s="9">
        <v>276.95699999999999</v>
      </c>
      <c r="CW18" s="9">
        <v>125.492</v>
      </c>
      <c r="CX18" s="9">
        <v>151.465</v>
      </c>
      <c r="CY18" s="9">
        <v>123.239</v>
      </c>
      <c r="CZ18" s="9">
        <v>56.707999999999998</v>
      </c>
      <c r="DA18" s="9">
        <v>66.531000000000006</v>
      </c>
      <c r="DB18" s="9">
        <v>153.71799999999999</v>
      </c>
      <c r="DC18" s="9">
        <v>68.784000000000006</v>
      </c>
      <c r="DD18" s="9">
        <v>84.933999999999997</v>
      </c>
      <c r="DE18" s="9">
        <v>14.746</v>
      </c>
      <c r="DF18" s="9">
        <v>6.4550000000000001</v>
      </c>
      <c r="DG18" s="9">
        <v>8.2910000000000004</v>
      </c>
      <c r="DH18" s="9">
        <v>12.302</v>
      </c>
      <c r="DI18" s="9">
        <v>5.484</v>
      </c>
      <c r="DJ18" s="9">
        <v>6.8179999999999996</v>
      </c>
      <c r="DK18" s="9">
        <v>10.617000000000001</v>
      </c>
      <c r="DL18" s="9">
        <v>4.9210000000000003</v>
      </c>
      <c r="DM18" s="9">
        <v>5.6959999999999997</v>
      </c>
      <c r="DN18" s="9">
        <v>6.6390000000000002</v>
      </c>
      <c r="DO18" s="9">
        <v>2.6030000000000002</v>
      </c>
      <c r="DP18" s="9">
        <v>4.0359999999999996</v>
      </c>
      <c r="DQ18" s="9">
        <v>3.9780000000000002</v>
      </c>
      <c r="DR18" s="9">
        <v>2.3180000000000001</v>
      </c>
      <c r="DS18" s="9">
        <v>1.66</v>
      </c>
      <c r="DT18" s="9">
        <v>1.6850000000000001</v>
      </c>
      <c r="DU18" s="9">
        <v>0.56299999999999994</v>
      </c>
      <c r="DV18" s="9">
        <v>1.1220000000000001</v>
      </c>
      <c r="DW18" s="9">
        <v>140.369</v>
      </c>
      <c r="DX18" s="9">
        <v>57.433999999999997</v>
      </c>
      <c r="DY18" s="9">
        <v>82.933999999999997</v>
      </c>
      <c r="DZ18" s="9">
        <v>129.001</v>
      </c>
      <c r="EA18" s="9">
        <v>53.26</v>
      </c>
      <c r="EB18" s="9">
        <v>75.741</v>
      </c>
      <c r="EC18" s="9">
        <v>52.844999999999999</v>
      </c>
      <c r="ED18" s="9">
        <v>21.893999999999998</v>
      </c>
      <c r="EE18" s="9">
        <v>30.951000000000001</v>
      </c>
      <c r="EF18" s="9">
        <v>76.156000000000006</v>
      </c>
      <c r="EG18" s="9">
        <v>31.366</v>
      </c>
      <c r="EH18" s="9">
        <v>44.79</v>
      </c>
      <c r="EI18" s="9">
        <v>11.368</v>
      </c>
      <c r="EJ18" s="9">
        <v>4.1740000000000004</v>
      </c>
      <c r="EK18" s="9">
        <v>7.1929999999999996</v>
      </c>
      <c r="EL18" s="9">
        <v>50.182000000000002</v>
      </c>
      <c r="EM18" s="9">
        <v>16.88</v>
      </c>
      <c r="EN18" s="9">
        <v>33.302999999999997</v>
      </c>
      <c r="EO18" s="9">
        <v>48.151000000000003</v>
      </c>
      <c r="EP18" s="9">
        <v>16.88</v>
      </c>
      <c r="EQ18" s="9">
        <v>31.271000000000001</v>
      </c>
      <c r="ER18" s="9">
        <v>22.971</v>
      </c>
      <c r="ES18" s="9">
        <v>7.8949999999999996</v>
      </c>
      <c r="ET18" s="9">
        <v>15.074999999999999</v>
      </c>
      <c r="EU18" s="9">
        <v>25.181000000000001</v>
      </c>
      <c r="EV18" s="9">
        <v>8.9849999999999994</v>
      </c>
      <c r="EW18" s="9">
        <v>16.196000000000002</v>
      </c>
      <c r="EX18" s="9">
        <v>2.0310000000000001</v>
      </c>
      <c r="EY18" s="9">
        <v>0</v>
      </c>
      <c r="EZ18" s="9">
        <v>2.0310000000000001</v>
      </c>
      <c r="FA18" s="9">
        <v>59.991</v>
      </c>
      <c r="FB18" s="9">
        <v>32.692999999999998</v>
      </c>
      <c r="FC18" s="9">
        <v>27.297999999999998</v>
      </c>
      <c r="FD18" s="9">
        <v>59.206000000000003</v>
      </c>
      <c r="FE18" s="9">
        <v>32.097000000000001</v>
      </c>
      <c r="FF18" s="9">
        <v>27.109000000000002</v>
      </c>
      <c r="FG18" s="9">
        <v>32.340000000000003</v>
      </c>
      <c r="FH18" s="9">
        <v>18.707000000000001</v>
      </c>
      <c r="FI18" s="9">
        <v>13.632999999999999</v>
      </c>
      <c r="FJ18" s="9">
        <v>26.866</v>
      </c>
      <c r="FK18" s="9">
        <v>13.39</v>
      </c>
      <c r="FL18" s="9">
        <v>13.476000000000001</v>
      </c>
      <c r="FM18" s="9">
        <v>0.78500000000000003</v>
      </c>
      <c r="FN18" s="9">
        <v>0.59599999999999997</v>
      </c>
      <c r="FO18" s="9">
        <v>0.189</v>
      </c>
      <c r="FP18" s="9">
        <v>53.463000000000001</v>
      </c>
      <c r="FQ18" s="9">
        <v>30.423999999999999</v>
      </c>
      <c r="FR18" s="9">
        <v>23.039000000000001</v>
      </c>
      <c r="FS18" s="9">
        <v>51.215000000000003</v>
      </c>
      <c r="FT18" s="9">
        <v>28.175999999999998</v>
      </c>
      <c r="FU18" s="9">
        <v>23.039000000000001</v>
      </c>
      <c r="FV18" s="9">
        <v>21.722000000000001</v>
      </c>
      <c r="FW18" s="9">
        <v>10.815</v>
      </c>
      <c r="FX18" s="9">
        <v>10.907</v>
      </c>
      <c r="FY18" s="9">
        <v>29.492999999999999</v>
      </c>
      <c r="FZ18" s="9">
        <v>17.361000000000001</v>
      </c>
      <c r="GA18" s="9">
        <v>12.132</v>
      </c>
      <c r="GB18" s="9">
        <v>2.2480000000000002</v>
      </c>
      <c r="GC18" s="9">
        <v>2.2480000000000002</v>
      </c>
      <c r="GD18" s="9">
        <v>0</v>
      </c>
      <c r="GE18" s="9">
        <v>128.48500000000001</v>
      </c>
      <c r="GF18" s="9">
        <v>49.875999999999998</v>
      </c>
      <c r="GG18" s="9">
        <v>78.608000000000004</v>
      </c>
      <c r="GH18" s="9">
        <v>117.425</v>
      </c>
      <c r="GI18" s="9">
        <v>47.499000000000002</v>
      </c>
      <c r="GJ18" s="9">
        <v>69.926000000000002</v>
      </c>
      <c r="GK18" s="9">
        <v>40.402999999999999</v>
      </c>
      <c r="GL18" s="9">
        <v>16.385999999999999</v>
      </c>
      <c r="GM18" s="9">
        <v>24.015999999999998</v>
      </c>
      <c r="GN18" s="9">
        <v>77.022999999999996</v>
      </c>
      <c r="GO18" s="9">
        <v>31.113</v>
      </c>
      <c r="GP18" s="9">
        <v>45.91</v>
      </c>
      <c r="GQ18" s="9">
        <v>11.058999999999999</v>
      </c>
      <c r="GR18" s="9">
        <v>2.3769999999999998</v>
      </c>
      <c r="GS18" s="9">
        <v>8.6820000000000004</v>
      </c>
      <c r="GT18" s="9">
        <v>121.705</v>
      </c>
      <c r="GU18" s="9">
        <v>55.459000000000003</v>
      </c>
      <c r="GV18" s="9">
        <v>66.245999999999995</v>
      </c>
      <c r="GW18" s="9">
        <v>118.352</v>
      </c>
      <c r="GX18" s="9">
        <v>52.649000000000001</v>
      </c>
      <c r="GY18" s="9">
        <v>65.703000000000003</v>
      </c>
      <c r="GZ18" s="9">
        <v>60.180999999999997</v>
      </c>
      <c r="HA18" s="9">
        <v>25.872</v>
      </c>
      <c r="HB18" s="9">
        <v>34.308999999999997</v>
      </c>
      <c r="HC18" s="9">
        <v>58.170999999999999</v>
      </c>
      <c r="HD18" s="9">
        <v>26.777000000000001</v>
      </c>
      <c r="HE18" s="9">
        <v>31.393999999999998</v>
      </c>
      <c r="HF18" s="9">
        <v>3.3530000000000002</v>
      </c>
      <c r="HG18" s="9">
        <v>2.81</v>
      </c>
      <c r="HH18" s="9">
        <v>0.54300000000000004</v>
      </c>
      <c r="HI18" s="9">
        <v>36.1</v>
      </c>
      <c r="HJ18" s="9">
        <v>19.98</v>
      </c>
      <c r="HK18" s="9">
        <v>16.12</v>
      </c>
      <c r="HL18" s="9">
        <v>35.314999999999998</v>
      </c>
      <c r="HM18" s="9">
        <v>19.384</v>
      </c>
      <c r="HN18" s="9">
        <v>15.930999999999999</v>
      </c>
      <c r="HO18" s="9">
        <v>18.835000000000001</v>
      </c>
      <c r="HP18" s="9">
        <v>10.182</v>
      </c>
      <c r="HQ18" s="9">
        <v>8.6539999999999999</v>
      </c>
      <c r="HR18" s="9">
        <v>16.48</v>
      </c>
      <c r="HS18" s="9">
        <v>9.202</v>
      </c>
      <c r="HT18" s="9">
        <v>7.2779999999999996</v>
      </c>
      <c r="HU18" s="9">
        <v>0.78500000000000003</v>
      </c>
      <c r="HV18" s="9">
        <v>0.59599999999999997</v>
      </c>
      <c r="HW18" s="9">
        <v>0.189</v>
      </c>
      <c r="HX18" s="9">
        <v>17.716000000000001</v>
      </c>
      <c r="HY18" s="9">
        <v>12.116</v>
      </c>
      <c r="HZ18" s="9">
        <v>5.6</v>
      </c>
      <c r="IA18" s="9">
        <v>16.481000000000002</v>
      </c>
      <c r="IB18" s="9">
        <v>10.881</v>
      </c>
      <c r="IC18" s="9">
        <v>5.6</v>
      </c>
      <c r="ID18" s="9">
        <v>10.458</v>
      </c>
      <c r="IE18" s="9">
        <v>6.8710000000000004</v>
      </c>
      <c r="IF18" s="9">
        <v>3.5870000000000002</v>
      </c>
      <c r="IG18" s="9">
        <v>6.0229999999999997</v>
      </c>
      <c r="IH18" s="9">
        <v>4.01</v>
      </c>
      <c r="II18" s="9">
        <v>2.0129999999999999</v>
      </c>
      <c r="IJ18" s="9">
        <v>1.2350000000000001</v>
      </c>
      <c r="IK18" s="9">
        <v>1.2350000000000001</v>
      </c>
      <c r="IL18" s="9">
        <v>0</v>
      </c>
      <c r="IM18" s="9">
        <v>328.55</v>
      </c>
      <c r="IN18" s="9">
        <v>120.211</v>
      </c>
      <c r="IO18" s="9">
        <v>208.339</v>
      </c>
      <c r="IP18" s="9">
        <v>287.49099999999999</v>
      </c>
      <c r="IQ18" s="9">
        <v>106.67700000000001</v>
      </c>
    </row>
    <row r="19" spans="1:251">
      <c r="A19" s="10">
        <v>44958</v>
      </c>
      <c r="B19" s="9">
        <v>40.953000000000003</v>
      </c>
      <c r="C19" s="9">
        <v>59.694000000000003</v>
      </c>
      <c r="D19" s="9">
        <v>18.582000000000001</v>
      </c>
      <c r="E19" s="9">
        <v>3.6160000000000001</v>
      </c>
      <c r="F19" s="9">
        <v>14.965999999999999</v>
      </c>
      <c r="G19" s="9">
        <v>175.298</v>
      </c>
      <c r="H19" s="9">
        <v>87.811999999999998</v>
      </c>
      <c r="I19" s="9">
        <v>87.486000000000004</v>
      </c>
      <c r="J19" s="9">
        <v>148.083</v>
      </c>
      <c r="K19" s="9">
        <v>75.852999999999994</v>
      </c>
      <c r="L19" s="9">
        <v>72.23</v>
      </c>
      <c r="M19" s="9">
        <v>72.305000000000007</v>
      </c>
      <c r="N19" s="9">
        <v>35.904000000000003</v>
      </c>
      <c r="O19" s="9">
        <v>36.401000000000003</v>
      </c>
      <c r="P19" s="9">
        <v>75.778000000000006</v>
      </c>
      <c r="Q19" s="9">
        <v>39.948999999999998</v>
      </c>
      <c r="R19" s="9">
        <v>35.829000000000001</v>
      </c>
      <c r="S19" s="9">
        <v>27.215</v>
      </c>
      <c r="T19" s="9">
        <v>11.959</v>
      </c>
      <c r="U19" s="9">
        <v>15.256</v>
      </c>
      <c r="V19" s="9">
        <v>340.161</v>
      </c>
      <c r="W19" s="9">
        <v>120.41800000000001</v>
      </c>
      <c r="X19" s="9">
        <v>219.74299999999999</v>
      </c>
      <c r="Y19" s="9">
        <v>317.64</v>
      </c>
      <c r="Z19" s="9">
        <v>114.89100000000001</v>
      </c>
      <c r="AA19" s="9">
        <v>202.749</v>
      </c>
      <c r="AB19" s="9">
        <v>126.39700000000001</v>
      </c>
      <c r="AC19" s="9">
        <v>39.076000000000001</v>
      </c>
      <c r="AD19" s="9">
        <v>87.320999999999998</v>
      </c>
      <c r="AE19" s="9">
        <v>191.244</v>
      </c>
      <c r="AF19" s="9">
        <v>75.814999999999998</v>
      </c>
      <c r="AG19" s="9">
        <v>115.429</v>
      </c>
      <c r="AH19" s="9">
        <v>22.521000000000001</v>
      </c>
      <c r="AI19" s="9">
        <v>5.5270000000000001</v>
      </c>
      <c r="AJ19" s="9">
        <v>16.994</v>
      </c>
      <c r="AK19" s="9">
        <v>378.27600000000001</v>
      </c>
      <c r="AL19" s="9">
        <v>142.08600000000001</v>
      </c>
      <c r="AM19" s="9">
        <v>236.19</v>
      </c>
      <c r="AN19" s="9">
        <v>341.11700000000002</v>
      </c>
      <c r="AO19" s="9">
        <v>129.702</v>
      </c>
      <c r="AP19" s="9">
        <v>211.41499999999999</v>
      </c>
      <c r="AQ19" s="9">
        <v>169.98699999999999</v>
      </c>
      <c r="AR19" s="9">
        <v>61.2</v>
      </c>
      <c r="AS19" s="9">
        <v>108.78700000000001</v>
      </c>
      <c r="AT19" s="9">
        <v>171.13</v>
      </c>
      <c r="AU19" s="9">
        <v>68.503</v>
      </c>
      <c r="AV19" s="9">
        <v>102.628</v>
      </c>
      <c r="AW19" s="9">
        <v>37.158999999999999</v>
      </c>
      <c r="AX19" s="9">
        <v>12.384</v>
      </c>
      <c r="AY19" s="9">
        <v>24.774000000000001</v>
      </c>
      <c r="AZ19" s="9">
        <v>102.22499999999999</v>
      </c>
      <c r="BA19" s="9">
        <v>58.503</v>
      </c>
      <c r="BB19" s="9">
        <v>43.722000000000001</v>
      </c>
      <c r="BC19" s="9">
        <v>92.968000000000004</v>
      </c>
      <c r="BD19" s="9">
        <v>54.098999999999997</v>
      </c>
      <c r="BE19" s="9">
        <v>38.869</v>
      </c>
      <c r="BF19" s="9">
        <v>57.143000000000001</v>
      </c>
      <c r="BG19" s="9">
        <v>33.539000000000001</v>
      </c>
      <c r="BH19" s="9">
        <v>23.603999999999999</v>
      </c>
      <c r="BI19" s="9">
        <v>35.825000000000003</v>
      </c>
      <c r="BJ19" s="9">
        <v>20.56</v>
      </c>
      <c r="BK19" s="9">
        <v>15.266</v>
      </c>
      <c r="BL19" s="9">
        <v>9.2569999999999997</v>
      </c>
      <c r="BM19" s="9">
        <v>4.4039999999999999</v>
      </c>
      <c r="BN19" s="9">
        <v>4.8520000000000003</v>
      </c>
      <c r="BO19" s="9">
        <v>23.728000000000002</v>
      </c>
      <c r="BP19" s="9">
        <v>12.939</v>
      </c>
      <c r="BQ19" s="9">
        <v>10.788</v>
      </c>
      <c r="BR19" s="9">
        <v>17.265999999999998</v>
      </c>
      <c r="BS19" s="9">
        <v>10.050000000000001</v>
      </c>
      <c r="BT19" s="9">
        <v>7.2160000000000002</v>
      </c>
      <c r="BU19" s="9">
        <v>12.035</v>
      </c>
      <c r="BV19" s="9">
        <v>6.8150000000000004</v>
      </c>
      <c r="BW19" s="9">
        <v>5.2210000000000001</v>
      </c>
      <c r="BX19" s="9">
        <v>5.2309999999999999</v>
      </c>
      <c r="BY19" s="9">
        <v>3.2349999999999999</v>
      </c>
      <c r="BZ19" s="9">
        <v>1.9950000000000001</v>
      </c>
      <c r="CA19" s="9">
        <v>6.4619999999999997</v>
      </c>
      <c r="CB19" s="9">
        <v>2.8889999999999998</v>
      </c>
      <c r="CC19" s="9">
        <v>3.5720000000000001</v>
      </c>
      <c r="CD19" s="9">
        <v>336.58600000000001</v>
      </c>
      <c r="CE19" s="9">
        <v>151.88399999999999</v>
      </c>
      <c r="CF19" s="9">
        <v>184.702</v>
      </c>
      <c r="CG19" s="9">
        <v>319.017</v>
      </c>
      <c r="CH19" s="9">
        <v>143.53399999999999</v>
      </c>
      <c r="CI19" s="9">
        <v>175.483</v>
      </c>
      <c r="CJ19" s="9">
        <v>146.31</v>
      </c>
      <c r="CK19" s="9">
        <v>61.034999999999997</v>
      </c>
      <c r="CL19" s="9">
        <v>85.275000000000006</v>
      </c>
      <c r="CM19" s="9">
        <v>172.708</v>
      </c>
      <c r="CN19" s="9">
        <v>82.5</v>
      </c>
      <c r="CO19" s="9">
        <v>90.207999999999998</v>
      </c>
      <c r="CP19" s="9">
        <v>17.568999999999999</v>
      </c>
      <c r="CQ19" s="9">
        <v>8.35</v>
      </c>
      <c r="CR19" s="9">
        <v>9.2189999999999994</v>
      </c>
      <c r="CS19" s="9">
        <v>327.67099999999999</v>
      </c>
      <c r="CT19" s="9">
        <v>147.21899999999999</v>
      </c>
      <c r="CU19" s="9">
        <v>180.453</v>
      </c>
      <c r="CV19" s="9">
        <v>310.71199999999999</v>
      </c>
      <c r="CW19" s="9">
        <v>139.47800000000001</v>
      </c>
      <c r="CX19" s="9">
        <v>171.23400000000001</v>
      </c>
      <c r="CY19" s="9">
        <v>139.08099999999999</v>
      </c>
      <c r="CZ19" s="9">
        <v>58.055</v>
      </c>
      <c r="DA19" s="9">
        <v>81.025999999999996</v>
      </c>
      <c r="DB19" s="9">
        <v>171.631</v>
      </c>
      <c r="DC19" s="9">
        <v>81.423000000000002</v>
      </c>
      <c r="DD19" s="9">
        <v>90.207999999999998</v>
      </c>
      <c r="DE19" s="9">
        <v>16.96</v>
      </c>
      <c r="DF19" s="9">
        <v>7.7409999999999997</v>
      </c>
      <c r="DG19" s="9">
        <v>9.2189999999999994</v>
      </c>
      <c r="DH19" s="9">
        <v>8.9149999999999991</v>
      </c>
      <c r="DI19" s="9">
        <v>4.6660000000000004</v>
      </c>
      <c r="DJ19" s="9">
        <v>4.2489999999999997</v>
      </c>
      <c r="DK19" s="9">
        <v>8.3059999999999992</v>
      </c>
      <c r="DL19" s="9">
        <v>4.056</v>
      </c>
      <c r="DM19" s="9">
        <v>4.2489999999999997</v>
      </c>
      <c r="DN19" s="9">
        <v>7.2290000000000001</v>
      </c>
      <c r="DO19" s="9">
        <v>2.98</v>
      </c>
      <c r="DP19" s="9">
        <v>4.2489999999999997</v>
      </c>
      <c r="DQ19" s="9">
        <v>1.0760000000000001</v>
      </c>
      <c r="DR19" s="9">
        <v>1.0760000000000001</v>
      </c>
      <c r="DS19" s="9">
        <v>0</v>
      </c>
      <c r="DT19" s="9">
        <v>0.60899999999999999</v>
      </c>
      <c r="DU19" s="9">
        <v>0.60899999999999999</v>
      </c>
      <c r="DV19" s="9">
        <v>0</v>
      </c>
      <c r="DW19" s="9">
        <v>159.83799999999999</v>
      </c>
      <c r="DX19" s="9">
        <v>73.984999999999999</v>
      </c>
      <c r="DY19" s="9">
        <v>85.852999999999994</v>
      </c>
      <c r="DZ19" s="9">
        <v>153.684</v>
      </c>
      <c r="EA19" s="9">
        <v>71.561000000000007</v>
      </c>
      <c r="EB19" s="9">
        <v>82.123000000000005</v>
      </c>
      <c r="EC19" s="9">
        <v>57.509</v>
      </c>
      <c r="ED19" s="9">
        <v>22.079000000000001</v>
      </c>
      <c r="EE19" s="9">
        <v>35.43</v>
      </c>
      <c r="EF19" s="9">
        <v>96.174999999999997</v>
      </c>
      <c r="EG19" s="9">
        <v>49.481999999999999</v>
      </c>
      <c r="EH19" s="9">
        <v>46.692999999999998</v>
      </c>
      <c r="EI19" s="9">
        <v>6.1539999999999999</v>
      </c>
      <c r="EJ19" s="9">
        <v>2.4239999999999999</v>
      </c>
      <c r="EK19" s="9">
        <v>3.73</v>
      </c>
      <c r="EL19" s="9">
        <v>48.82</v>
      </c>
      <c r="EM19" s="9">
        <v>21.513999999999999</v>
      </c>
      <c r="EN19" s="9">
        <v>27.306000000000001</v>
      </c>
      <c r="EO19" s="9">
        <v>44.98</v>
      </c>
      <c r="EP19" s="9">
        <v>18.977</v>
      </c>
      <c r="EQ19" s="9">
        <v>26.001999999999999</v>
      </c>
      <c r="ER19" s="9">
        <v>26.045000000000002</v>
      </c>
      <c r="ES19" s="9">
        <v>9.1590000000000007</v>
      </c>
      <c r="ET19" s="9">
        <v>16.885999999999999</v>
      </c>
      <c r="EU19" s="9">
        <v>18.934999999999999</v>
      </c>
      <c r="EV19" s="9">
        <v>9.8179999999999996</v>
      </c>
      <c r="EW19" s="9">
        <v>9.1170000000000009</v>
      </c>
      <c r="EX19" s="9">
        <v>3.84</v>
      </c>
      <c r="EY19" s="9">
        <v>2.536</v>
      </c>
      <c r="EZ19" s="9">
        <v>1.304</v>
      </c>
      <c r="FA19" s="9">
        <v>74.225999999999999</v>
      </c>
      <c r="FB19" s="9">
        <v>29.736000000000001</v>
      </c>
      <c r="FC19" s="9">
        <v>44.491</v>
      </c>
      <c r="FD19" s="9">
        <v>72.828000000000003</v>
      </c>
      <c r="FE19" s="9">
        <v>29.387</v>
      </c>
      <c r="FF19" s="9">
        <v>43.441000000000003</v>
      </c>
      <c r="FG19" s="9">
        <v>40.093000000000004</v>
      </c>
      <c r="FH19" s="9">
        <v>18.808</v>
      </c>
      <c r="FI19" s="9">
        <v>21.285</v>
      </c>
      <c r="FJ19" s="9">
        <v>32.734999999999999</v>
      </c>
      <c r="FK19" s="9">
        <v>10.579000000000001</v>
      </c>
      <c r="FL19" s="9">
        <v>22.155000000000001</v>
      </c>
      <c r="FM19" s="9">
        <v>1.3979999999999999</v>
      </c>
      <c r="FN19" s="9">
        <v>0.34899999999999998</v>
      </c>
      <c r="FO19" s="9">
        <v>1.05</v>
      </c>
      <c r="FP19" s="9">
        <v>53.703000000000003</v>
      </c>
      <c r="FQ19" s="9">
        <v>26.65</v>
      </c>
      <c r="FR19" s="9">
        <v>27.053000000000001</v>
      </c>
      <c r="FS19" s="9">
        <v>47.526000000000003</v>
      </c>
      <c r="FT19" s="9">
        <v>23.608000000000001</v>
      </c>
      <c r="FU19" s="9">
        <v>23.917000000000002</v>
      </c>
      <c r="FV19" s="9">
        <v>22.661999999999999</v>
      </c>
      <c r="FW19" s="9">
        <v>10.988</v>
      </c>
      <c r="FX19" s="9">
        <v>11.673999999999999</v>
      </c>
      <c r="FY19" s="9">
        <v>24.863</v>
      </c>
      <c r="FZ19" s="9">
        <v>12.62</v>
      </c>
      <c r="GA19" s="9">
        <v>12.243</v>
      </c>
      <c r="GB19" s="9">
        <v>6.1769999999999996</v>
      </c>
      <c r="GC19" s="9">
        <v>3.0419999999999998</v>
      </c>
      <c r="GD19" s="9">
        <v>3.1349999999999998</v>
      </c>
      <c r="GE19" s="9">
        <v>148.35599999999999</v>
      </c>
      <c r="GF19" s="9">
        <v>68.885999999999996</v>
      </c>
      <c r="GG19" s="9">
        <v>79.47</v>
      </c>
      <c r="GH19" s="9">
        <v>143.77799999999999</v>
      </c>
      <c r="GI19" s="9">
        <v>66.998000000000005</v>
      </c>
      <c r="GJ19" s="9">
        <v>76.78</v>
      </c>
      <c r="GK19" s="9">
        <v>47.697000000000003</v>
      </c>
      <c r="GL19" s="9">
        <v>18.344999999999999</v>
      </c>
      <c r="GM19" s="9">
        <v>29.352</v>
      </c>
      <c r="GN19" s="9">
        <v>96.081000000000003</v>
      </c>
      <c r="GO19" s="9">
        <v>48.652999999999999</v>
      </c>
      <c r="GP19" s="9">
        <v>47.427999999999997</v>
      </c>
      <c r="GQ19" s="9">
        <v>4.5780000000000003</v>
      </c>
      <c r="GR19" s="9">
        <v>1.8879999999999999</v>
      </c>
      <c r="GS19" s="9">
        <v>2.69</v>
      </c>
      <c r="GT19" s="9">
        <v>144.18600000000001</v>
      </c>
      <c r="GU19" s="9">
        <v>59.923999999999999</v>
      </c>
      <c r="GV19" s="9">
        <v>84.262</v>
      </c>
      <c r="GW19" s="9">
        <v>135.13999999999999</v>
      </c>
      <c r="GX19" s="9">
        <v>55.223999999999997</v>
      </c>
      <c r="GY19" s="9">
        <v>79.915999999999997</v>
      </c>
      <c r="GZ19" s="9">
        <v>73.007000000000005</v>
      </c>
      <c r="HA19" s="9">
        <v>27.878</v>
      </c>
      <c r="HB19" s="9">
        <v>45.128999999999998</v>
      </c>
      <c r="HC19" s="9">
        <v>62.131999999999998</v>
      </c>
      <c r="HD19" s="9">
        <v>27.346</v>
      </c>
      <c r="HE19" s="9">
        <v>34.786999999999999</v>
      </c>
      <c r="HF19" s="9">
        <v>9.0470000000000006</v>
      </c>
      <c r="HG19" s="9">
        <v>4.7</v>
      </c>
      <c r="HH19" s="9">
        <v>4.3470000000000004</v>
      </c>
      <c r="HI19" s="9">
        <v>35.106999999999999</v>
      </c>
      <c r="HJ19" s="9">
        <v>17.605</v>
      </c>
      <c r="HK19" s="9">
        <v>17.501999999999999</v>
      </c>
      <c r="HL19" s="9">
        <v>32.597000000000001</v>
      </c>
      <c r="HM19" s="9">
        <v>16.452000000000002</v>
      </c>
      <c r="HN19" s="9">
        <v>16.143999999999998</v>
      </c>
      <c r="HO19" s="9">
        <v>20.724</v>
      </c>
      <c r="HP19" s="9">
        <v>11.747999999999999</v>
      </c>
      <c r="HQ19" s="9">
        <v>8.9760000000000009</v>
      </c>
      <c r="HR19" s="9">
        <v>11.872999999999999</v>
      </c>
      <c r="HS19" s="9">
        <v>4.7039999999999997</v>
      </c>
      <c r="HT19" s="9">
        <v>7.1689999999999996</v>
      </c>
      <c r="HU19" s="9">
        <v>2.5099999999999998</v>
      </c>
      <c r="HV19" s="9">
        <v>1.153</v>
      </c>
      <c r="HW19" s="9">
        <v>1.357</v>
      </c>
      <c r="HX19" s="9">
        <v>8.9380000000000006</v>
      </c>
      <c r="HY19" s="9">
        <v>5.47</v>
      </c>
      <c r="HZ19" s="9">
        <v>3.468</v>
      </c>
      <c r="IA19" s="9">
        <v>7.5030000000000001</v>
      </c>
      <c r="IB19" s="9">
        <v>4.8600000000000003</v>
      </c>
      <c r="IC19" s="9">
        <v>2.6429999999999998</v>
      </c>
      <c r="ID19" s="9">
        <v>4.8810000000000002</v>
      </c>
      <c r="IE19" s="9">
        <v>3.0630000000000002</v>
      </c>
      <c r="IF19" s="9">
        <v>1.8180000000000001</v>
      </c>
      <c r="IG19" s="9">
        <v>2.6219999999999999</v>
      </c>
      <c r="IH19" s="9">
        <v>1.7969999999999999</v>
      </c>
      <c r="II19" s="9">
        <v>0.82499999999999996</v>
      </c>
      <c r="IJ19" s="9">
        <v>1.4339999999999999</v>
      </c>
      <c r="IK19" s="9">
        <v>0.60899999999999999</v>
      </c>
      <c r="IL19" s="9">
        <v>0.82499999999999996</v>
      </c>
      <c r="IM19" s="9">
        <v>297.065</v>
      </c>
      <c r="IN19" s="9">
        <v>109.42400000000001</v>
      </c>
      <c r="IO19" s="9">
        <v>187.64099999999999</v>
      </c>
      <c r="IP19" s="9">
        <v>256.88099999999997</v>
      </c>
      <c r="IQ19" s="9">
        <v>99.846999999999994</v>
      </c>
    </row>
    <row r="20" spans="1:251">
      <c r="A20" s="10">
        <v>45323</v>
      </c>
      <c r="B20" s="9">
        <v>45.664000000000001</v>
      </c>
      <c r="C20" s="9">
        <v>72.200999999999993</v>
      </c>
      <c r="D20" s="9">
        <v>26.335999999999999</v>
      </c>
      <c r="E20" s="9">
        <v>8.7889999999999997</v>
      </c>
      <c r="F20" s="9">
        <v>17.547999999999998</v>
      </c>
      <c r="G20" s="9">
        <v>206.43299999999999</v>
      </c>
      <c r="H20" s="9">
        <v>103.9</v>
      </c>
      <c r="I20" s="9">
        <v>102.533</v>
      </c>
      <c r="J20" s="9">
        <v>177.07499999999999</v>
      </c>
      <c r="K20" s="9">
        <v>89.58</v>
      </c>
      <c r="L20" s="9">
        <v>87.495000000000005</v>
      </c>
      <c r="M20" s="9">
        <v>90.611000000000004</v>
      </c>
      <c r="N20" s="9">
        <v>47.19</v>
      </c>
      <c r="O20" s="9">
        <v>43.420999999999999</v>
      </c>
      <c r="P20" s="9">
        <v>86.463999999999999</v>
      </c>
      <c r="Q20" s="9">
        <v>42.39</v>
      </c>
      <c r="R20" s="9">
        <v>44.073999999999998</v>
      </c>
      <c r="S20" s="9">
        <v>29.358000000000001</v>
      </c>
      <c r="T20" s="9">
        <v>14.32</v>
      </c>
      <c r="U20" s="9">
        <v>15.038</v>
      </c>
      <c r="V20" s="9">
        <v>377.161</v>
      </c>
      <c r="W20" s="9">
        <v>128.09800000000001</v>
      </c>
      <c r="X20" s="9">
        <v>249.06299999999999</v>
      </c>
      <c r="Y20" s="9">
        <v>337.46</v>
      </c>
      <c r="Z20" s="9">
        <v>116.42700000000001</v>
      </c>
      <c r="AA20" s="9">
        <v>221.03299999999999</v>
      </c>
      <c r="AB20" s="9">
        <v>139.101</v>
      </c>
      <c r="AC20" s="9">
        <v>47.36</v>
      </c>
      <c r="AD20" s="9">
        <v>91.741</v>
      </c>
      <c r="AE20" s="9">
        <v>198.358</v>
      </c>
      <c r="AF20" s="9">
        <v>69.066999999999993</v>
      </c>
      <c r="AG20" s="9">
        <v>129.291</v>
      </c>
      <c r="AH20" s="9">
        <v>39.701000000000001</v>
      </c>
      <c r="AI20" s="9">
        <v>11.670999999999999</v>
      </c>
      <c r="AJ20" s="9">
        <v>28.03</v>
      </c>
      <c r="AK20" s="9">
        <v>386.779</v>
      </c>
      <c r="AL20" s="9">
        <v>152.03700000000001</v>
      </c>
      <c r="AM20" s="9">
        <v>234.74199999999999</v>
      </c>
      <c r="AN20" s="9">
        <v>352.57299999999998</v>
      </c>
      <c r="AO20" s="9">
        <v>142.15600000000001</v>
      </c>
      <c r="AP20" s="9">
        <v>210.417</v>
      </c>
      <c r="AQ20" s="9">
        <v>176.209</v>
      </c>
      <c r="AR20" s="9">
        <v>72.879000000000005</v>
      </c>
      <c r="AS20" s="9">
        <v>103.33</v>
      </c>
      <c r="AT20" s="9">
        <v>176.364</v>
      </c>
      <c r="AU20" s="9">
        <v>69.275999999999996</v>
      </c>
      <c r="AV20" s="9">
        <v>107.087</v>
      </c>
      <c r="AW20" s="9">
        <v>34.206000000000003</v>
      </c>
      <c r="AX20" s="9">
        <v>9.8810000000000002</v>
      </c>
      <c r="AY20" s="9">
        <v>24.324999999999999</v>
      </c>
      <c r="AZ20" s="9">
        <v>143.63900000000001</v>
      </c>
      <c r="BA20" s="9">
        <v>69.185000000000002</v>
      </c>
      <c r="BB20" s="9">
        <v>74.453999999999994</v>
      </c>
      <c r="BC20" s="9">
        <v>127.997</v>
      </c>
      <c r="BD20" s="9">
        <v>60.485999999999997</v>
      </c>
      <c r="BE20" s="9">
        <v>67.510999999999996</v>
      </c>
      <c r="BF20" s="9">
        <v>71.981999999999999</v>
      </c>
      <c r="BG20" s="9">
        <v>35.249000000000002</v>
      </c>
      <c r="BH20" s="9">
        <v>36.732999999999997</v>
      </c>
      <c r="BI20" s="9">
        <v>56.015000000000001</v>
      </c>
      <c r="BJ20" s="9">
        <v>25.236999999999998</v>
      </c>
      <c r="BK20" s="9">
        <v>30.777999999999999</v>
      </c>
      <c r="BL20" s="9">
        <v>15.641999999999999</v>
      </c>
      <c r="BM20" s="9">
        <v>8.6989999999999998</v>
      </c>
      <c r="BN20" s="9">
        <v>6.9429999999999996</v>
      </c>
      <c r="BO20" s="9">
        <v>40.511000000000003</v>
      </c>
      <c r="BP20" s="9">
        <v>22.446999999999999</v>
      </c>
      <c r="BQ20" s="9">
        <v>18.062999999999999</v>
      </c>
      <c r="BR20" s="9">
        <v>34.082999999999998</v>
      </c>
      <c r="BS20" s="9">
        <v>18.353999999999999</v>
      </c>
      <c r="BT20" s="9">
        <v>15.728999999999999</v>
      </c>
      <c r="BU20" s="9">
        <v>22.629000000000001</v>
      </c>
      <c r="BV20" s="9">
        <v>12.202</v>
      </c>
      <c r="BW20" s="9">
        <v>10.427</v>
      </c>
      <c r="BX20" s="9">
        <v>11.454000000000001</v>
      </c>
      <c r="BY20" s="9">
        <v>6.1520000000000001</v>
      </c>
      <c r="BZ20" s="9">
        <v>5.3019999999999996</v>
      </c>
      <c r="CA20" s="9">
        <v>6.4279999999999999</v>
      </c>
      <c r="CB20" s="9">
        <v>4.093</v>
      </c>
      <c r="CC20" s="9">
        <v>2.335</v>
      </c>
      <c r="CD20" s="9">
        <v>376.75200000000001</v>
      </c>
      <c r="CE20" s="9">
        <v>173.04900000000001</v>
      </c>
      <c r="CF20" s="9">
        <v>203.703</v>
      </c>
      <c r="CG20" s="9">
        <v>344.90100000000001</v>
      </c>
      <c r="CH20" s="9">
        <v>159.85</v>
      </c>
      <c r="CI20" s="9">
        <v>185.05199999999999</v>
      </c>
      <c r="CJ20" s="9">
        <v>154.72399999999999</v>
      </c>
      <c r="CK20" s="9">
        <v>69.388999999999996</v>
      </c>
      <c r="CL20" s="9">
        <v>85.334999999999994</v>
      </c>
      <c r="CM20" s="9">
        <v>190.17699999999999</v>
      </c>
      <c r="CN20" s="9">
        <v>90.46</v>
      </c>
      <c r="CO20" s="9">
        <v>99.716999999999999</v>
      </c>
      <c r="CP20" s="9">
        <v>31.850999999999999</v>
      </c>
      <c r="CQ20" s="9">
        <v>13.2</v>
      </c>
      <c r="CR20" s="9">
        <v>18.651</v>
      </c>
      <c r="CS20" s="9">
        <v>367.63400000000001</v>
      </c>
      <c r="CT20" s="9">
        <v>168.33199999999999</v>
      </c>
      <c r="CU20" s="9">
        <v>199.30199999999999</v>
      </c>
      <c r="CV20" s="9">
        <v>336.666</v>
      </c>
      <c r="CW20" s="9">
        <v>156.01599999999999</v>
      </c>
      <c r="CX20" s="9">
        <v>180.65100000000001</v>
      </c>
      <c r="CY20" s="9">
        <v>149.608</v>
      </c>
      <c r="CZ20" s="9">
        <v>67.534000000000006</v>
      </c>
      <c r="DA20" s="9">
        <v>82.073999999999998</v>
      </c>
      <c r="DB20" s="9">
        <v>187.05799999999999</v>
      </c>
      <c r="DC20" s="9">
        <v>88.481999999999999</v>
      </c>
      <c r="DD20" s="9">
        <v>98.576999999999998</v>
      </c>
      <c r="DE20" s="9">
        <v>30.968</v>
      </c>
      <c r="DF20" s="9">
        <v>12.316000000000001</v>
      </c>
      <c r="DG20" s="9">
        <v>18.651</v>
      </c>
      <c r="DH20" s="9">
        <v>9.1180000000000003</v>
      </c>
      <c r="DI20" s="9">
        <v>4.7169999999999996</v>
      </c>
      <c r="DJ20" s="9">
        <v>4.4009999999999998</v>
      </c>
      <c r="DK20" s="9">
        <v>8.2349999999999994</v>
      </c>
      <c r="DL20" s="9">
        <v>3.8340000000000001</v>
      </c>
      <c r="DM20" s="9">
        <v>4.4009999999999998</v>
      </c>
      <c r="DN20" s="9">
        <v>5.1159999999999997</v>
      </c>
      <c r="DO20" s="9">
        <v>1.855</v>
      </c>
      <c r="DP20" s="9">
        <v>3.2610000000000001</v>
      </c>
      <c r="DQ20" s="9">
        <v>3.1190000000000002</v>
      </c>
      <c r="DR20" s="9">
        <v>1.9790000000000001</v>
      </c>
      <c r="DS20" s="9">
        <v>1.1399999999999999</v>
      </c>
      <c r="DT20" s="9">
        <v>0.88300000000000001</v>
      </c>
      <c r="DU20" s="9">
        <v>0.88300000000000001</v>
      </c>
      <c r="DV20" s="9">
        <v>0</v>
      </c>
      <c r="DW20" s="9">
        <v>173.52099999999999</v>
      </c>
      <c r="DX20" s="9">
        <v>72.307000000000002</v>
      </c>
      <c r="DY20" s="9">
        <v>101.214</v>
      </c>
      <c r="DZ20" s="9">
        <v>156.428</v>
      </c>
      <c r="EA20" s="9">
        <v>66.575000000000003</v>
      </c>
      <c r="EB20" s="9">
        <v>89.852999999999994</v>
      </c>
      <c r="EC20" s="9">
        <v>58.015000000000001</v>
      </c>
      <c r="ED20" s="9">
        <v>21.19</v>
      </c>
      <c r="EE20" s="9">
        <v>36.825000000000003</v>
      </c>
      <c r="EF20" s="9">
        <v>98.414000000000001</v>
      </c>
      <c r="EG20" s="9">
        <v>45.384999999999998</v>
      </c>
      <c r="EH20" s="9">
        <v>53.029000000000003</v>
      </c>
      <c r="EI20" s="9">
        <v>17.093</v>
      </c>
      <c r="EJ20" s="9">
        <v>5.7320000000000002</v>
      </c>
      <c r="EK20" s="9">
        <v>11.361000000000001</v>
      </c>
      <c r="EL20" s="9">
        <v>48.77</v>
      </c>
      <c r="EM20" s="9">
        <v>21.401</v>
      </c>
      <c r="EN20" s="9">
        <v>27.369</v>
      </c>
      <c r="EO20" s="9">
        <v>48.029000000000003</v>
      </c>
      <c r="EP20" s="9">
        <v>20.802</v>
      </c>
      <c r="EQ20" s="9">
        <v>27.227</v>
      </c>
      <c r="ER20" s="9">
        <v>25.018999999999998</v>
      </c>
      <c r="ES20" s="9">
        <v>11.446999999999999</v>
      </c>
      <c r="ET20" s="9">
        <v>13.571999999999999</v>
      </c>
      <c r="EU20" s="9">
        <v>23.01</v>
      </c>
      <c r="EV20" s="9">
        <v>9.3559999999999999</v>
      </c>
      <c r="EW20" s="9">
        <v>13.654999999999999</v>
      </c>
      <c r="EX20" s="9">
        <v>0.74099999999999999</v>
      </c>
      <c r="EY20" s="9">
        <v>0.59899999999999998</v>
      </c>
      <c r="EZ20" s="9">
        <v>0.14199999999999999</v>
      </c>
      <c r="FA20" s="9">
        <v>94.353999999999999</v>
      </c>
      <c r="FB20" s="9">
        <v>47.838000000000001</v>
      </c>
      <c r="FC20" s="9">
        <v>46.515999999999998</v>
      </c>
      <c r="FD20" s="9">
        <v>86.878</v>
      </c>
      <c r="FE20" s="9">
        <v>43.755000000000003</v>
      </c>
      <c r="FF20" s="9">
        <v>43.122999999999998</v>
      </c>
      <c r="FG20" s="9">
        <v>43.884999999999998</v>
      </c>
      <c r="FH20" s="9">
        <v>22.49</v>
      </c>
      <c r="FI20" s="9">
        <v>21.395</v>
      </c>
      <c r="FJ20" s="9">
        <v>42.991999999999997</v>
      </c>
      <c r="FK20" s="9">
        <v>21.263999999999999</v>
      </c>
      <c r="FL20" s="9">
        <v>21.728000000000002</v>
      </c>
      <c r="FM20" s="9">
        <v>7.476</v>
      </c>
      <c r="FN20" s="9">
        <v>4.0830000000000002</v>
      </c>
      <c r="FO20" s="9">
        <v>3.3929999999999998</v>
      </c>
      <c r="FP20" s="9">
        <v>60.106999999999999</v>
      </c>
      <c r="FQ20" s="9">
        <v>31.503</v>
      </c>
      <c r="FR20" s="9">
        <v>28.603000000000002</v>
      </c>
      <c r="FS20" s="9">
        <v>53.566000000000003</v>
      </c>
      <c r="FT20" s="9">
        <v>28.718</v>
      </c>
      <c r="FU20" s="9">
        <v>24.849</v>
      </c>
      <c r="FV20" s="9">
        <v>27.806000000000001</v>
      </c>
      <c r="FW20" s="9">
        <v>14.262</v>
      </c>
      <c r="FX20" s="9">
        <v>13.542999999999999</v>
      </c>
      <c r="FY20" s="9">
        <v>25.760999999999999</v>
      </c>
      <c r="FZ20" s="9">
        <v>14.455</v>
      </c>
      <c r="GA20" s="9">
        <v>11.305</v>
      </c>
      <c r="GB20" s="9">
        <v>6.5410000000000004</v>
      </c>
      <c r="GC20" s="9">
        <v>2.786</v>
      </c>
      <c r="GD20" s="9">
        <v>3.7549999999999999</v>
      </c>
      <c r="GE20" s="9">
        <v>163.602</v>
      </c>
      <c r="GF20" s="9">
        <v>66.412999999999997</v>
      </c>
      <c r="GG20" s="9">
        <v>97.188999999999993</v>
      </c>
      <c r="GH20" s="9">
        <v>145.96299999999999</v>
      </c>
      <c r="GI20" s="9">
        <v>60.076999999999998</v>
      </c>
      <c r="GJ20" s="9">
        <v>85.885999999999996</v>
      </c>
      <c r="GK20" s="9">
        <v>49.085000000000001</v>
      </c>
      <c r="GL20" s="9">
        <v>17.323</v>
      </c>
      <c r="GM20" s="9">
        <v>31.762</v>
      </c>
      <c r="GN20" s="9">
        <v>96.878</v>
      </c>
      <c r="GO20" s="9">
        <v>42.753999999999998</v>
      </c>
      <c r="GP20" s="9">
        <v>54.124000000000002</v>
      </c>
      <c r="GQ20" s="9">
        <v>17.638999999999999</v>
      </c>
      <c r="GR20" s="9">
        <v>6.3369999999999997</v>
      </c>
      <c r="GS20" s="9">
        <v>11.303000000000001</v>
      </c>
      <c r="GT20" s="9">
        <v>148.029</v>
      </c>
      <c r="GU20" s="9">
        <v>67.739000000000004</v>
      </c>
      <c r="GV20" s="9">
        <v>80.289000000000001</v>
      </c>
      <c r="GW20" s="9">
        <v>140.36799999999999</v>
      </c>
      <c r="GX20" s="9">
        <v>65.289000000000001</v>
      </c>
      <c r="GY20" s="9">
        <v>75.078000000000003</v>
      </c>
      <c r="GZ20" s="9">
        <v>70.960999999999999</v>
      </c>
      <c r="HA20" s="9">
        <v>33.186999999999998</v>
      </c>
      <c r="HB20" s="9">
        <v>37.774999999999999</v>
      </c>
      <c r="HC20" s="9">
        <v>69.406000000000006</v>
      </c>
      <c r="HD20" s="9">
        <v>32.101999999999997</v>
      </c>
      <c r="HE20" s="9">
        <v>37.304000000000002</v>
      </c>
      <c r="HF20" s="9">
        <v>7.6609999999999996</v>
      </c>
      <c r="HG20" s="9">
        <v>2.4500000000000002</v>
      </c>
      <c r="HH20" s="9">
        <v>5.2110000000000003</v>
      </c>
      <c r="HI20" s="9">
        <v>51.463000000000001</v>
      </c>
      <c r="HJ20" s="9">
        <v>30.452999999999999</v>
      </c>
      <c r="HK20" s="9">
        <v>21.01</v>
      </c>
      <c r="HL20" s="9">
        <v>46.887</v>
      </c>
      <c r="HM20" s="9">
        <v>28.015000000000001</v>
      </c>
      <c r="HN20" s="9">
        <v>18.873000000000001</v>
      </c>
      <c r="HO20" s="9">
        <v>28.108000000000001</v>
      </c>
      <c r="HP20" s="9">
        <v>15.992000000000001</v>
      </c>
      <c r="HQ20" s="9">
        <v>12.116</v>
      </c>
      <c r="HR20" s="9">
        <v>18.779</v>
      </c>
      <c r="HS20" s="9">
        <v>12.023</v>
      </c>
      <c r="HT20" s="9">
        <v>6.7569999999999997</v>
      </c>
      <c r="HU20" s="9">
        <v>4.5759999999999996</v>
      </c>
      <c r="HV20" s="9">
        <v>2.4390000000000001</v>
      </c>
      <c r="HW20" s="9">
        <v>2.137</v>
      </c>
      <c r="HX20" s="9">
        <v>13.657999999999999</v>
      </c>
      <c r="HY20" s="9">
        <v>8.4429999999999996</v>
      </c>
      <c r="HZ20" s="9">
        <v>5.2149999999999999</v>
      </c>
      <c r="IA20" s="9">
        <v>11.683999999999999</v>
      </c>
      <c r="IB20" s="9">
        <v>6.4690000000000003</v>
      </c>
      <c r="IC20" s="9">
        <v>5.2149999999999999</v>
      </c>
      <c r="ID20" s="9">
        <v>6.57</v>
      </c>
      <c r="IE20" s="9">
        <v>2.8879999999999999</v>
      </c>
      <c r="IF20" s="9">
        <v>3.6819999999999999</v>
      </c>
      <c r="IG20" s="9">
        <v>5.1139999999999999</v>
      </c>
      <c r="IH20" s="9">
        <v>3.5819999999999999</v>
      </c>
      <c r="II20" s="9">
        <v>1.532</v>
      </c>
      <c r="IJ20" s="9">
        <v>1.974</v>
      </c>
      <c r="IK20" s="9">
        <v>1.974</v>
      </c>
      <c r="IL20" s="9">
        <v>0</v>
      </c>
      <c r="IM20" s="9">
        <v>360.07400000000001</v>
      </c>
      <c r="IN20" s="9">
        <v>127.892</v>
      </c>
      <c r="IO20" s="9">
        <v>232.18299999999999</v>
      </c>
      <c r="IP20" s="9">
        <v>312.88400000000001</v>
      </c>
      <c r="IQ20" s="9">
        <v>112.54900000000001</v>
      </c>
    </row>
    <row r="21" spans="1:251">
      <c r="A21" s="10">
        <v>45689</v>
      </c>
      <c r="B21" s="9">
        <v>25.395</v>
      </c>
      <c r="C21" s="9">
        <v>34.386000000000003</v>
      </c>
      <c r="D21" s="9">
        <v>28.347999999999999</v>
      </c>
      <c r="E21" s="9">
        <v>9.6359999999999992</v>
      </c>
      <c r="F21" s="9">
        <v>18.712</v>
      </c>
      <c r="G21" s="9">
        <v>181.56</v>
      </c>
      <c r="H21" s="9">
        <v>89.491</v>
      </c>
      <c r="I21" s="9">
        <v>92.069000000000003</v>
      </c>
      <c r="J21" s="9">
        <v>162.98099999999999</v>
      </c>
      <c r="K21" s="9">
        <v>80.843999999999994</v>
      </c>
      <c r="L21" s="9">
        <v>82.137</v>
      </c>
      <c r="M21" s="9">
        <v>111.776</v>
      </c>
      <c r="N21" s="9">
        <v>54.746000000000002</v>
      </c>
      <c r="O21" s="9">
        <v>57.030999999999999</v>
      </c>
      <c r="P21" s="9">
        <v>51.204999999999998</v>
      </c>
      <c r="Q21" s="9">
        <v>26.099</v>
      </c>
      <c r="R21" s="9">
        <v>25.106000000000002</v>
      </c>
      <c r="S21" s="9">
        <v>18.577999999999999</v>
      </c>
      <c r="T21" s="9">
        <v>8.6460000000000008</v>
      </c>
      <c r="U21" s="9">
        <v>9.9320000000000004</v>
      </c>
      <c r="V21" s="9">
        <v>358.815</v>
      </c>
      <c r="W21" s="9">
        <v>133.80000000000001</v>
      </c>
      <c r="X21" s="9">
        <v>225.01499999999999</v>
      </c>
      <c r="Y21" s="9">
        <v>328.68400000000003</v>
      </c>
      <c r="Z21" s="9">
        <v>120.152</v>
      </c>
      <c r="AA21" s="9">
        <v>208.53200000000001</v>
      </c>
      <c r="AB21" s="9">
        <v>194.15700000000001</v>
      </c>
      <c r="AC21" s="9">
        <v>67.991</v>
      </c>
      <c r="AD21" s="9">
        <v>126.166</v>
      </c>
      <c r="AE21" s="9">
        <v>134.52699999999999</v>
      </c>
      <c r="AF21" s="9">
        <v>52.161000000000001</v>
      </c>
      <c r="AG21" s="9">
        <v>82.366</v>
      </c>
      <c r="AH21" s="9">
        <v>30.131</v>
      </c>
      <c r="AI21" s="9">
        <v>13.648</v>
      </c>
      <c r="AJ21" s="9">
        <v>16.483000000000001</v>
      </c>
      <c r="AK21" s="9">
        <v>364.97699999999998</v>
      </c>
      <c r="AL21" s="9">
        <v>146.126</v>
      </c>
      <c r="AM21" s="9">
        <v>218.851</v>
      </c>
      <c r="AN21" s="9">
        <v>326.21699999999998</v>
      </c>
      <c r="AO21" s="9">
        <v>132.31899999999999</v>
      </c>
      <c r="AP21" s="9">
        <v>193.89699999999999</v>
      </c>
      <c r="AQ21" s="9">
        <v>224.654</v>
      </c>
      <c r="AR21" s="9">
        <v>92.483000000000004</v>
      </c>
      <c r="AS21" s="9">
        <v>132.17099999999999</v>
      </c>
      <c r="AT21" s="9">
        <v>101.563</v>
      </c>
      <c r="AU21" s="9">
        <v>39.837000000000003</v>
      </c>
      <c r="AV21" s="9">
        <v>61.725999999999999</v>
      </c>
      <c r="AW21" s="9">
        <v>38.76</v>
      </c>
      <c r="AX21" s="9">
        <v>13.807</v>
      </c>
      <c r="AY21" s="9">
        <v>24.952999999999999</v>
      </c>
      <c r="AZ21" s="9">
        <v>123.64</v>
      </c>
      <c r="BA21" s="9">
        <v>53.661000000000001</v>
      </c>
      <c r="BB21" s="9">
        <v>69.98</v>
      </c>
      <c r="BC21" s="9">
        <v>110.309</v>
      </c>
      <c r="BD21" s="9">
        <v>46.744</v>
      </c>
      <c r="BE21" s="9">
        <v>63.564</v>
      </c>
      <c r="BF21" s="9">
        <v>85.066000000000003</v>
      </c>
      <c r="BG21" s="9">
        <v>33.619</v>
      </c>
      <c r="BH21" s="9">
        <v>51.447000000000003</v>
      </c>
      <c r="BI21" s="9">
        <v>25.242999999999999</v>
      </c>
      <c r="BJ21" s="9">
        <v>13.125</v>
      </c>
      <c r="BK21" s="9">
        <v>12.117000000000001</v>
      </c>
      <c r="BL21" s="9">
        <v>13.332000000000001</v>
      </c>
      <c r="BM21" s="9">
        <v>6.9160000000000004</v>
      </c>
      <c r="BN21" s="9">
        <v>6.4160000000000004</v>
      </c>
      <c r="BO21" s="9">
        <v>33.1</v>
      </c>
      <c r="BP21" s="9">
        <v>20.552</v>
      </c>
      <c r="BQ21" s="9">
        <v>12.548</v>
      </c>
      <c r="BR21" s="9">
        <v>29.89</v>
      </c>
      <c r="BS21" s="9">
        <v>20.155999999999999</v>
      </c>
      <c r="BT21" s="9">
        <v>9.734</v>
      </c>
      <c r="BU21" s="9">
        <v>25.247</v>
      </c>
      <c r="BV21" s="9">
        <v>16.585999999999999</v>
      </c>
      <c r="BW21" s="9">
        <v>8.6609999999999996</v>
      </c>
      <c r="BX21" s="9">
        <v>4.6429999999999998</v>
      </c>
      <c r="BY21" s="9">
        <v>3.57</v>
      </c>
      <c r="BZ21" s="9">
        <v>1.073</v>
      </c>
      <c r="CA21" s="9">
        <v>3.21</v>
      </c>
      <c r="CB21" s="9">
        <v>0.39600000000000002</v>
      </c>
      <c r="CC21" s="9">
        <v>2.8140000000000001</v>
      </c>
      <c r="CD21" s="9">
        <v>362.24900000000002</v>
      </c>
      <c r="CE21" s="9">
        <v>164.66300000000001</v>
      </c>
      <c r="CF21" s="9">
        <v>197.58600000000001</v>
      </c>
      <c r="CG21" s="9">
        <v>344.42399999999998</v>
      </c>
      <c r="CH21" s="9">
        <v>152.04900000000001</v>
      </c>
      <c r="CI21" s="9">
        <v>192.376</v>
      </c>
      <c r="CJ21" s="9">
        <v>229.1</v>
      </c>
      <c r="CK21" s="9">
        <v>100.066</v>
      </c>
      <c r="CL21" s="9">
        <v>129.03399999999999</v>
      </c>
      <c r="CM21" s="9">
        <v>115.324</v>
      </c>
      <c r="CN21" s="9">
        <v>51.982999999999997</v>
      </c>
      <c r="CO21" s="9">
        <v>63.341999999999999</v>
      </c>
      <c r="CP21" s="9">
        <v>17.824000000000002</v>
      </c>
      <c r="CQ21" s="9">
        <v>12.614000000000001</v>
      </c>
      <c r="CR21" s="9">
        <v>5.21</v>
      </c>
      <c r="CS21" s="9">
        <v>350.78199999999998</v>
      </c>
      <c r="CT21" s="9">
        <v>157.17099999999999</v>
      </c>
      <c r="CU21" s="9">
        <v>193.61199999999999</v>
      </c>
      <c r="CV21" s="9">
        <v>333.96800000000002</v>
      </c>
      <c r="CW21" s="9">
        <v>145.566</v>
      </c>
      <c r="CX21" s="9">
        <v>188.40199999999999</v>
      </c>
      <c r="CY21" s="9">
        <v>222.465</v>
      </c>
      <c r="CZ21" s="9">
        <v>96.866</v>
      </c>
      <c r="DA21" s="9">
        <v>125.599</v>
      </c>
      <c r="DB21" s="9">
        <v>111.503</v>
      </c>
      <c r="DC21" s="9">
        <v>48.7</v>
      </c>
      <c r="DD21" s="9">
        <v>62.802999999999997</v>
      </c>
      <c r="DE21" s="9">
        <v>16.814</v>
      </c>
      <c r="DF21" s="9">
        <v>11.603999999999999</v>
      </c>
      <c r="DG21" s="9">
        <v>5.21</v>
      </c>
      <c r="DH21" s="9">
        <v>11.467000000000001</v>
      </c>
      <c r="DI21" s="9">
        <v>7.4930000000000003</v>
      </c>
      <c r="DJ21" s="9">
        <v>3.9740000000000002</v>
      </c>
      <c r="DK21" s="9">
        <v>10.457000000000001</v>
      </c>
      <c r="DL21" s="9">
        <v>6.4829999999999997</v>
      </c>
      <c r="DM21" s="9">
        <v>3.9740000000000002</v>
      </c>
      <c r="DN21" s="9">
        <v>6.6349999999999998</v>
      </c>
      <c r="DO21" s="9">
        <v>3.2</v>
      </c>
      <c r="DP21" s="9">
        <v>3.4350000000000001</v>
      </c>
      <c r="DQ21" s="9">
        <v>3.8220000000000001</v>
      </c>
      <c r="DR21" s="9">
        <v>3.2829999999999999</v>
      </c>
      <c r="DS21" s="9">
        <v>0.53900000000000003</v>
      </c>
      <c r="DT21" s="9">
        <v>1.01</v>
      </c>
      <c r="DU21" s="9">
        <v>1.01</v>
      </c>
      <c r="DV21" s="9">
        <v>0</v>
      </c>
      <c r="DW21" s="9">
        <v>176.93100000000001</v>
      </c>
      <c r="DX21" s="9">
        <v>85.981999999999999</v>
      </c>
      <c r="DY21" s="9">
        <v>90.948999999999998</v>
      </c>
      <c r="DZ21" s="9">
        <v>167.733</v>
      </c>
      <c r="EA21" s="9">
        <v>79.563999999999993</v>
      </c>
      <c r="EB21" s="9">
        <v>88.168999999999997</v>
      </c>
      <c r="EC21" s="9">
        <v>102.161</v>
      </c>
      <c r="ED21" s="9">
        <v>49.786999999999999</v>
      </c>
      <c r="EE21" s="9">
        <v>52.374000000000002</v>
      </c>
      <c r="EF21" s="9">
        <v>65.570999999999998</v>
      </c>
      <c r="EG21" s="9">
        <v>29.777000000000001</v>
      </c>
      <c r="EH21" s="9">
        <v>35.795000000000002</v>
      </c>
      <c r="EI21" s="9">
        <v>9.1980000000000004</v>
      </c>
      <c r="EJ21" s="9">
        <v>6.4180000000000001</v>
      </c>
      <c r="EK21" s="9">
        <v>2.7810000000000001</v>
      </c>
      <c r="EL21" s="9">
        <v>63.848999999999997</v>
      </c>
      <c r="EM21" s="9">
        <v>26.105</v>
      </c>
      <c r="EN21" s="9">
        <v>37.744</v>
      </c>
      <c r="EO21" s="9">
        <v>58.401000000000003</v>
      </c>
      <c r="EP21" s="9">
        <v>22.189</v>
      </c>
      <c r="EQ21" s="9">
        <v>36.212000000000003</v>
      </c>
      <c r="ER21" s="9">
        <v>39.326000000000001</v>
      </c>
      <c r="ES21" s="9">
        <v>13.616</v>
      </c>
      <c r="ET21" s="9">
        <v>25.710999999999999</v>
      </c>
      <c r="EU21" s="9">
        <v>19.074999999999999</v>
      </c>
      <c r="EV21" s="9">
        <v>8.5730000000000004</v>
      </c>
      <c r="EW21" s="9">
        <v>10.500999999999999</v>
      </c>
      <c r="EX21" s="9">
        <v>5.4489999999999998</v>
      </c>
      <c r="EY21" s="9">
        <v>3.9159999999999999</v>
      </c>
      <c r="EZ21" s="9">
        <v>1.5329999999999999</v>
      </c>
      <c r="FA21" s="9">
        <v>73.911000000000001</v>
      </c>
      <c r="FB21" s="9">
        <v>27.33</v>
      </c>
      <c r="FC21" s="9">
        <v>46.581000000000003</v>
      </c>
      <c r="FD21" s="9">
        <v>71.397000000000006</v>
      </c>
      <c r="FE21" s="9">
        <v>25.712</v>
      </c>
      <c r="FF21" s="9">
        <v>45.683999999999997</v>
      </c>
      <c r="FG21" s="9">
        <v>51.476999999999997</v>
      </c>
      <c r="FH21" s="9">
        <v>18.257999999999999</v>
      </c>
      <c r="FI21" s="9">
        <v>33.219000000000001</v>
      </c>
      <c r="FJ21" s="9">
        <v>19.920000000000002</v>
      </c>
      <c r="FK21" s="9">
        <v>7.4550000000000001</v>
      </c>
      <c r="FL21" s="9">
        <v>12.465</v>
      </c>
      <c r="FM21" s="9">
        <v>2.5139999999999998</v>
      </c>
      <c r="FN21" s="9">
        <v>1.6180000000000001</v>
      </c>
      <c r="FO21" s="9">
        <v>0.89700000000000002</v>
      </c>
      <c r="FP21" s="9">
        <v>47.558</v>
      </c>
      <c r="FQ21" s="9">
        <v>25.247</v>
      </c>
      <c r="FR21" s="9">
        <v>22.311</v>
      </c>
      <c r="FS21" s="9">
        <v>46.893999999999998</v>
      </c>
      <c r="FT21" s="9">
        <v>24.584</v>
      </c>
      <c r="FU21" s="9">
        <v>22.311</v>
      </c>
      <c r="FV21" s="9">
        <v>36.136000000000003</v>
      </c>
      <c r="FW21" s="9">
        <v>18.405000000000001</v>
      </c>
      <c r="FX21" s="9">
        <v>17.73</v>
      </c>
      <c r="FY21" s="9">
        <v>10.759</v>
      </c>
      <c r="FZ21" s="9">
        <v>6.1779999999999999</v>
      </c>
      <c r="GA21" s="9">
        <v>4.5810000000000004</v>
      </c>
      <c r="GB21" s="9">
        <v>0.66300000000000003</v>
      </c>
      <c r="GC21" s="9">
        <v>0.66300000000000003</v>
      </c>
      <c r="GD21" s="9">
        <v>0</v>
      </c>
      <c r="GE21" s="9">
        <v>172.16300000000001</v>
      </c>
      <c r="GF21" s="9">
        <v>79.528000000000006</v>
      </c>
      <c r="GG21" s="9">
        <v>92.635000000000005</v>
      </c>
      <c r="GH21" s="9">
        <v>162.97200000000001</v>
      </c>
      <c r="GI21" s="9">
        <v>72.515000000000001</v>
      </c>
      <c r="GJ21" s="9">
        <v>90.457999999999998</v>
      </c>
      <c r="GK21" s="9">
        <v>95.102999999999994</v>
      </c>
      <c r="GL21" s="9">
        <v>42.277999999999999</v>
      </c>
      <c r="GM21" s="9">
        <v>52.825000000000003</v>
      </c>
      <c r="GN21" s="9">
        <v>67.87</v>
      </c>
      <c r="GO21" s="9">
        <v>30.236999999999998</v>
      </c>
      <c r="GP21" s="9">
        <v>37.633000000000003</v>
      </c>
      <c r="GQ21" s="9">
        <v>9.19</v>
      </c>
      <c r="GR21" s="9">
        <v>7.0129999999999999</v>
      </c>
      <c r="GS21" s="9">
        <v>2.177</v>
      </c>
      <c r="GT21" s="9">
        <v>138.83799999999999</v>
      </c>
      <c r="GU21" s="9">
        <v>59.218000000000004</v>
      </c>
      <c r="GV21" s="9">
        <v>79.62</v>
      </c>
      <c r="GW21" s="9">
        <v>131.696</v>
      </c>
      <c r="GX21" s="9">
        <v>55.109000000000002</v>
      </c>
      <c r="GY21" s="9">
        <v>76.587000000000003</v>
      </c>
      <c r="GZ21" s="9">
        <v>92.85</v>
      </c>
      <c r="HA21" s="9">
        <v>38.436999999999998</v>
      </c>
      <c r="HB21" s="9">
        <v>54.414000000000001</v>
      </c>
      <c r="HC21" s="9">
        <v>38.845999999999997</v>
      </c>
      <c r="HD21" s="9">
        <v>16.672000000000001</v>
      </c>
      <c r="HE21" s="9">
        <v>22.172999999999998</v>
      </c>
      <c r="HF21" s="9">
        <v>7.141</v>
      </c>
      <c r="HG21" s="9">
        <v>4.109</v>
      </c>
      <c r="HH21" s="9">
        <v>3.0329999999999999</v>
      </c>
      <c r="HI21" s="9">
        <v>39.478999999999999</v>
      </c>
      <c r="HJ21" s="9">
        <v>19.582999999999998</v>
      </c>
      <c r="HK21" s="9">
        <v>19.896000000000001</v>
      </c>
      <c r="HL21" s="9">
        <v>37.987000000000002</v>
      </c>
      <c r="HM21" s="9">
        <v>18.091000000000001</v>
      </c>
      <c r="HN21" s="9">
        <v>19.896000000000001</v>
      </c>
      <c r="HO21" s="9">
        <v>31.3</v>
      </c>
      <c r="HP21" s="9">
        <v>14.096</v>
      </c>
      <c r="HQ21" s="9">
        <v>17.204000000000001</v>
      </c>
      <c r="HR21" s="9">
        <v>6.6859999999999999</v>
      </c>
      <c r="HS21" s="9">
        <v>3.9940000000000002</v>
      </c>
      <c r="HT21" s="9">
        <v>2.6920000000000002</v>
      </c>
      <c r="HU21" s="9">
        <v>1.4930000000000001</v>
      </c>
      <c r="HV21" s="9">
        <v>1.4930000000000001</v>
      </c>
      <c r="HW21" s="9">
        <v>0</v>
      </c>
      <c r="HX21" s="9">
        <v>11.769</v>
      </c>
      <c r="HY21" s="9">
        <v>6.3339999999999996</v>
      </c>
      <c r="HZ21" s="9">
        <v>5.4349999999999996</v>
      </c>
      <c r="IA21" s="9">
        <v>11.769</v>
      </c>
      <c r="IB21" s="9">
        <v>6.3339999999999996</v>
      </c>
      <c r="IC21" s="9">
        <v>5.4349999999999996</v>
      </c>
      <c r="ID21" s="9">
        <v>9.8460000000000001</v>
      </c>
      <c r="IE21" s="9">
        <v>5.2549999999999999</v>
      </c>
      <c r="IF21" s="9">
        <v>4.5910000000000002</v>
      </c>
      <c r="IG21" s="9">
        <v>1.9219999999999999</v>
      </c>
      <c r="IH21" s="9">
        <v>1.079</v>
      </c>
      <c r="II21" s="9">
        <v>0.84299999999999997</v>
      </c>
      <c r="IJ21" s="9">
        <v>0</v>
      </c>
      <c r="IK21" s="9">
        <v>0</v>
      </c>
      <c r="IL21" s="9">
        <v>0</v>
      </c>
      <c r="IM21" s="9">
        <v>325.12799999999999</v>
      </c>
      <c r="IN21" s="9">
        <v>122.518</v>
      </c>
      <c r="IO21" s="9">
        <v>202.61099999999999</v>
      </c>
      <c r="IP21" s="9">
        <v>281.91399999999999</v>
      </c>
      <c r="IQ21" s="9">
        <v>107.47799999999999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218.35</v>
      </c>
      <c r="C11" s="9">
        <v>174.40299999999999</v>
      </c>
      <c r="D11" s="9">
        <v>68.3</v>
      </c>
      <c r="E11" s="9">
        <v>106.10299999999999</v>
      </c>
      <c r="F11" s="9">
        <v>160.54599999999999</v>
      </c>
      <c r="G11" s="9">
        <v>48.298999999999999</v>
      </c>
      <c r="H11" s="9">
        <v>112.247</v>
      </c>
      <c r="I11" s="9">
        <v>36.497999999999998</v>
      </c>
      <c r="J11" s="9">
        <v>11.702</v>
      </c>
      <c r="K11" s="9">
        <v>24.795999999999999</v>
      </c>
      <c r="L11" s="9">
        <v>301.93599999999998</v>
      </c>
      <c r="M11" s="9">
        <v>101.923</v>
      </c>
      <c r="N11" s="9">
        <v>200.01300000000001</v>
      </c>
      <c r="O11" s="9">
        <v>276.82299999999998</v>
      </c>
      <c r="P11" s="9">
        <v>92.811000000000007</v>
      </c>
      <c r="Q11" s="9">
        <v>184.012</v>
      </c>
      <c r="R11" s="9">
        <v>143.94800000000001</v>
      </c>
      <c r="S11" s="9">
        <v>53.578000000000003</v>
      </c>
      <c r="T11" s="9">
        <v>90.37</v>
      </c>
      <c r="U11" s="9">
        <v>132.875</v>
      </c>
      <c r="V11" s="9">
        <v>39.234000000000002</v>
      </c>
      <c r="W11" s="9">
        <v>93.641000000000005</v>
      </c>
      <c r="X11" s="9">
        <v>25.113</v>
      </c>
      <c r="Y11" s="9">
        <v>9.1110000000000007</v>
      </c>
      <c r="Z11" s="9">
        <v>16.001000000000001</v>
      </c>
      <c r="AA11" s="9">
        <v>69.510999999999996</v>
      </c>
      <c r="AB11" s="9">
        <v>26.376999999999999</v>
      </c>
      <c r="AC11" s="9">
        <v>43.134</v>
      </c>
      <c r="AD11" s="9">
        <v>58.125</v>
      </c>
      <c r="AE11" s="9">
        <v>23.786999999999999</v>
      </c>
      <c r="AF11" s="9">
        <v>34.338999999999999</v>
      </c>
      <c r="AG11" s="9">
        <v>30.454000000000001</v>
      </c>
      <c r="AH11" s="9">
        <v>14.722</v>
      </c>
      <c r="AI11" s="9">
        <v>15.733000000000001</v>
      </c>
      <c r="AJ11" s="9">
        <v>27.670999999999999</v>
      </c>
      <c r="AK11" s="9">
        <v>9.0649999999999995</v>
      </c>
      <c r="AL11" s="9">
        <v>18.606000000000002</v>
      </c>
      <c r="AM11" s="9">
        <v>11.385999999999999</v>
      </c>
      <c r="AN11" s="9">
        <v>2.59</v>
      </c>
      <c r="AO11" s="9">
        <v>8.7949999999999999</v>
      </c>
      <c r="AP11" s="9">
        <v>90.510999999999996</v>
      </c>
      <c r="AQ11" s="9">
        <v>12.077999999999999</v>
      </c>
      <c r="AR11" s="9">
        <v>78.433000000000007</v>
      </c>
      <c r="AS11" s="9">
        <v>84.807000000000002</v>
      </c>
      <c r="AT11" s="9">
        <v>11.603999999999999</v>
      </c>
      <c r="AU11" s="9">
        <v>73.203000000000003</v>
      </c>
      <c r="AV11" s="9">
        <v>39.491</v>
      </c>
      <c r="AW11" s="9">
        <v>5.5469999999999997</v>
      </c>
      <c r="AX11" s="9">
        <v>33.945</v>
      </c>
      <c r="AY11" s="9">
        <v>45.316000000000003</v>
      </c>
      <c r="AZ11" s="9">
        <v>6.0579999999999998</v>
      </c>
      <c r="BA11" s="9">
        <v>39.259</v>
      </c>
      <c r="BB11" s="9">
        <v>5.7039999999999997</v>
      </c>
      <c r="BC11" s="9">
        <v>0.47399999999999998</v>
      </c>
      <c r="BD11" s="9">
        <v>5.2290000000000001</v>
      </c>
      <c r="BE11" s="9">
        <v>57.872</v>
      </c>
      <c r="BF11" s="9">
        <v>13.612</v>
      </c>
      <c r="BG11" s="9">
        <v>44.26</v>
      </c>
      <c r="BH11" s="9">
        <v>46.844000000000001</v>
      </c>
      <c r="BI11" s="9">
        <v>9.9039999999999999</v>
      </c>
      <c r="BJ11" s="9">
        <v>36.94</v>
      </c>
      <c r="BK11" s="9">
        <v>22.016999999999999</v>
      </c>
      <c r="BL11" s="9">
        <v>4.7270000000000003</v>
      </c>
      <c r="BM11" s="9">
        <v>17.29</v>
      </c>
      <c r="BN11" s="9">
        <v>24.827000000000002</v>
      </c>
      <c r="BO11" s="9">
        <v>5.1760000000000002</v>
      </c>
      <c r="BP11" s="9">
        <v>19.649999999999999</v>
      </c>
      <c r="BQ11" s="9">
        <v>11.028</v>
      </c>
      <c r="BR11" s="9">
        <v>3.7080000000000002</v>
      </c>
      <c r="BS11" s="9">
        <v>7.32</v>
      </c>
      <c r="BT11" s="9">
        <v>109.021</v>
      </c>
      <c r="BU11" s="9">
        <v>42.052</v>
      </c>
      <c r="BV11" s="9">
        <v>66.968999999999994</v>
      </c>
      <c r="BW11" s="9">
        <v>99.430999999999997</v>
      </c>
      <c r="BX11" s="9">
        <v>38.014000000000003</v>
      </c>
      <c r="BY11" s="9">
        <v>61.417000000000002</v>
      </c>
      <c r="BZ11" s="9">
        <v>56.497</v>
      </c>
      <c r="CA11" s="9">
        <v>23.757000000000001</v>
      </c>
      <c r="CB11" s="9">
        <v>32.74</v>
      </c>
      <c r="CC11" s="9">
        <v>42.933999999999997</v>
      </c>
      <c r="CD11" s="9">
        <v>14.257</v>
      </c>
      <c r="CE11" s="9">
        <v>28.677</v>
      </c>
      <c r="CF11" s="9">
        <v>9.59</v>
      </c>
      <c r="CG11" s="9">
        <v>4.0380000000000003</v>
      </c>
      <c r="CH11" s="9">
        <v>5.5519999999999996</v>
      </c>
      <c r="CI11" s="9">
        <v>114.04300000000001</v>
      </c>
      <c r="CJ11" s="9">
        <v>60.558</v>
      </c>
      <c r="CK11" s="9">
        <v>53.484000000000002</v>
      </c>
      <c r="CL11" s="9">
        <v>103.866</v>
      </c>
      <c r="CM11" s="9">
        <v>57.076000000000001</v>
      </c>
      <c r="CN11" s="9">
        <v>46.79</v>
      </c>
      <c r="CO11" s="9">
        <v>56.396999999999998</v>
      </c>
      <c r="CP11" s="9">
        <v>34.268999999999998</v>
      </c>
      <c r="CQ11" s="9">
        <v>22.129000000000001</v>
      </c>
      <c r="CR11" s="9">
        <v>47.469000000000001</v>
      </c>
      <c r="CS11" s="9">
        <v>22.808</v>
      </c>
      <c r="CT11" s="9">
        <v>24.661000000000001</v>
      </c>
      <c r="CU11" s="9">
        <v>10.176</v>
      </c>
      <c r="CV11" s="9">
        <v>3.4820000000000002</v>
      </c>
      <c r="CW11" s="9">
        <v>6.6950000000000003</v>
      </c>
      <c r="CX11" s="9">
        <v>99.096000000000004</v>
      </c>
      <c r="CY11" s="9">
        <v>19.407</v>
      </c>
      <c r="CZ11" s="9">
        <v>79.688999999999993</v>
      </c>
      <c r="DA11" s="9">
        <v>88.882000000000005</v>
      </c>
      <c r="DB11" s="9">
        <v>18.001000000000001</v>
      </c>
      <c r="DC11" s="9">
        <v>70.881</v>
      </c>
      <c r="DD11" s="9">
        <v>35.709000000000003</v>
      </c>
      <c r="DE11" s="9">
        <v>6.24</v>
      </c>
      <c r="DF11" s="9">
        <v>29.469000000000001</v>
      </c>
      <c r="DG11" s="9">
        <v>53.173000000000002</v>
      </c>
      <c r="DH11" s="9">
        <v>11.760999999999999</v>
      </c>
      <c r="DI11" s="9">
        <v>41.411999999999999</v>
      </c>
      <c r="DJ11" s="9">
        <v>10.214</v>
      </c>
      <c r="DK11" s="9">
        <v>1.4059999999999999</v>
      </c>
      <c r="DL11" s="9">
        <v>8.8079999999999998</v>
      </c>
      <c r="DM11" s="9">
        <v>171.70400000000001</v>
      </c>
      <c r="DN11" s="9">
        <v>58.749000000000002</v>
      </c>
      <c r="DO11" s="9">
        <v>112.955</v>
      </c>
      <c r="DP11" s="9">
        <v>152.345</v>
      </c>
      <c r="DQ11" s="9">
        <v>51.728999999999999</v>
      </c>
      <c r="DR11" s="9">
        <v>100.616</v>
      </c>
      <c r="DS11" s="9">
        <v>75.63</v>
      </c>
      <c r="DT11" s="9">
        <v>27.678000000000001</v>
      </c>
      <c r="DU11" s="9">
        <v>47.951000000000001</v>
      </c>
      <c r="DV11" s="9">
        <v>76.715000000000003</v>
      </c>
      <c r="DW11" s="9">
        <v>24.05</v>
      </c>
      <c r="DX11" s="9">
        <v>52.664999999999999</v>
      </c>
      <c r="DY11" s="9">
        <v>19.359000000000002</v>
      </c>
      <c r="DZ11" s="9">
        <v>7.02</v>
      </c>
      <c r="EA11" s="9">
        <v>12.339</v>
      </c>
      <c r="EB11" s="9">
        <v>73.959999999999994</v>
      </c>
      <c r="EC11" s="9">
        <v>33.527999999999999</v>
      </c>
      <c r="ED11" s="9">
        <v>40.432000000000002</v>
      </c>
      <c r="EE11" s="9">
        <v>68.366</v>
      </c>
      <c r="EF11" s="9">
        <v>30.85</v>
      </c>
      <c r="EG11" s="9">
        <v>37.517000000000003</v>
      </c>
      <c r="EH11" s="9">
        <v>43.859000000000002</v>
      </c>
      <c r="EI11" s="9">
        <v>21.414999999999999</v>
      </c>
      <c r="EJ11" s="9">
        <v>22.443999999999999</v>
      </c>
      <c r="EK11" s="9">
        <v>24.507000000000001</v>
      </c>
      <c r="EL11" s="9">
        <v>9.4350000000000005</v>
      </c>
      <c r="EM11" s="9">
        <v>15.071999999999999</v>
      </c>
      <c r="EN11" s="9">
        <v>5.5940000000000003</v>
      </c>
      <c r="EO11" s="9">
        <v>2.6779999999999999</v>
      </c>
      <c r="EP11" s="9">
        <v>2.915</v>
      </c>
      <c r="EQ11" s="9">
        <v>26.687000000000001</v>
      </c>
      <c r="ER11" s="9">
        <v>16.617000000000001</v>
      </c>
      <c r="ES11" s="9">
        <v>10.07</v>
      </c>
      <c r="ET11" s="9">
        <v>25.356000000000002</v>
      </c>
      <c r="EU11" s="9">
        <v>16.018999999999998</v>
      </c>
      <c r="EV11" s="9">
        <v>9.3360000000000003</v>
      </c>
      <c r="EW11" s="9">
        <v>19.204999999999998</v>
      </c>
      <c r="EX11" s="9">
        <v>12.967000000000001</v>
      </c>
      <c r="EY11" s="9">
        <v>6.2380000000000004</v>
      </c>
      <c r="EZ11" s="9">
        <v>6.1509999999999998</v>
      </c>
      <c r="FA11" s="9">
        <v>3.0529999999999999</v>
      </c>
      <c r="FB11" s="9">
        <v>3.0979999999999999</v>
      </c>
      <c r="FC11" s="9">
        <v>1.3320000000000001</v>
      </c>
      <c r="FD11" s="9">
        <v>0.59699999999999998</v>
      </c>
      <c r="FE11" s="9">
        <v>0.73399999999999999</v>
      </c>
      <c r="FF11" s="9">
        <v>279.24900000000002</v>
      </c>
      <c r="FG11" s="9">
        <v>87.864999999999995</v>
      </c>
      <c r="FH11" s="9">
        <v>191.38399999999999</v>
      </c>
      <c r="FI11" s="9">
        <v>268.39800000000002</v>
      </c>
      <c r="FJ11" s="9">
        <v>85.567999999999998</v>
      </c>
      <c r="FK11" s="9">
        <v>182.83</v>
      </c>
      <c r="FL11" s="9">
        <v>130.99299999999999</v>
      </c>
      <c r="FM11" s="9">
        <v>45.613999999999997</v>
      </c>
      <c r="FN11" s="9">
        <v>85.379000000000005</v>
      </c>
      <c r="FO11" s="9">
        <v>137.404</v>
      </c>
      <c r="FP11" s="9">
        <v>39.954000000000001</v>
      </c>
      <c r="FQ11" s="9">
        <v>97.450999999999993</v>
      </c>
      <c r="FR11" s="9">
        <v>10.851000000000001</v>
      </c>
      <c r="FS11" s="9">
        <v>2.2970000000000002</v>
      </c>
      <c r="FT11" s="9">
        <v>8.5540000000000003</v>
      </c>
      <c r="FU11" s="9">
        <v>218.19300000000001</v>
      </c>
      <c r="FV11" s="9">
        <v>51.473999999999997</v>
      </c>
      <c r="FW11" s="9">
        <v>166.71799999999999</v>
      </c>
      <c r="FX11" s="9">
        <v>210.79300000000001</v>
      </c>
      <c r="FY11" s="9">
        <v>50.289000000000001</v>
      </c>
      <c r="FZ11" s="9">
        <v>160.50399999999999</v>
      </c>
      <c r="GA11" s="9">
        <v>101.209</v>
      </c>
      <c r="GB11" s="9">
        <v>27.587</v>
      </c>
      <c r="GC11" s="9">
        <v>73.620999999999995</v>
      </c>
      <c r="GD11" s="9">
        <v>109.584</v>
      </c>
      <c r="GE11" s="9">
        <v>22.702000000000002</v>
      </c>
      <c r="GF11" s="9">
        <v>86.882000000000005</v>
      </c>
      <c r="GG11" s="9">
        <v>7.4</v>
      </c>
      <c r="GH11" s="9">
        <v>1.1850000000000001</v>
      </c>
      <c r="GI11" s="9">
        <v>6.2149999999999999</v>
      </c>
      <c r="GJ11" s="9">
        <v>61.055999999999997</v>
      </c>
      <c r="GK11" s="9">
        <v>36.390999999999998</v>
      </c>
      <c r="GL11" s="9">
        <v>24.664999999999999</v>
      </c>
      <c r="GM11" s="9">
        <v>57.604999999999997</v>
      </c>
      <c r="GN11" s="9">
        <v>35.279000000000003</v>
      </c>
      <c r="GO11" s="9">
        <v>22.326000000000001</v>
      </c>
      <c r="GP11" s="9">
        <v>29.785</v>
      </c>
      <c r="GQ11" s="9">
        <v>18.027000000000001</v>
      </c>
      <c r="GR11" s="9">
        <v>11.757999999999999</v>
      </c>
      <c r="GS11" s="9">
        <v>27.82</v>
      </c>
      <c r="GT11" s="9">
        <v>17.251999999999999</v>
      </c>
      <c r="GU11" s="9">
        <v>10.569000000000001</v>
      </c>
      <c r="GV11" s="9">
        <v>3.4510000000000001</v>
      </c>
      <c r="GW11" s="9">
        <v>1.1120000000000001</v>
      </c>
      <c r="GX11" s="9">
        <v>2.339</v>
      </c>
      <c r="GY11" s="9">
        <v>80.751000000000005</v>
      </c>
      <c r="GZ11" s="9">
        <v>12.606999999999999</v>
      </c>
      <c r="HA11" s="9">
        <v>68.144000000000005</v>
      </c>
      <c r="HB11" s="9">
        <v>78.171000000000006</v>
      </c>
      <c r="HC11" s="9">
        <v>12.002000000000001</v>
      </c>
      <c r="HD11" s="9">
        <v>66.168999999999997</v>
      </c>
      <c r="HE11" s="9">
        <v>37.54</v>
      </c>
      <c r="HF11" s="9">
        <v>6.0220000000000002</v>
      </c>
      <c r="HG11" s="9">
        <v>31.518000000000001</v>
      </c>
      <c r="HH11" s="9">
        <v>40.631</v>
      </c>
      <c r="HI11" s="9">
        <v>5.98</v>
      </c>
      <c r="HJ11" s="9">
        <v>34.651000000000003</v>
      </c>
      <c r="HK11" s="9">
        <v>2.58</v>
      </c>
      <c r="HL11" s="9">
        <v>0.60499999999999998</v>
      </c>
      <c r="HM11" s="9">
        <v>1.9750000000000001</v>
      </c>
      <c r="HN11" s="9">
        <v>52.292999999999999</v>
      </c>
      <c r="HO11" s="9">
        <v>8.4359999999999999</v>
      </c>
      <c r="HP11" s="9">
        <v>43.856999999999999</v>
      </c>
      <c r="HQ11" s="9">
        <v>50.125</v>
      </c>
      <c r="HR11" s="9">
        <v>7.8129999999999997</v>
      </c>
      <c r="HS11" s="9">
        <v>42.311999999999998</v>
      </c>
      <c r="HT11" s="9">
        <v>23.370999999999999</v>
      </c>
      <c r="HU11" s="9">
        <v>4.891</v>
      </c>
      <c r="HV11" s="9">
        <v>18.481000000000002</v>
      </c>
      <c r="HW11" s="9">
        <v>26.754000000000001</v>
      </c>
      <c r="HX11" s="9">
        <v>2.9220000000000002</v>
      </c>
      <c r="HY11" s="9">
        <v>23.832000000000001</v>
      </c>
      <c r="HZ11" s="9">
        <v>2.1669999999999998</v>
      </c>
      <c r="IA11" s="9">
        <v>0.623</v>
      </c>
      <c r="IB11" s="9">
        <v>1.5449999999999999</v>
      </c>
      <c r="IC11" s="9">
        <v>70.683000000000007</v>
      </c>
      <c r="ID11" s="9">
        <v>24.038</v>
      </c>
      <c r="IE11" s="9">
        <v>46.646000000000001</v>
      </c>
      <c r="IF11" s="9">
        <v>66.334999999999994</v>
      </c>
      <c r="IG11" s="9">
        <v>22.969000000000001</v>
      </c>
      <c r="IH11" s="9">
        <v>43.366</v>
      </c>
      <c r="II11" s="9">
        <v>30.472999999999999</v>
      </c>
      <c r="IJ11" s="9">
        <v>11.577</v>
      </c>
      <c r="IK11" s="9">
        <v>18.896000000000001</v>
      </c>
      <c r="IL11" s="9">
        <v>35.860999999999997</v>
      </c>
      <c r="IM11" s="9">
        <v>11.391</v>
      </c>
      <c r="IN11" s="9">
        <v>24.47</v>
      </c>
      <c r="IO11" s="9">
        <v>4.3490000000000002</v>
      </c>
      <c r="IP11" s="9">
        <v>1.069</v>
      </c>
      <c r="IQ11" s="9">
        <v>3.28</v>
      </c>
    </row>
    <row r="12" spans="1:251">
      <c r="A12" s="10">
        <v>42401</v>
      </c>
      <c r="B12" s="9">
        <v>219.505</v>
      </c>
      <c r="C12" s="9">
        <v>165.18</v>
      </c>
      <c r="D12" s="9">
        <v>63.927</v>
      </c>
      <c r="E12" s="9">
        <v>101.252</v>
      </c>
      <c r="F12" s="9">
        <v>168.71600000000001</v>
      </c>
      <c r="G12" s="9">
        <v>50.463000000000001</v>
      </c>
      <c r="H12" s="9">
        <v>118.252</v>
      </c>
      <c r="I12" s="9">
        <v>29.824999999999999</v>
      </c>
      <c r="J12" s="9">
        <v>7.7709999999999999</v>
      </c>
      <c r="K12" s="9">
        <v>22.055</v>
      </c>
      <c r="L12" s="9">
        <v>304.173</v>
      </c>
      <c r="M12" s="9">
        <v>99.552000000000007</v>
      </c>
      <c r="N12" s="9">
        <v>204.62100000000001</v>
      </c>
      <c r="O12" s="9">
        <v>284.20400000000001</v>
      </c>
      <c r="P12" s="9">
        <v>94.503</v>
      </c>
      <c r="Q12" s="9">
        <v>189.702</v>
      </c>
      <c r="R12" s="9">
        <v>144.15600000000001</v>
      </c>
      <c r="S12" s="9">
        <v>54.929000000000002</v>
      </c>
      <c r="T12" s="9">
        <v>89.227999999999994</v>
      </c>
      <c r="U12" s="9">
        <v>140.048</v>
      </c>
      <c r="V12" s="9">
        <v>39.573999999999998</v>
      </c>
      <c r="W12" s="9">
        <v>100.474</v>
      </c>
      <c r="X12" s="9">
        <v>19.968</v>
      </c>
      <c r="Y12" s="9">
        <v>5.0490000000000004</v>
      </c>
      <c r="Z12" s="9">
        <v>14.92</v>
      </c>
      <c r="AA12" s="9">
        <v>59.548000000000002</v>
      </c>
      <c r="AB12" s="9">
        <v>22.609000000000002</v>
      </c>
      <c r="AC12" s="9">
        <v>36.938000000000002</v>
      </c>
      <c r="AD12" s="9">
        <v>49.691000000000003</v>
      </c>
      <c r="AE12" s="9">
        <v>19.888000000000002</v>
      </c>
      <c r="AF12" s="9">
        <v>29.803000000000001</v>
      </c>
      <c r="AG12" s="9">
        <v>21.024000000000001</v>
      </c>
      <c r="AH12" s="9">
        <v>8.9990000000000006</v>
      </c>
      <c r="AI12" s="9">
        <v>12.025</v>
      </c>
      <c r="AJ12" s="9">
        <v>28.667000000000002</v>
      </c>
      <c r="AK12" s="9">
        <v>10.888999999999999</v>
      </c>
      <c r="AL12" s="9">
        <v>17.777999999999999</v>
      </c>
      <c r="AM12" s="9">
        <v>9.8569999999999993</v>
      </c>
      <c r="AN12" s="9">
        <v>2.722</v>
      </c>
      <c r="AO12" s="9">
        <v>7.1349999999999998</v>
      </c>
      <c r="AP12" s="9">
        <v>90.808000000000007</v>
      </c>
      <c r="AQ12" s="9">
        <v>11.781000000000001</v>
      </c>
      <c r="AR12" s="9">
        <v>79.027000000000001</v>
      </c>
      <c r="AS12" s="9">
        <v>83.097999999999999</v>
      </c>
      <c r="AT12" s="9">
        <v>11.166</v>
      </c>
      <c r="AU12" s="9">
        <v>71.930999999999997</v>
      </c>
      <c r="AV12" s="9">
        <v>37.533999999999999</v>
      </c>
      <c r="AW12" s="9">
        <v>7.7560000000000002</v>
      </c>
      <c r="AX12" s="9">
        <v>29.779</v>
      </c>
      <c r="AY12" s="9">
        <v>45.563000000000002</v>
      </c>
      <c r="AZ12" s="9">
        <v>3.411</v>
      </c>
      <c r="BA12" s="9">
        <v>42.152999999999999</v>
      </c>
      <c r="BB12" s="9">
        <v>7.7110000000000003</v>
      </c>
      <c r="BC12" s="9">
        <v>0.61499999999999999</v>
      </c>
      <c r="BD12" s="9">
        <v>7.0960000000000001</v>
      </c>
      <c r="BE12" s="9">
        <v>56.661999999999999</v>
      </c>
      <c r="BF12" s="9">
        <v>11.526999999999999</v>
      </c>
      <c r="BG12" s="9">
        <v>45.136000000000003</v>
      </c>
      <c r="BH12" s="9">
        <v>50.884999999999998</v>
      </c>
      <c r="BI12" s="9">
        <v>11.526999999999999</v>
      </c>
      <c r="BJ12" s="9">
        <v>39.357999999999997</v>
      </c>
      <c r="BK12" s="9">
        <v>22.57</v>
      </c>
      <c r="BL12" s="9">
        <v>6.069</v>
      </c>
      <c r="BM12" s="9">
        <v>16.501000000000001</v>
      </c>
      <c r="BN12" s="9">
        <v>28.315000000000001</v>
      </c>
      <c r="BO12" s="9">
        <v>5.4580000000000002</v>
      </c>
      <c r="BP12" s="9">
        <v>22.856999999999999</v>
      </c>
      <c r="BQ12" s="9">
        <v>5.7779999999999996</v>
      </c>
      <c r="BR12" s="9">
        <v>0</v>
      </c>
      <c r="BS12" s="9">
        <v>5.7779999999999996</v>
      </c>
      <c r="BT12" s="9">
        <v>110.645</v>
      </c>
      <c r="BU12" s="9">
        <v>41.033000000000001</v>
      </c>
      <c r="BV12" s="9">
        <v>69.611999999999995</v>
      </c>
      <c r="BW12" s="9">
        <v>103.54600000000001</v>
      </c>
      <c r="BX12" s="9">
        <v>38.99</v>
      </c>
      <c r="BY12" s="9">
        <v>64.555999999999997</v>
      </c>
      <c r="BZ12" s="9">
        <v>51.965000000000003</v>
      </c>
      <c r="CA12" s="9">
        <v>19.864000000000001</v>
      </c>
      <c r="CB12" s="9">
        <v>32.100999999999999</v>
      </c>
      <c r="CC12" s="9">
        <v>51.58</v>
      </c>
      <c r="CD12" s="9">
        <v>19.126000000000001</v>
      </c>
      <c r="CE12" s="9">
        <v>32.454000000000001</v>
      </c>
      <c r="CF12" s="9">
        <v>7.0990000000000002</v>
      </c>
      <c r="CG12" s="9">
        <v>2.0430000000000001</v>
      </c>
      <c r="CH12" s="9">
        <v>5.056</v>
      </c>
      <c r="CI12" s="9">
        <v>105.605</v>
      </c>
      <c r="CJ12" s="9">
        <v>57.820999999999998</v>
      </c>
      <c r="CK12" s="9">
        <v>47.784999999999997</v>
      </c>
      <c r="CL12" s="9">
        <v>96.367000000000004</v>
      </c>
      <c r="CM12" s="9">
        <v>52.707999999999998</v>
      </c>
      <c r="CN12" s="9">
        <v>43.66</v>
      </c>
      <c r="CO12" s="9">
        <v>53.11</v>
      </c>
      <c r="CP12" s="9">
        <v>30.239000000000001</v>
      </c>
      <c r="CQ12" s="9">
        <v>22.870999999999999</v>
      </c>
      <c r="CR12" s="9">
        <v>43.256999999999998</v>
      </c>
      <c r="CS12" s="9">
        <v>22.469000000000001</v>
      </c>
      <c r="CT12" s="9">
        <v>20.789000000000001</v>
      </c>
      <c r="CU12" s="9">
        <v>9.2379999999999995</v>
      </c>
      <c r="CV12" s="9">
        <v>5.1130000000000004</v>
      </c>
      <c r="CW12" s="9">
        <v>4.125</v>
      </c>
      <c r="CX12" s="9">
        <v>108.622</v>
      </c>
      <c r="CY12" s="9">
        <v>23.925000000000001</v>
      </c>
      <c r="CZ12" s="9">
        <v>84.695999999999998</v>
      </c>
      <c r="DA12" s="9">
        <v>99.588999999999999</v>
      </c>
      <c r="DB12" s="9">
        <v>21.327000000000002</v>
      </c>
      <c r="DC12" s="9">
        <v>78.262</v>
      </c>
      <c r="DD12" s="9">
        <v>40.658000000000001</v>
      </c>
      <c r="DE12" s="9">
        <v>10.542999999999999</v>
      </c>
      <c r="DF12" s="9">
        <v>30.114999999999998</v>
      </c>
      <c r="DG12" s="9">
        <v>58.930999999999997</v>
      </c>
      <c r="DH12" s="9">
        <v>10.784000000000001</v>
      </c>
      <c r="DI12" s="9">
        <v>48.146999999999998</v>
      </c>
      <c r="DJ12" s="9">
        <v>9.032</v>
      </c>
      <c r="DK12" s="9">
        <v>2.5990000000000002</v>
      </c>
      <c r="DL12" s="9">
        <v>6.4340000000000002</v>
      </c>
      <c r="DM12" s="9">
        <v>168.59299999999999</v>
      </c>
      <c r="DN12" s="9">
        <v>60.677999999999997</v>
      </c>
      <c r="DO12" s="9">
        <v>107.91500000000001</v>
      </c>
      <c r="DP12" s="9">
        <v>158.30699999999999</v>
      </c>
      <c r="DQ12" s="9">
        <v>60.286000000000001</v>
      </c>
      <c r="DR12" s="9">
        <v>98.021000000000001</v>
      </c>
      <c r="DS12" s="9">
        <v>74.084000000000003</v>
      </c>
      <c r="DT12" s="9">
        <v>31.548999999999999</v>
      </c>
      <c r="DU12" s="9">
        <v>42.534999999999997</v>
      </c>
      <c r="DV12" s="9">
        <v>84.224000000000004</v>
      </c>
      <c r="DW12" s="9">
        <v>28.736999999999998</v>
      </c>
      <c r="DX12" s="9">
        <v>55.487000000000002</v>
      </c>
      <c r="DY12" s="9">
        <v>10.286</v>
      </c>
      <c r="DZ12" s="9">
        <v>0.39200000000000002</v>
      </c>
      <c r="EA12" s="9">
        <v>9.8930000000000007</v>
      </c>
      <c r="EB12" s="9">
        <v>62.466000000000001</v>
      </c>
      <c r="EC12" s="9">
        <v>24.959</v>
      </c>
      <c r="ED12" s="9">
        <v>37.506</v>
      </c>
      <c r="EE12" s="9">
        <v>56.552</v>
      </c>
      <c r="EF12" s="9">
        <v>22.706</v>
      </c>
      <c r="EG12" s="9">
        <v>33.844999999999999</v>
      </c>
      <c r="EH12" s="9">
        <v>33.378999999999998</v>
      </c>
      <c r="EI12" s="9">
        <v>12.858000000000001</v>
      </c>
      <c r="EJ12" s="9">
        <v>20.521000000000001</v>
      </c>
      <c r="EK12" s="9">
        <v>23.172000000000001</v>
      </c>
      <c r="EL12" s="9">
        <v>9.8480000000000008</v>
      </c>
      <c r="EM12" s="9">
        <v>13.324</v>
      </c>
      <c r="EN12" s="9">
        <v>5.9139999999999997</v>
      </c>
      <c r="EO12" s="9">
        <v>2.2530000000000001</v>
      </c>
      <c r="EP12" s="9">
        <v>3.661</v>
      </c>
      <c r="EQ12" s="9">
        <v>24.04</v>
      </c>
      <c r="ER12" s="9">
        <v>12.598000000000001</v>
      </c>
      <c r="ES12" s="9">
        <v>11.442</v>
      </c>
      <c r="ET12" s="9">
        <v>19.446999999999999</v>
      </c>
      <c r="EU12" s="9">
        <v>10.071999999999999</v>
      </c>
      <c r="EV12" s="9">
        <v>9.3759999999999994</v>
      </c>
      <c r="EW12" s="9">
        <v>17.059000000000001</v>
      </c>
      <c r="EX12" s="9">
        <v>8.9770000000000003</v>
      </c>
      <c r="EY12" s="9">
        <v>8.0809999999999995</v>
      </c>
      <c r="EZ12" s="9">
        <v>2.3879999999999999</v>
      </c>
      <c r="FA12" s="9">
        <v>1.0940000000000001</v>
      </c>
      <c r="FB12" s="9">
        <v>1.294</v>
      </c>
      <c r="FC12" s="9">
        <v>4.593</v>
      </c>
      <c r="FD12" s="9">
        <v>2.5270000000000001</v>
      </c>
      <c r="FE12" s="9">
        <v>2.0659999999999998</v>
      </c>
      <c r="FF12" s="9">
        <v>290.60199999999998</v>
      </c>
      <c r="FG12" s="9">
        <v>101.07599999999999</v>
      </c>
      <c r="FH12" s="9">
        <v>189.52500000000001</v>
      </c>
      <c r="FI12" s="9">
        <v>275.02600000000001</v>
      </c>
      <c r="FJ12" s="9">
        <v>94.524000000000001</v>
      </c>
      <c r="FK12" s="9">
        <v>180.501</v>
      </c>
      <c r="FL12" s="9">
        <v>140.39699999999999</v>
      </c>
      <c r="FM12" s="9">
        <v>55.095999999999997</v>
      </c>
      <c r="FN12" s="9">
        <v>85.3</v>
      </c>
      <c r="FO12" s="9">
        <v>134.62899999999999</v>
      </c>
      <c r="FP12" s="9">
        <v>39.427999999999997</v>
      </c>
      <c r="FQ12" s="9">
        <v>95.200999999999993</v>
      </c>
      <c r="FR12" s="9">
        <v>15.576000000000001</v>
      </c>
      <c r="FS12" s="9">
        <v>6.5519999999999996</v>
      </c>
      <c r="FT12" s="9">
        <v>9.0239999999999991</v>
      </c>
      <c r="FU12" s="9">
        <v>219.43100000000001</v>
      </c>
      <c r="FV12" s="9">
        <v>65.298000000000002</v>
      </c>
      <c r="FW12" s="9">
        <v>154.13300000000001</v>
      </c>
      <c r="FX12" s="9">
        <v>210.64500000000001</v>
      </c>
      <c r="FY12" s="9">
        <v>62.784999999999997</v>
      </c>
      <c r="FZ12" s="9">
        <v>147.86000000000001</v>
      </c>
      <c r="GA12" s="9">
        <v>107.514</v>
      </c>
      <c r="GB12" s="9">
        <v>39.843000000000004</v>
      </c>
      <c r="GC12" s="9">
        <v>67.671000000000006</v>
      </c>
      <c r="GD12" s="9">
        <v>103.131</v>
      </c>
      <c r="GE12" s="9">
        <v>22.942</v>
      </c>
      <c r="GF12" s="9">
        <v>80.188999999999993</v>
      </c>
      <c r="GG12" s="9">
        <v>8.7859999999999996</v>
      </c>
      <c r="GH12" s="9">
        <v>2.5129999999999999</v>
      </c>
      <c r="GI12" s="9">
        <v>6.2729999999999997</v>
      </c>
      <c r="GJ12" s="9">
        <v>71.17</v>
      </c>
      <c r="GK12" s="9">
        <v>35.777999999999999</v>
      </c>
      <c r="GL12" s="9">
        <v>35.392000000000003</v>
      </c>
      <c r="GM12" s="9">
        <v>64.38</v>
      </c>
      <c r="GN12" s="9">
        <v>31.739000000000001</v>
      </c>
      <c r="GO12" s="9">
        <v>32.640999999999998</v>
      </c>
      <c r="GP12" s="9">
        <v>32.883000000000003</v>
      </c>
      <c r="GQ12" s="9">
        <v>15.253</v>
      </c>
      <c r="GR12" s="9">
        <v>17.629000000000001</v>
      </c>
      <c r="GS12" s="9">
        <v>31.498000000000001</v>
      </c>
      <c r="GT12" s="9">
        <v>16.486000000000001</v>
      </c>
      <c r="GU12" s="9">
        <v>15.012</v>
      </c>
      <c r="GV12" s="9">
        <v>6.79</v>
      </c>
      <c r="GW12" s="9">
        <v>4.0389999999999997</v>
      </c>
      <c r="GX12" s="9">
        <v>2.7509999999999999</v>
      </c>
      <c r="GY12" s="9">
        <v>86.784999999999997</v>
      </c>
      <c r="GZ12" s="9">
        <v>19.951000000000001</v>
      </c>
      <c r="HA12" s="9">
        <v>66.834000000000003</v>
      </c>
      <c r="HB12" s="9">
        <v>83.251000000000005</v>
      </c>
      <c r="HC12" s="9">
        <v>18.768999999999998</v>
      </c>
      <c r="HD12" s="9">
        <v>64.481999999999999</v>
      </c>
      <c r="HE12" s="9">
        <v>37.99</v>
      </c>
      <c r="HF12" s="9">
        <v>10.592000000000001</v>
      </c>
      <c r="HG12" s="9">
        <v>27.398</v>
      </c>
      <c r="HH12" s="9">
        <v>45.261000000000003</v>
      </c>
      <c r="HI12" s="9">
        <v>8.1769999999999996</v>
      </c>
      <c r="HJ12" s="9">
        <v>37.084000000000003</v>
      </c>
      <c r="HK12" s="9">
        <v>3.5339999999999998</v>
      </c>
      <c r="HL12" s="9">
        <v>1.1819999999999999</v>
      </c>
      <c r="HM12" s="9">
        <v>2.3519999999999999</v>
      </c>
      <c r="HN12" s="9">
        <v>51.744999999999997</v>
      </c>
      <c r="HO12" s="9">
        <v>12.949</v>
      </c>
      <c r="HP12" s="9">
        <v>38.795000000000002</v>
      </c>
      <c r="HQ12" s="9">
        <v>48.444000000000003</v>
      </c>
      <c r="HR12" s="9">
        <v>11.337999999999999</v>
      </c>
      <c r="HS12" s="9">
        <v>37.106000000000002</v>
      </c>
      <c r="HT12" s="9">
        <v>23.173999999999999</v>
      </c>
      <c r="HU12" s="9">
        <v>5.34</v>
      </c>
      <c r="HV12" s="9">
        <v>17.832999999999998</v>
      </c>
      <c r="HW12" s="9">
        <v>25.27</v>
      </c>
      <c r="HX12" s="9">
        <v>5.9980000000000002</v>
      </c>
      <c r="HY12" s="9">
        <v>19.271999999999998</v>
      </c>
      <c r="HZ12" s="9">
        <v>3.3010000000000002</v>
      </c>
      <c r="IA12" s="9">
        <v>1.611</v>
      </c>
      <c r="IB12" s="9">
        <v>1.69</v>
      </c>
      <c r="IC12" s="9">
        <v>76.915000000000006</v>
      </c>
      <c r="ID12" s="9">
        <v>29.46</v>
      </c>
      <c r="IE12" s="9">
        <v>47.454999999999998</v>
      </c>
      <c r="IF12" s="9">
        <v>71.552000000000007</v>
      </c>
      <c r="IG12" s="9">
        <v>27.513999999999999</v>
      </c>
      <c r="IH12" s="9">
        <v>44.037999999999997</v>
      </c>
      <c r="II12" s="9">
        <v>37.582000000000001</v>
      </c>
      <c r="IJ12" s="9">
        <v>15.731999999999999</v>
      </c>
      <c r="IK12" s="9">
        <v>21.85</v>
      </c>
      <c r="IL12" s="9">
        <v>33.97</v>
      </c>
      <c r="IM12" s="9">
        <v>11.782</v>
      </c>
      <c r="IN12" s="9">
        <v>22.187999999999999</v>
      </c>
      <c r="IO12" s="9">
        <v>5.3630000000000004</v>
      </c>
      <c r="IP12" s="9">
        <v>1.946</v>
      </c>
      <c r="IQ12" s="9">
        <v>3.4169999999999998</v>
      </c>
    </row>
    <row r="13" spans="1:251">
      <c r="A13" s="10">
        <v>42767</v>
      </c>
      <c r="B13" s="9">
        <v>234.34800000000001</v>
      </c>
      <c r="C13" s="9">
        <v>195.476</v>
      </c>
      <c r="D13" s="9">
        <v>78.641999999999996</v>
      </c>
      <c r="E13" s="9">
        <v>116.834</v>
      </c>
      <c r="F13" s="9">
        <v>170.505</v>
      </c>
      <c r="G13" s="9">
        <v>52.991</v>
      </c>
      <c r="H13" s="9">
        <v>117.514</v>
      </c>
      <c r="I13" s="9">
        <v>29.657</v>
      </c>
      <c r="J13" s="9">
        <v>7.4950000000000001</v>
      </c>
      <c r="K13" s="9">
        <v>22.161999999999999</v>
      </c>
      <c r="L13" s="9">
        <v>326.89</v>
      </c>
      <c r="M13" s="9">
        <v>107.28400000000001</v>
      </c>
      <c r="N13" s="9">
        <v>219.60599999999999</v>
      </c>
      <c r="O13" s="9">
        <v>304.673</v>
      </c>
      <c r="P13" s="9">
        <v>101.816</v>
      </c>
      <c r="Q13" s="9">
        <v>202.857</v>
      </c>
      <c r="R13" s="9">
        <v>166.16900000000001</v>
      </c>
      <c r="S13" s="9">
        <v>64.197999999999993</v>
      </c>
      <c r="T13" s="9">
        <v>101.971</v>
      </c>
      <c r="U13" s="9">
        <v>138.505</v>
      </c>
      <c r="V13" s="9">
        <v>37.618000000000002</v>
      </c>
      <c r="W13" s="9">
        <v>100.887</v>
      </c>
      <c r="X13" s="9">
        <v>22.216999999999999</v>
      </c>
      <c r="Y13" s="9">
        <v>5.468</v>
      </c>
      <c r="Z13" s="9">
        <v>16.748999999999999</v>
      </c>
      <c r="AA13" s="9">
        <v>68.748999999999995</v>
      </c>
      <c r="AB13" s="9">
        <v>31.844999999999999</v>
      </c>
      <c r="AC13" s="9">
        <v>36.904000000000003</v>
      </c>
      <c r="AD13" s="9">
        <v>61.308</v>
      </c>
      <c r="AE13" s="9">
        <v>29.817</v>
      </c>
      <c r="AF13" s="9">
        <v>31.491</v>
      </c>
      <c r="AG13" s="9">
        <v>29.308</v>
      </c>
      <c r="AH13" s="9">
        <v>14.444000000000001</v>
      </c>
      <c r="AI13" s="9">
        <v>14.863</v>
      </c>
      <c r="AJ13" s="9">
        <v>32</v>
      </c>
      <c r="AK13" s="9">
        <v>15.372999999999999</v>
      </c>
      <c r="AL13" s="9">
        <v>16.628</v>
      </c>
      <c r="AM13" s="9">
        <v>7.44</v>
      </c>
      <c r="AN13" s="9">
        <v>2.028</v>
      </c>
      <c r="AO13" s="9">
        <v>5.4130000000000003</v>
      </c>
      <c r="AP13" s="9">
        <v>86.156000000000006</v>
      </c>
      <c r="AQ13" s="9">
        <v>9.4169999999999998</v>
      </c>
      <c r="AR13" s="9">
        <v>76.739000000000004</v>
      </c>
      <c r="AS13" s="9">
        <v>81.356999999999999</v>
      </c>
      <c r="AT13" s="9">
        <v>9.2919999999999998</v>
      </c>
      <c r="AU13" s="9">
        <v>72.064999999999998</v>
      </c>
      <c r="AV13" s="9">
        <v>37.530999999999999</v>
      </c>
      <c r="AW13" s="9">
        <v>4.806</v>
      </c>
      <c r="AX13" s="9">
        <v>32.725000000000001</v>
      </c>
      <c r="AY13" s="9">
        <v>43.826000000000001</v>
      </c>
      <c r="AZ13" s="9">
        <v>4.4859999999999998</v>
      </c>
      <c r="BA13" s="9">
        <v>39.340000000000003</v>
      </c>
      <c r="BB13" s="9">
        <v>4.7990000000000004</v>
      </c>
      <c r="BC13" s="9">
        <v>0.125</v>
      </c>
      <c r="BD13" s="9">
        <v>4.6740000000000004</v>
      </c>
      <c r="BE13" s="9">
        <v>71.995999999999995</v>
      </c>
      <c r="BF13" s="9">
        <v>17.917999999999999</v>
      </c>
      <c r="BG13" s="9">
        <v>54.078000000000003</v>
      </c>
      <c r="BH13" s="9">
        <v>65.536000000000001</v>
      </c>
      <c r="BI13" s="9">
        <v>16.013000000000002</v>
      </c>
      <c r="BJ13" s="9">
        <v>49.523000000000003</v>
      </c>
      <c r="BK13" s="9">
        <v>33.368000000000002</v>
      </c>
      <c r="BL13" s="9">
        <v>8.8320000000000007</v>
      </c>
      <c r="BM13" s="9">
        <v>24.536000000000001</v>
      </c>
      <c r="BN13" s="9">
        <v>32.167999999999999</v>
      </c>
      <c r="BO13" s="9">
        <v>7.181</v>
      </c>
      <c r="BP13" s="9">
        <v>24.986999999999998</v>
      </c>
      <c r="BQ13" s="9">
        <v>6.46</v>
      </c>
      <c r="BR13" s="9">
        <v>1.905</v>
      </c>
      <c r="BS13" s="9">
        <v>4.5549999999999997</v>
      </c>
      <c r="BT13" s="9">
        <v>127.622</v>
      </c>
      <c r="BU13" s="9">
        <v>50.707000000000001</v>
      </c>
      <c r="BV13" s="9">
        <v>76.915000000000006</v>
      </c>
      <c r="BW13" s="9">
        <v>114.934</v>
      </c>
      <c r="BX13" s="9">
        <v>47.679000000000002</v>
      </c>
      <c r="BY13" s="9">
        <v>67.254999999999995</v>
      </c>
      <c r="BZ13" s="9">
        <v>67.731999999999999</v>
      </c>
      <c r="CA13" s="9">
        <v>30.763000000000002</v>
      </c>
      <c r="CB13" s="9">
        <v>36.969000000000001</v>
      </c>
      <c r="CC13" s="9">
        <v>47.203000000000003</v>
      </c>
      <c r="CD13" s="9">
        <v>16.916</v>
      </c>
      <c r="CE13" s="9">
        <v>30.286000000000001</v>
      </c>
      <c r="CF13" s="9">
        <v>12.688000000000001</v>
      </c>
      <c r="CG13" s="9">
        <v>3.028</v>
      </c>
      <c r="CH13" s="9">
        <v>9.66</v>
      </c>
      <c r="CI13" s="9">
        <v>109.864</v>
      </c>
      <c r="CJ13" s="9">
        <v>61.085999999999999</v>
      </c>
      <c r="CK13" s="9">
        <v>48.777999999999999</v>
      </c>
      <c r="CL13" s="9">
        <v>104.154</v>
      </c>
      <c r="CM13" s="9">
        <v>58.649000000000001</v>
      </c>
      <c r="CN13" s="9">
        <v>45.505000000000003</v>
      </c>
      <c r="CO13" s="9">
        <v>56.845999999999997</v>
      </c>
      <c r="CP13" s="9">
        <v>34.241</v>
      </c>
      <c r="CQ13" s="9">
        <v>22.603999999999999</v>
      </c>
      <c r="CR13" s="9">
        <v>47.308</v>
      </c>
      <c r="CS13" s="9">
        <v>24.408000000000001</v>
      </c>
      <c r="CT13" s="9">
        <v>22.901</v>
      </c>
      <c r="CU13" s="9">
        <v>5.71</v>
      </c>
      <c r="CV13" s="9">
        <v>2.4369999999999998</v>
      </c>
      <c r="CW13" s="9">
        <v>3.2730000000000001</v>
      </c>
      <c r="CX13" s="9">
        <v>111.706</v>
      </c>
      <c r="CY13" s="9">
        <v>24.093</v>
      </c>
      <c r="CZ13" s="9">
        <v>87.613</v>
      </c>
      <c r="DA13" s="9">
        <v>105.38800000000001</v>
      </c>
      <c r="DB13" s="9">
        <v>22.98</v>
      </c>
      <c r="DC13" s="9">
        <v>82.408000000000001</v>
      </c>
      <c r="DD13" s="9">
        <v>46.728000000000002</v>
      </c>
      <c r="DE13" s="9">
        <v>15.173999999999999</v>
      </c>
      <c r="DF13" s="9">
        <v>31.553999999999998</v>
      </c>
      <c r="DG13" s="9">
        <v>58.66</v>
      </c>
      <c r="DH13" s="9">
        <v>7.806</v>
      </c>
      <c r="DI13" s="9">
        <v>50.853999999999999</v>
      </c>
      <c r="DJ13" s="9">
        <v>6.3179999999999996</v>
      </c>
      <c r="DK13" s="9">
        <v>1.113</v>
      </c>
      <c r="DL13" s="9">
        <v>5.2050000000000001</v>
      </c>
      <c r="DM13" s="9">
        <v>188.852</v>
      </c>
      <c r="DN13" s="9">
        <v>69.286000000000001</v>
      </c>
      <c r="DO13" s="9">
        <v>119.566</v>
      </c>
      <c r="DP13" s="9">
        <v>172.44200000000001</v>
      </c>
      <c r="DQ13" s="9">
        <v>65.528000000000006</v>
      </c>
      <c r="DR13" s="9">
        <v>106.914</v>
      </c>
      <c r="DS13" s="9">
        <v>94.536000000000001</v>
      </c>
      <c r="DT13" s="9">
        <v>36.404000000000003</v>
      </c>
      <c r="DU13" s="9">
        <v>58.131999999999998</v>
      </c>
      <c r="DV13" s="9">
        <v>77.906000000000006</v>
      </c>
      <c r="DW13" s="9">
        <v>29.123999999999999</v>
      </c>
      <c r="DX13" s="9">
        <v>48.781999999999996</v>
      </c>
      <c r="DY13" s="9">
        <v>16.41</v>
      </c>
      <c r="DZ13" s="9">
        <v>3.758</v>
      </c>
      <c r="EA13" s="9">
        <v>12.651999999999999</v>
      </c>
      <c r="EB13" s="9">
        <v>78.569999999999993</v>
      </c>
      <c r="EC13" s="9">
        <v>36.396999999999998</v>
      </c>
      <c r="ED13" s="9">
        <v>42.173000000000002</v>
      </c>
      <c r="EE13" s="9">
        <v>72.087000000000003</v>
      </c>
      <c r="EF13" s="9">
        <v>33.773000000000003</v>
      </c>
      <c r="EG13" s="9">
        <v>38.314</v>
      </c>
      <c r="EH13" s="9">
        <v>41.951000000000001</v>
      </c>
      <c r="EI13" s="9">
        <v>19.414000000000001</v>
      </c>
      <c r="EJ13" s="9">
        <v>22.536999999999999</v>
      </c>
      <c r="EK13" s="9">
        <v>30.135999999999999</v>
      </c>
      <c r="EL13" s="9">
        <v>14.36</v>
      </c>
      <c r="EM13" s="9">
        <v>15.776999999999999</v>
      </c>
      <c r="EN13" s="9">
        <v>6.4829999999999997</v>
      </c>
      <c r="EO13" s="9">
        <v>2.6240000000000001</v>
      </c>
      <c r="EP13" s="9">
        <v>3.859</v>
      </c>
      <c r="EQ13" s="9">
        <v>16.510000000000002</v>
      </c>
      <c r="ER13" s="9">
        <v>9.3520000000000003</v>
      </c>
      <c r="ES13" s="9">
        <v>7.1580000000000004</v>
      </c>
      <c r="ET13" s="9">
        <v>16.064</v>
      </c>
      <c r="EU13" s="9">
        <v>9.3520000000000003</v>
      </c>
      <c r="EV13" s="9">
        <v>6.7119999999999997</v>
      </c>
      <c r="EW13" s="9">
        <v>12.260999999999999</v>
      </c>
      <c r="EX13" s="9">
        <v>7.65</v>
      </c>
      <c r="EY13" s="9">
        <v>4.6109999999999998</v>
      </c>
      <c r="EZ13" s="9">
        <v>3.8029999999999999</v>
      </c>
      <c r="FA13" s="9">
        <v>1.7010000000000001</v>
      </c>
      <c r="FB13" s="9">
        <v>2.101</v>
      </c>
      <c r="FC13" s="9">
        <v>0.44600000000000001</v>
      </c>
      <c r="FD13" s="9">
        <v>0</v>
      </c>
      <c r="FE13" s="9">
        <v>0.44600000000000001</v>
      </c>
      <c r="FF13" s="9">
        <v>282.00400000000002</v>
      </c>
      <c r="FG13" s="9">
        <v>96.790999999999997</v>
      </c>
      <c r="FH13" s="9">
        <v>185.21299999999999</v>
      </c>
      <c r="FI13" s="9">
        <v>266.93400000000003</v>
      </c>
      <c r="FJ13" s="9">
        <v>90.585999999999999</v>
      </c>
      <c r="FK13" s="9">
        <v>176.34800000000001</v>
      </c>
      <c r="FL13" s="9">
        <v>125.07299999999999</v>
      </c>
      <c r="FM13" s="9">
        <v>49.137</v>
      </c>
      <c r="FN13" s="9">
        <v>75.935000000000002</v>
      </c>
      <c r="FO13" s="9">
        <v>141.86099999999999</v>
      </c>
      <c r="FP13" s="9">
        <v>41.448</v>
      </c>
      <c r="FQ13" s="9">
        <v>100.413</v>
      </c>
      <c r="FR13" s="9">
        <v>15.07</v>
      </c>
      <c r="FS13" s="9">
        <v>6.2050000000000001</v>
      </c>
      <c r="FT13" s="9">
        <v>8.8650000000000002</v>
      </c>
      <c r="FU13" s="9">
        <v>215.465</v>
      </c>
      <c r="FV13" s="9">
        <v>57.271000000000001</v>
      </c>
      <c r="FW13" s="9">
        <v>158.19399999999999</v>
      </c>
      <c r="FX13" s="9">
        <v>205.02099999999999</v>
      </c>
      <c r="FY13" s="9">
        <v>53.295000000000002</v>
      </c>
      <c r="FZ13" s="9">
        <v>151.726</v>
      </c>
      <c r="GA13" s="9">
        <v>90.997</v>
      </c>
      <c r="GB13" s="9">
        <v>27.591000000000001</v>
      </c>
      <c r="GC13" s="9">
        <v>63.405999999999999</v>
      </c>
      <c r="GD13" s="9">
        <v>114.024</v>
      </c>
      <c r="GE13" s="9">
        <v>25.704999999999998</v>
      </c>
      <c r="GF13" s="9">
        <v>88.32</v>
      </c>
      <c r="GG13" s="9">
        <v>10.444000000000001</v>
      </c>
      <c r="GH13" s="9">
        <v>3.9750000000000001</v>
      </c>
      <c r="GI13" s="9">
        <v>6.4690000000000003</v>
      </c>
      <c r="GJ13" s="9">
        <v>66.539000000000001</v>
      </c>
      <c r="GK13" s="9">
        <v>39.520000000000003</v>
      </c>
      <c r="GL13" s="9">
        <v>27.018999999999998</v>
      </c>
      <c r="GM13" s="9">
        <v>61.912999999999997</v>
      </c>
      <c r="GN13" s="9">
        <v>37.29</v>
      </c>
      <c r="GO13" s="9">
        <v>24.623000000000001</v>
      </c>
      <c r="GP13" s="9">
        <v>34.076000000000001</v>
      </c>
      <c r="GQ13" s="9">
        <v>21.547000000000001</v>
      </c>
      <c r="GR13" s="9">
        <v>12.529</v>
      </c>
      <c r="GS13" s="9">
        <v>27.837</v>
      </c>
      <c r="GT13" s="9">
        <v>15.743</v>
      </c>
      <c r="GU13" s="9">
        <v>12.093999999999999</v>
      </c>
      <c r="GV13" s="9">
        <v>4.6260000000000003</v>
      </c>
      <c r="GW13" s="9">
        <v>2.23</v>
      </c>
      <c r="GX13" s="9">
        <v>2.3959999999999999</v>
      </c>
      <c r="GY13" s="9">
        <v>74.382000000000005</v>
      </c>
      <c r="GZ13" s="9">
        <v>13.882</v>
      </c>
      <c r="HA13" s="9">
        <v>60.500999999999998</v>
      </c>
      <c r="HB13" s="9">
        <v>68.403000000000006</v>
      </c>
      <c r="HC13" s="9">
        <v>12.401</v>
      </c>
      <c r="HD13" s="9">
        <v>56.002000000000002</v>
      </c>
      <c r="HE13" s="9">
        <v>27.465</v>
      </c>
      <c r="HF13" s="9">
        <v>5.58</v>
      </c>
      <c r="HG13" s="9">
        <v>21.885000000000002</v>
      </c>
      <c r="HH13" s="9">
        <v>40.938000000000002</v>
      </c>
      <c r="HI13" s="9">
        <v>6.8209999999999997</v>
      </c>
      <c r="HJ13" s="9">
        <v>34.116999999999997</v>
      </c>
      <c r="HK13" s="9">
        <v>5.9790000000000001</v>
      </c>
      <c r="HL13" s="9">
        <v>1.4810000000000001</v>
      </c>
      <c r="HM13" s="9">
        <v>4.4989999999999997</v>
      </c>
      <c r="HN13" s="9">
        <v>55.731999999999999</v>
      </c>
      <c r="HO13" s="9">
        <v>14.593</v>
      </c>
      <c r="HP13" s="9">
        <v>41.14</v>
      </c>
      <c r="HQ13" s="9">
        <v>55.058</v>
      </c>
      <c r="HR13" s="9">
        <v>14.593</v>
      </c>
      <c r="HS13" s="9">
        <v>40.466000000000001</v>
      </c>
      <c r="HT13" s="9">
        <v>28.079000000000001</v>
      </c>
      <c r="HU13" s="9">
        <v>7</v>
      </c>
      <c r="HV13" s="9">
        <v>21.079000000000001</v>
      </c>
      <c r="HW13" s="9">
        <v>26.98</v>
      </c>
      <c r="HX13" s="9">
        <v>7.593</v>
      </c>
      <c r="HY13" s="9">
        <v>19.387</v>
      </c>
      <c r="HZ13" s="9">
        <v>0.67400000000000004</v>
      </c>
      <c r="IA13" s="9">
        <v>0</v>
      </c>
      <c r="IB13" s="9">
        <v>0.67400000000000004</v>
      </c>
      <c r="IC13" s="9">
        <v>83.415999999999997</v>
      </c>
      <c r="ID13" s="9">
        <v>31.163</v>
      </c>
      <c r="IE13" s="9">
        <v>52.253</v>
      </c>
      <c r="IF13" s="9">
        <v>80.033000000000001</v>
      </c>
      <c r="IG13" s="9">
        <v>28.885000000000002</v>
      </c>
      <c r="IH13" s="9">
        <v>51.148000000000003</v>
      </c>
      <c r="II13" s="9">
        <v>38.506999999999998</v>
      </c>
      <c r="IJ13" s="9">
        <v>17.917999999999999</v>
      </c>
      <c r="IK13" s="9">
        <v>20.59</v>
      </c>
      <c r="IL13" s="9">
        <v>41.526000000000003</v>
      </c>
      <c r="IM13" s="9">
        <v>10.968</v>
      </c>
      <c r="IN13" s="9">
        <v>30.558</v>
      </c>
      <c r="IO13" s="9">
        <v>3.383</v>
      </c>
      <c r="IP13" s="9">
        <v>2.278</v>
      </c>
      <c r="IQ13" s="9">
        <v>1.105</v>
      </c>
    </row>
    <row r="14" spans="1:251">
      <c r="A14" s="10">
        <v>43132</v>
      </c>
      <c r="B14" s="9">
        <v>235.32499999999999</v>
      </c>
      <c r="C14" s="9">
        <v>193.18</v>
      </c>
      <c r="D14" s="9">
        <v>62.81</v>
      </c>
      <c r="E14" s="9">
        <v>130.37</v>
      </c>
      <c r="F14" s="9">
        <v>166.72399999999999</v>
      </c>
      <c r="G14" s="9">
        <v>61.768999999999998</v>
      </c>
      <c r="H14" s="9">
        <v>104.955</v>
      </c>
      <c r="I14" s="9">
        <v>43.575000000000003</v>
      </c>
      <c r="J14" s="9">
        <v>9.1709999999999994</v>
      </c>
      <c r="K14" s="9">
        <v>34.402999999999999</v>
      </c>
      <c r="L14" s="9">
        <v>331.83600000000001</v>
      </c>
      <c r="M14" s="9">
        <v>102.212</v>
      </c>
      <c r="N14" s="9">
        <v>229.624</v>
      </c>
      <c r="O14" s="9">
        <v>302.27800000000002</v>
      </c>
      <c r="P14" s="9">
        <v>96.543000000000006</v>
      </c>
      <c r="Q14" s="9">
        <v>205.73500000000001</v>
      </c>
      <c r="R14" s="9">
        <v>162.71</v>
      </c>
      <c r="S14" s="9">
        <v>48.871000000000002</v>
      </c>
      <c r="T14" s="9">
        <v>113.839</v>
      </c>
      <c r="U14" s="9">
        <v>139.56800000000001</v>
      </c>
      <c r="V14" s="9">
        <v>47.671999999999997</v>
      </c>
      <c r="W14" s="9">
        <v>91.896000000000001</v>
      </c>
      <c r="X14" s="9">
        <v>29.558</v>
      </c>
      <c r="Y14" s="9">
        <v>5.6689999999999996</v>
      </c>
      <c r="Z14" s="9">
        <v>23.888999999999999</v>
      </c>
      <c r="AA14" s="9">
        <v>71.641999999999996</v>
      </c>
      <c r="AB14" s="9">
        <v>31.536999999999999</v>
      </c>
      <c r="AC14" s="9">
        <v>40.104999999999997</v>
      </c>
      <c r="AD14" s="9">
        <v>57.625</v>
      </c>
      <c r="AE14" s="9">
        <v>28.035</v>
      </c>
      <c r="AF14" s="9">
        <v>29.59</v>
      </c>
      <c r="AG14" s="9">
        <v>30.47</v>
      </c>
      <c r="AH14" s="9">
        <v>13.939</v>
      </c>
      <c r="AI14" s="9">
        <v>16.530999999999999</v>
      </c>
      <c r="AJ14" s="9">
        <v>27.155000000000001</v>
      </c>
      <c r="AK14" s="9">
        <v>14.096</v>
      </c>
      <c r="AL14" s="9">
        <v>13.058999999999999</v>
      </c>
      <c r="AM14" s="9">
        <v>14.016999999999999</v>
      </c>
      <c r="AN14" s="9">
        <v>3.5030000000000001</v>
      </c>
      <c r="AO14" s="9">
        <v>10.513999999999999</v>
      </c>
      <c r="AP14" s="9">
        <v>101.56699999999999</v>
      </c>
      <c r="AQ14" s="9">
        <v>15.032</v>
      </c>
      <c r="AR14" s="9">
        <v>86.534999999999997</v>
      </c>
      <c r="AS14" s="9">
        <v>89.475999999999999</v>
      </c>
      <c r="AT14" s="9">
        <v>14.268000000000001</v>
      </c>
      <c r="AU14" s="9">
        <v>75.207999999999998</v>
      </c>
      <c r="AV14" s="9">
        <v>45.88</v>
      </c>
      <c r="AW14" s="9">
        <v>6.633</v>
      </c>
      <c r="AX14" s="9">
        <v>39.247</v>
      </c>
      <c r="AY14" s="9">
        <v>43.595999999999997</v>
      </c>
      <c r="AZ14" s="9">
        <v>7.6349999999999998</v>
      </c>
      <c r="BA14" s="9">
        <v>35.960999999999999</v>
      </c>
      <c r="BB14" s="9">
        <v>12.090999999999999</v>
      </c>
      <c r="BC14" s="9">
        <v>0.76400000000000001</v>
      </c>
      <c r="BD14" s="9">
        <v>11.326000000000001</v>
      </c>
      <c r="BE14" s="9">
        <v>58.51</v>
      </c>
      <c r="BF14" s="9">
        <v>13.917999999999999</v>
      </c>
      <c r="BG14" s="9">
        <v>44.593000000000004</v>
      </c>
      <c r="BH14" s="9">
        <v>53.896999999999998</v>
      </c>
      <c r="BI14" s="9">
        <v>13.21</v>
      </c>
      <c r="BJ14" s="9">
        <v>40.686</v>
      </c>
      <c r="BK14" s="9">
        <v>30.36</v>
      </c>
      <c r="BL14" s="9">
        <v>5.4779999999999998</v>
      </c>
      <c r="BM14" s="9">
        <v>24.882000000000001</v>
      </c>
      <c r="BN14" s="9">
        <v>23.536000000000001</v>
      </c>
      <c r="BO14" s="9">
        <v>7.7320000000000002</v>
      </c>
      <c r="BP14" s="9">
        <v>15.804</v>
      </c>
      <c r="BQ14" s="9">
        <v>4.6139999999999999</v>
      </c>
      <c r="BR14" s="9">
        <v>0.70699999999999996</v>
      </c>
      <c r="BS14" s="9">
        <v>3.907</v>
      </c>
      <c r="BT14" s="9">
        <v>120.57299999999999</v>
      </c>
      <c r="BU14" s="9">
        <v>44.618000000000002</v>
      </c>
      <c r="BV14" s="9">
        <v>75.954999999999998</v>
      </c>
      <c r="BW14" s="9">
        <v>103.845</v>
      </c>
      <c r="BX14" s="9">
        <v>40.555999999999997</v>
      </c>
      <c r="BY14" s="9">
        <v>63.289000000000001</v>
      </c>
      <c r="BZ14" s="9">
        <v>59.555999999999997</v>
      </c>
      <c r="CA14" s="9">
        <v>25.425000000000001</v>
      </c>
      <c r="CB14" s="9">
        <v>34.131</v>
      </c>
      <c r="CC14" s="9">
        <v>44.289000000000001</v>
      </c>
      <c r="CD14" s="9">
        <v>15.131</v>
      </c>
      <c r="CE14" s="9">
        <v>29.158000000000001</v>
      </c>
      <c r="CF14" s="9">
        <v>16.727</v>
      </c>
      <c r="CG14" s="9">
        <v>4.0620000000000003</v>
      </c>
      <c r="CH14" s="9">
        <v>12.666</v>
      </c>
      <c r="CI14" s="9">
        <v>122.828</v>
      </c>
      <c r="CJ14" s="9">
        <v>60.182000000000002</v>
      </c>
      <c r="CK14" s="9">
        <v>62.646000000000001</v>
      </c>
      <c r="CL14" s="9">
        <v>112.685</v>
      </c>
      <c r="CM14" s="9">
        <v>56.543999999999997</v>
      </c>
      <c r="CN14" s="9">
        <v>56.142000000000003</v>
      </c>
      <c r="CO14" s="9">
        <v>57.383000000000003</v>
      </c>
      <c r="CP14" s="9">
        <v>25.273</v>
      </c>
      <c r="CQ14" s="9">
        <v>32.11</v>
      </c>
      <c r="CR14" s="9">
        <v>55.302</v>
      </c>
      <c r="CS14" s="9">
        <v>31.27</v>
      </c>
      <c r="CT14" s="9">
        <v>24.032</v>
      </c>
      <c r="CU14" s="9">
        <v>10.143000000000001</v>
      </c>
      <c r="CV14" s="9">
        <v>3.6379999999999999</v>
      </c>
      <c r="CW14" s="9">
        <v>6.5049999999999999</v>
      </c>
      <c r="CX14" s="9">
        <v>132.02600000000001</v>
      </c>
      <c r="CY14" s="9">
        <v>28.805</v>
      </c>
      <c r="CZ14" s="9">
        <v>103.22199999999999</v>
      </c>
      <c r="DA14" s="9">
        <v>114.67100000000001</v>
      </c>
      <c r="DB14" s="9">
        <v>27.344999999999999</v>
      </c>
      <c r="DC14" s="9">
        <v>87.325999999999993</v>
      </c>
      <c r="DD14" s="9">
        <v>55.768000000000001</v>
      </c>
      <c r="DE14" s="9">
        <v>11.55</v>
      </c>
      <c r="DF14" s="9">
        <v>44.218000000000004</v>
      </c>
      <c r="DG14" s="9">
        <v>58.902999999999999</v>
      </c>
      <c r="DH14" s="9">
        <v>15.795</v>
      </c>
      <c r="DI14" s="9">
        <v>43.107999999999997</v>
      </c>
      <c r="DJ14" s="9">
        <v>17.356000000000002</v>
      </c>
      <c r="DK14" s="9">
        <v>1.46</v>
      </c>
      <c r="DL14" s="9">
        <v>15.896000000000001</v>
      </c>
      <c r="DM14" s="9">
        <v>174.60499999999999</v>
      </c>
      <c r="DN14" s="9">
        <v>67.28</v>
      </c>
      <c r="DO14" s="9">
        <v>107.324</v>
      </c>
      <c r="DP14" s="9">
        <v>158.19999999999999</v>
      </c>
      <c r="DQ14" s="9">
        <v>62.366</v>
      </c>
      <c r="DR14" s="9">
        <v>95.834000000000003</v>
      </c>
      <c r="DS14" s="9">
        <v>79.094999999999999</v>
      </c>
      <c r="DT14" s="9">
        <v>29.375</v>
      </c>
      <c r="DU14" s="9">
        <v>49.72</v>
      </c>
      <c r="DV14" s="9">
        <v>79.105999999999995</v>
      </c>
      <c r="DW14" s="9">
        <v>32.991999999999997</v>
      </c>
      <c r="DX14" s="9">
        <v>46.113999999999997</v>
      </c>
      <c r="DY14" s="9">
        <v>16.404</v>
      </c>
      <c r="DZ14" s="9">
        <v>4.9139999999999997</v>
      </c>
      <c r="EA14" s="9">
        <v>11.49</v>
      </c>
      <c r="EB14" s="9">
        <v>81.144000000000005</v>
      </c>
      <c r="EC14" s="9">
        <v>31.277999999999999</v>
      </c>
      <c r="ED14" s="9">
        <v>49.866</v>
      </c>
      <c r="EE14" s="9">
        <v>73.528999999999996</v>
      </c>
      <c r="EF14" s="9">
        <v>29.696999999999999</v>
      </c>
      <c r="EG14" s="9">
        <v>43.832000000000001</v>
      </c>
      <c r="EH14" s="9">
        <v>48.128999999999998</v>
      </c>
      <c r="EI14" s="9">
        <v>17.774999999999999</v>
      </c>
      <c r="EJ14" s="9">
        <v>30.353999999999999</v>
      </c>
      <c r="EK14" s="9">
        <v>25.4</v>
      </c>
      <c r="EL14" s="9">
        <v>11.923</v>
      </c>
      <c r="EM14" s="9">
        <v>13.478</v>
      </c>
      <c r="EN14" s="9">
        <v>7.6150000000000002</v>
      </c>
      <c r="EO14" s="9">
        <v>1.58</v>
      </c>
      <c r="EP14" s="9">
        <v>6.0339999999999998</v>
      </c>
      <c r="EQ14" s="9">
        <v>15.702999999999999</v>
      </c>
      <c r="ER14" s="9">
        <v>6.3869999999999996</v>
      </c>
      <c r="ES14" s="9">
        <v>9.3160000000000007</v>
      </c>
      <c r="ET14" s="9">
        <v>13.503</v>
      </c>
      <c r="EU14" s="9">
        <v>5.1689999999999996</v>
      </c>
      <c r="EV14" s="9">
        <v>8.3339999999999996</v>
      </c>
      <c r="EW14" s="9">
        <v>10.188000000000001</v>
      </c>
      <c r="EX14" s="9">
        <v>4.1100000000000003</v>
      </c>
      <c r="EY14" s="9">
        <v>6.0789999999999997</v>
      </c>
      <c r="EZ14" s="9">
        <v>3.3149999999999999</v>
      </c>
      <c r="FA14" s="9">
        <v>1.06</v>
      </c>
      <c r="FB14" s="9">
        <v>2.2549999999999999</v>
      </c>
      <c r="FC14" s="9">
        <v>2.2000000000000002</v>
      </c>
      <c r="FD14" s="9">
        <v>1.218</v>
      </c>
      <c r="FE14" s="9">
        <v>0.98299999999999998</v>
      </c>
      <c r="FF14" s="9">
        <v>300.286</v>
      </c>
      <c r="FG14" s="9">
        <v>98.86</v>
      </c>
      <c r="FH14" s="9">
        <v>201.42699999999999</v>
      </c>
      <c r="FI14" s="9">
        <v>287.5</v>
      </c>
      <c r="FJ14" s="9">
        <v>93.894999999999996</v>
      </c>
      <c r="FK14" s="9">
        <v>193.60499999999999</v>
      </c>
      <c r="FL14" s="9">
        <v>132.08099999999999</v>
      </c>
      <c r="FM14" s="9">
        <v>46.23</v>
      </c>
      <c r="FN14" s="9">
        <v>85.850999999999999</v>
      </c>
      <c r="FO14" s="9">
        <v>155.41900000000001</v>
      </c>
      <c r="FP14" s="9">
        <v>47.664999999999999</v>
      </c>
      <c r="FQ14" s="9">
        <v>107.754</v>
      </c>
      <c r="FR14" s="9">
        <v>12.787000000000001</v>
      </c>
      <c r="FS14" s="9">
        <v>4.9649999999999999</v>
      </c>
      <c r="FT14" s="9">
        <v>7.8220000000000001</v>
      </c>
      <c r="FU14" s="9">
        <v>228.93100000000001</v>
      </c>
      <c r="FV14" s="9">
        <v>58.337000000000003</v>
      </c>
      <c r="FW14" s="9">
        <v>170.59399999999999</v>
      </c>
      <c r="FX14" s="9">
        <v>219.77099999999999</v>
      </c>
      <c r="FY14" s="9">
        <v>55.615000000000002</v>
      </c>
      <c r="FZ14" s="9">
        <v>164.15600000000001</v>
      </c>
      <c r="GA14" s="9">
        <v>96.97</v>
      </c>
      <c r="GB14" s="9">
        <v>26.928999999999998</v>
      </c>
      <c r="GC14" s="9">
        <v>70.042000000000002</v>
      </c>
      <c r="GD14" s="9">
        <v>122.801</v>
      </c>
      <c r="GE14" s="9">
        <v>28.687000000000001</v>
      </c>
      <c r="GF14" s="9">
        <v>94.114000000000004</v>
      </c>
      <c r="GG14" s="9">
        <v>9.16</v>
      </c>
      <c r="GH14" s="9">
        <v>2.722</v>
      </c>
      <c r="GI14" s="9">
        <v>6.4379999999999997</v>
      </c>
      <c r="GJ14" s="9">
        <v>71.355000000000004</v>
      </c>
      <c r="GK14" s="9">
        <v>40.523000000000003</v>
      </c>
      <c r="GL14" s="9">
        <v>30.832999999999998</v>
      </c>
      <c r="GM14" s="9">
        <v>67.727999999999994</v>
      </c>
      <c r="GN14" s="9">
        <v>38.28</v>
      </c>
      <c r="GO14" s="9">
        <v>29.449000000000002</v>
      </c>
      <c r="GP14" s="9">
        <v>35.110999999999997</v>
      </c>
      <c r="GQ14" s="9">
        <v>19.302</v>
      </c>
      <c r="GR14" s="9">
        <v>15.808999999999999</v>
      </c>
      <c r="GS14" s="9">
        <v>32.618000000000002</v>
      </c>
      <c r="GT14" s="9">
        <v>18.978000000000002</v>
      </c>
      <c r="GU14" s="9">
        <v>13.64</v>
      </c>
      <c r="GV14" s="9">
        <v>3.6269999999999998</v>
      </c>
      <c r="GW14" s="9">
        <v>2.2429999999999999</v>
      </c>
      <c r="GX14" s="9">
        <v>1.3839999999999999</v>
      </c>
      <c r="GY14" s="9">
        <v>87.722999999999999</v>
      </c>
      <c r="GZ14" s="9">
        <v>20.472999999999999</v>
      </c>
      <c r="HA14" s="9">
        <v>67.25</v>
      </c>
      <c r="HB14" s="9">
        <v>82.161000000000001</v>
      </c>
      <c r="HC14" s="9">
        <v>19.41</v>
      </c>
      <c r="HD14" s="9">
        <v>62.752000000000002</v>
      </c>
      <c r="HE14" s="9">
        <v>36.762</v>
      </c>
      <c r="HF14" s="9">
        <v>10.103999999999999</v>
      </c>
      <c r="HG14" s="9">
        <v>26.658999999999999</v>
      </c>
      <c r="HH14" s="9">
        <v>45.399000000000001</v>
      </c>
      <c r="HI14" s="9">
        <v>9.3059999999999992</v>
      </c>
      <c r="HJ14" s="9">
        <v>36.093000000000004</v>
      </c>
      <c r="HK14" s="9">
        <v>5.5620000000000003</v>
      </c>
      <c r="HL14" s="9">
        <v>1.0640000000000001</v>
      </c>
      <c r="HM14" s="9">
        <v>4.4980000000000002</v>
      </c>
      <c r="HN14" s="9">
        <v>59.337000000000003</v>
      </c>
      <c r="HO14" s="9">
        <v>13.538</v>
      </c>
      <c r="HP14" s="9">
        <v>45.798999999999999</v>
      </c>
      <c r="HQ14" s="9">
        <v>59.337000000000003</v>
      </c>
      <c r="HR14" s="9">
        <v>13.538</v>
      </c>
      <c r="HS14" s="9">
        <v>45.798999999999999</v>
      </c>
      <c r="HT14" s="9">
        <v>24.664000000000001</v>
      </c>
      <c r="HU14" s="9">
        <v>5.5430000000000001</v>
      </c>
      <c r="HV14" s="9">
        <v>19.120999999999999</v>
      </c>
      <c r="HW14" s="9">
        <v>34.673000000000002</v>
      </c>
      <c r="HX14" s="9">
        <v>7.9950000000000001</v>
      </c>
      <c r="HY14" s="9">
        <v>26.678000000000001</v>
      </c>
      <c r="HZ14" s="9">
        <v>0</v>
      </c>
      <c r="IA14" s="9">
        <v>0</v>
      </c>
      <c r="IB14" s="9">
        <v>0</v>
      </c>
      <c r="IC14" s="9">
        <v>75.995000000000005</v>
      </c>
      <c r="ID14" s="9">
        <v>22.913</v>
      </c>
      <c r="IE14" s="9">
        <v>53.082000000000001</v>
      </c>
      <c r="IF14" s="9">
        <v>72.022999999999996</v>
      </c>
      <c r="IG14" s="9">
        <v>21.221</v>
      </c>
      <c r="IH14" s="9">
        <v>50.802999999999997</v>
      </c>
      <c r="II14" s="9">
        <v>36.866999999999997</v>
      </c>
      <c r="IJ14" s="9">
        <v>10.877000000000001</v>
      </c>
      <c r="IK14" s="9">
        <v>25.99</v>
      </c>
      <c r="IL14" s="9">
        <v>35.156999999999996</v>
      </c>
      <c r="IM14" s="9">
        <v>10.343999999999999</v>
      </c>
      <c r="IN14" s="9">
        <v>24.812999999999999</v>
      </c>
      <c r="IO14" s="9">
        <v>3.972</v>
      </c>
      <c r="IP14" s="9">
        <v>1.6919999999999999</v>
      </c>
      <c r="IQ14" s="9">
        <v>2.2789999999999999</v>
      </c>
    </row>
    <row r="15" spans="1:251">
      <c r="A15" s="10">
        <v>43497</v>
      </c>
      <c r="B15" s="9">
        <v>229.22399999999999</v>
      </c>
      <c r="C15" s="9">
        <v>197.64400000000001</v>
      </c>
      <c r="D15" s="9">
        <v>80.921000000000006</v>
      </c>
      <c r="E15" s="9">
        <v>116.723</v>
      </c>
      <c r="F15" s="9">
        <v>167.00700000000001</v>
      </c>
      <c r="G15" s="9">
        <v>54.506</v>
      </c>
      <c r="H15" s="9">
        <v>112.501</v>
      </c>
      <c r="I15" s="9">
        <v>41.006999999999998</v>
      </c>
      <c r="J15" s="9">
        <v>10.220000000000001</v>
      </c>
      <c r="K15" s="9">
        <v>30.786999999999999</v>
      </c>
      <c r="L15" s="9">
        <v>323.46300000000002</v>
      </c>
      <c r="M15" s="9">
        <v>102.249</v>
      </c>
      <c r="N15" s="9">
        <v>221.214</v>
      </c>
      <c r="O15" s="9">
        <v>292.14800000000002</v>
      </c>
      <c r="P15" s="9">
        <v>95.212000000000003</v>
      </c>
      <c r="Q15" s="9">
        <v>196.93600000000001</v>
      </c>
      <c r="R15" s="9">
        <v>158.387</v>
      </c>
      <c r="S15" s="9">
        <v>58.661000000000001</v>
      </c>
      <c r="T15" s="9">
        <v>99.725999999999999</v>
      </c>
      <c r="U15" s="9">
        <v>133.761</v>
      </c>
      <c r="V15" s="9">
        <v>36.549999999999997</v>
      </c>
      <c r="W15" s="9">
        <v>97.21</v>
      </c>
      <c r="X15" s="9">
        <v>31.315000000000001</v>
      </c>
      <c r="Y15" s="9">
        <v>7.0369999999999999</v>
      </c>
      <c r="Z15" s="9">
        <v>24.277999999999999</v>
      </c>
      <c r="AA15" s="9">
        <v>82.194999999999993</v>
      </c>
      <c r="AB15" s="9">
        <v>43.398000000000003</v>
      </c>
      <c r="AC15" s="9">
        <v>38.796999999999997</v>
      </c>
      <c r="AD15" s="9">
        <v>72.503</v>
      </c>
      <c r="AE15" s="9">
        <v>40.215000000000003</v>
      </c>
      <c r="AF15" s="9">
        <v>32.287999999999997</v>
      </c>
      <c r="AG15" s="9">
        <v>39.256999999999998</v>
      </c>
      <c r="AH15" s="9">
        <v>22.259</v>
      </c>
      <c r="AI15" s="9">
        <v>16.997</v>
      </c>
      <c r="AJ15" s="9">
        <v>33.246000000000002</v>
      </c>
      <c r="AK15" s="9">
        <v>17.956</v>
      </c>
      <c r="AL15" s="9">
        <v>15.291</v>
      </c>
      <c r="AM15" s="9">
        <v>9.6920000000000002</v>
      </c>
      <c r="AN15" s="9">
        <v>3.1829999999999998</v>
      </c>
      <c r="AO15" s="9">
        <v>6.5090000000000003</v>
      </c>
      <c r="AP15" s="9">
        <v>102.89</v>
      </c>
      <c r="AQ15" s="9">
        <v>24.550999999999998</v>
      </c>
      <c r="AR15" s="9">
        <v>78.338999999999999</v>
      </c>
      <c r="AS15" s="9">
        <v>95.599000000000004</v>
      </c>
      <c r="AT15" s="9">
        <v>24.103000000000002</v>
      </c>
      <c r="AU15" s="9">
        <v>71.495999999999995</v>
      </c>
      <c r="AV15" s="9">
        <v>46.478000000000002</v>
      </c>
      <c r="AW15" s="9">
        <v>13.048999999999999</v>
      </c>
      <c r="AX15" s="9">
        <v>33.429000000000002</v>
      </c>
      <c r="AY15" s="9">
        <v>49.121000000000002</v>
      </c>
      <c r="AZ15" s="9">
        <v>11.054</v>
      </c>
      <c r="BA15" s="9">
        <v>38.067</v>
      </c>
      <c r="BB15" s="9">
        <v>7.2910000000000004</v>
      </c>
      <c r="BC15" s="9">
        <v>0.44800000000000001</v>
      </c>
      <c r="BD15" s="9">
        <v>6.843</v>
      </c>
      <c r="BE15" s="9">
        <v>71.058000000000007</v>
      </c>
      <c r="BF15" s="9">
        <v>14.893000000000001</v>
      </c>
      <c r="BG15" s="9">
        <v>56.164999999999999</v>
      </c>
      <c r="BH15" s="9">
        <v>64.433999999999997</v>
      </c>
      <c r="BI15" s="9">
        <v>14.438000000000001</v>
      </c>
      <c r="BJ15" s="9">
        <v>49.994999999999997</v>
      </c>
      <c r="BK15" s="9">
        <v>30.55</v>
      </c>
      <c r="BL15" s="9">
        <v>6.5869999999999997</v>
      </c>
      <c r="BM15" s="9">
        <v>23.963000000000001</v>
      </c>
      <c r="BN15" s="9">
        <v>33.884</v>
      </c>
      <c r="BO15" s="9">
        <v>7.8520000000000003</v>
      </c>
      <c r="BP15" s="9">
        <v>26.032</v>
      </c>
      <c r="BQ15" s="9">
        <v>6.625</v>
      </c>
      <c r="BR15" s="9">
        <v>0.45500000000000002</v>
      </c>
      <c r="BS15" s="9">
        <v>6.17</v>
      </c>
      <c r="BT15" s="9">
        <v>123.142</v>
      </c>
      <c r="BU15" s="9">
        <v>47.01</v>
      </c>
      <c r="BV15" s="9">
        <v>76.132000000000005</v>
      </c>
      <c r="BW15" s="9">
        <v>110.64700000000001</v>
      </c>
      <c r="BX15" s="9">
        <v>44.250999999999998</v>
      </c>
      <c r="BY15" s="9">
        <v>66.394999999999996</v>
      </c>
      <c r="BZ15" s="9">
        <v>65.855000000000004</v>
      </c>
      <c r="CA15" s="9">
        <v>29.79</v>
      </c>
      <c r="CB15" s="9">
        <v>36.064999999999998</v>
      </c>
      <c r="CC15" s="9">
        <v>44.792000000000002</v>
      </c>
      <c r="CD15" s="9">
        <v>14.461</v>
      </c>
      <c r="CE15" s="9">
        <v>30.33</v>
      </c>
      <c r="CF15" s="9">
        <v>12.494999999999999</v>
      </c>
      <c r="CG15" s="9">
        <v>2.758</v>
      </c>
      <c r="CH15" s="9">
        <v>9.7370000000000001</v>
      </c>
      <c r="CI15" s="9">
        <v>108.568</v>
      </c>
      <c r="CJ15" s="9">
        <v>59.192999999999998</v>
      </c>
      <c r="CK15" s="9">
        <v>49.375</v>
      </c>
      <c r="CL15" s="9">
        <v>93.971999999999994</v>
      </c>
      <c r="CM15" s="9">
        <v>52.634</v>
      </c>
      <c r="CN15" s="9">
        <v>41.337000000000003</v>
      </c>
      <c r="CO15" s="9">
        <v>54.761000000000003</v>
      </c>
      <c r="CP15" s="9">
        <v>31.495000000000001</v>
      </c>
      <c r="CQ15" s="9">
        <v>23.265999999999998</v>
      </c>
      <c r="CR15" s="9">
        <v>39.210999999999999</v>
      </c>
      <c r="CS15" s="9">
        <v>21.14</v>
      </c>
      <c r="CT15" s="9">
        <v>18.071000000000002</v>
      </c>
      <c r="CU15" s="9">
        <v>14.596</v>
      </c>
      <c r="CV15" s="9">
        <v>6.5590000000000002</v>
      </c>
      <c r="CW15" s="9">
        <v>8.0370000000000008</v>
      </c>
      <c r="CX15" s="9">
        <v>135.57</v>
      </c>
      <c r="CY15" s="9">
        <v>38.500999999999998</v>
      </c>
      <c r="CZ15" s="9">
        <v>97.069000000000003</v>
      </c>
      <c r="DA15" s="9">
        <v>126.848</v>
      </c>
      <c r="DB15" s="9">
        <v>37.773000000000003</v>
      </c>
      <c r="DC15" s="9">
        <v>89.075000000000003</v>
      </c>
      <c r="DD15" s="9">
        <v>60.686999999999998</v>
      </c>
      <c r="DE15" s="9">
        <v>19.925000000000001</v>
      </c>
      <c r="DF15" s="9">
        <v>40.762</v>
      </c>
      <c r="DG15" s="9">
        <v>66.161000000000001</v>
      </c>
      <c r="DH15" s="9">
        <v>17.847999999999999</v>
      </c>
      <c r="DI15" s="9">
        <v>48.313000000000002</v>
      </c>
      <c r="DJ15" s="9">
        <v>8.7219999999999995</v>
      </c>
      <c r="DK15" s="9">
        <v>0.72799999999999998</v>
      </c>
      <c r="DL15" s="9">
        <v>7.9939999999999998</v>
      </c>
      <c r="DM15" s="9">
        <v>181.26599999999999</v>
      </c>
      <c r="DN15" s="9">
        <v>65.995999999999995</v>
      </c>
      <c r="DO15" s="9">
        <v>115.27</v>
      </c>
      <c r="DP15" s="9">
        <v>161.63499999999999</v>
      </c>
      <c r="DQ15" s="9">
        <v>62.594999999999999</v>
      </c>
      <c r="DR15" s="9">
        <v>99.04</v>
      </c>
      <c r="DS15" s="9">
        <v>83.341999999999999</v>
      </c>
      <c r="DT15" s="9">
        <v>34.843000000000004</v>
      </c>
      <c r="DU15" s="9">
        <v>48.499000000000002</v>
      </c>
      <c r="DV15" s="9">
        <v>78.293000000000006</v>
      </c>
      <c r="DW15" s="9">
        <v>27.751999999999999</v>
      </c>
      <c r="DX15" s="9">
        <v>50.540999999999997</v>
      </c>
      <c r="DY15" s="9">
        <v>19.632000000000001</v>
      </c>
      <c r="DZ15" s="9">
        <v>3.4009999999999998</v>
      </c>
      <c r="EA15" s="9">
        <v>16.23</v>
      </c>
      <c r="EB15" s="9">
        <v>69.456999999999994</v>
      </c>
      <c r="EC15" s="9">
        <v>30.949000000000002</v>
      </c>
      <c r="ED15" s="9">
        <v>38.506999999999998</v>
      </c>
      <c r="EE15" s="9">
        <v>59.844999999999999</v>
      </c>
      <c r="EF15" s="9">
        <v>26.76</v>
      </c>
      <c r="EG15" s="9">
        <v>33.085000000000001</v>
      </c>
      <c r="EH15" s="9">
        <v>40.843000000000004</v>
      </c>
      <c r="EI15" s="9">
        <v>18.96</v>
      </c>
      <c r="EJ15" s="9">
        <v>21.884</v>
      </c>
      <c r="EK15" s="9">
        <v>19.001999999999999</v>
      </c>
      <c r="EL15" s="9">
        <v>7.8</v>
      </c>
      <c r="EM15" s="9">
        <v>11.201000000000001</v>
      </c>
      <c r="EN15" s="9">
        <v>9.6120000000000001</v>
      </c>
      <c r="EO15" s="9">
        <v>4.1890000000000001</v>
      </c>
      <c r="EP15" s="9">
        <v>5.4219999999999997</v>
      </c>
      <c r="EQ15" s="9">
        <v>19.366</v>
      </c>
      <c r="ER15" s="9">
        <v>10.201000000000001</v>
      </c>
      <c r="ES15" s="9">
        <v>9.1649999999999991</v>
      </c>
      <c r="ET15" s="9">
        <v>16.324000000000002</v>
      </c>
      <c r="EU15" s="9">
        <v>8.3000000000000007</v>
      </c>
      <c r="EV15" s="9">
        <v>8.0239999999999991</v>
      </c>
      <c r="EW15" s="9">
        <v>12.772</v>
      </c>
      <c r="EX15" s="9">
        <v>7.194</v>
      </c>
      <c r="EY15" s="9">
        <v>5.5789999999999997</v>
      </c>
      <c r="EZ15" s="9">
        <v>3.5510000000000002</v>
      </c>
      <c r="FA15" s="9">
        <v>1.1060000000000001</v>
      </c>
      <c r="FB15" s="9">
        <v>2.4449999999999998</v>
      </c>
      <c r="FC15" s="9">
        <v>3.0419999999999998</v>
      </c>
      <c r="FD15" s="9">
        <v>1.9019999999999999</v>
      </c>
      <c r="FE15" s="9">
        <v>1.141</v>
      </c>
      <c r="FF15" s="9">
        <v>278.98099999999999</v>
      </c>
      <c r="FG15" s="9">
        <v>96.697000000000003</v>
      </c>
      <c r="FH15" s="9">
        <v>182.28399999999999</v>
      </c>
      <c r="FI15" s="9">
        <v>261.28399999999999</v>
      </c>
      <c r="FJ15" s="9">
        <v>90.233999999999995</v>
      </c>
      <c r="FK15" s="9">
        <v>171.05099999999999</v>
      </c>
      <c r="FL15" s="9">
        <v>126.661</v>
      </c>
      <c r="FM15" s="9">
        <v>45.947000000000003</v>
      </c>
      <c r="FN15" s="9">
        <v>80.713999999999999</v>
      </c>
      <c r="FO15" s="9">
        <v>134.62299999999999</v>
      </c>
      <c r="FP15" s="9">
        <v>44.286000000000001</v>
      </c>
      <c r="FQ15" s="9">
        <v>90.337000000000003</v>
      </c>
      <c r="FR15" s="9">
        <v>17.696000000000002</v>
      </c>
      <c r="FS15" s="9">
        <v>6.4640000000000004</v>
      </c>
      <c r="FT15" s="9">
        <v>11.233000000000001</v>
      </c>
      <c r="FU15" s="9">
        <v>205.85400000000001</v>
      </c>
      <c r="FV15" s="9">
        <v>57.701999999999998</v>
      </c>
      <c r="FW15" s="9">
        <v>148.15199999999999</v>
      </c>
      <c r="FX15" s="9">
        <v>193.41399999999999</v>
      </c>
      <c r="FY15" s="9">
        <v>54.563000000000002</v>
      </c>
      <c r="FZ15" s="9">
        <v>138.851</v>
      </c>
      <c r="GA15" s="9">
        <v>93.308999999999997</v>
      </c>
      <c r="GB15" s="9">
        <v>28.346</v>
      </c>
      <c r="GC15" s="9">
        <v>64.962999999999994</v>
      </c>
      <c r="GD15" s="9">
        <v>100.105</v>
      </c>
      <c r="GE15" s="9">
        <v>26.216999999999999</v>
      </c>
      <c r="GF15" s="9">
        <v>73.888000000000005</v>
      </c>
      <c r="GG15" s="9">
        <v>12.44</v>
      </c>
      <c r="GH15" s="9">
        <v>3.1389999999999998</v>
      </c>
      <c r="GI15" s="9">
        <v>9.3010000000000002</v>
      </c>
      <c r="GJ15" s="9">
        <v>73.126999999999995</v>
      </c>
      <c r="GK15" s="9">
        <v>38.994999999999997</v>
      </c>
      <c r="GL15" s="9">
        <v>34.131999999999998</v>
      </c>
      <c r="GM15" s="9">
        <v>67.87</v>
      </c>
      <c r="GN15" s="9">
        <v>35.670999999999999</v>
      </c>
      <c r="GO15" s="9">
        <v>32.200000000000003</v>
      </c>
      <c r="GP15" s="9">
        <v>33.351999999999997</v>
      </c>
      <c r="GQ15" s="9">
        <v>17.600999999999999</v>
      </c>
      <c r="GR15" s="9">
        <v>15.750999999999999</v>
      </c>
      <c r="GS15" s="9">
        <v>34.518000000000001</v>
      </c>
      <c r="GT15" s="9">
        <v>18.068999999999999</v>
      </c>
      <c r="GU15" s="9">
        <v>16.449000000000002</v>
      </c>
      <c r="GV15" s="9">
        <v>5.2560000000000002</v>
      </c>
      <c r="GW15" s="9">
        <v>3.3239999999999998</v>
      </c>
      <c r="GX15" s="9">
        <v>1.9319999999999999</v>
      </c>
      <c r="GY15" s="9">
        <v>74.188999999999993</v>
      </c>
      <c r="GZ15" s="9">
        <v>13.401</v>
      </c>
      <c r="HA15" s="9">
        <v>60.786999999999999</v>
      </c>
      <c r="HB15" s="9">
        <v>68.731999999999999</v>
      </c>
      <c r="HC15" s="9">
        <v>11.846</v>
      </c>
      <c r="HD15" s="9">
        <v>56.887</v>
      </c>
      <c r="HE15" s="9">
        <v>31.542000000000002</v>
      </c>
      <c r="HF15" s="9">
        <v>5.9370000000000003</v>
      </c>
      <c r="HG15" s="9">
        <v>25.603999999999999</v>
      </c>
      <c r="HH15" s="9">
        <v>37.191000000000003</v>
      </c>
      <c r="HI15" s="9">
        <v>5.9089999999999998</v>
      </c>
      <c r="HJ15" s="9">
        <v>31.282</v>
      </c>
      <c r="HK15" s="9">
        <v>5.4560000000000004</v>
      </c>
      <c r="HL15" s="9">
        <v>1.556</v>
      </c>
      <c r="HM15" s="9">
        <v>3.9009999999999998</v>
      </c>
      <c r="HN15" s="9">
        <v>55.265999999999998</v>
      </c>
      <c r="HO15" s="9">
        <v>17.105</v>
      </c>
      <c r="HP15" s="9">
        <v>38.161999999999999</v>
      </c>
      <c r="HQ15" s="9">
        <v>53.052</v>
      </c>
      <c r="HR15" s="9">
        <v>16.407</v>
      </c>
      <c r="HS15" s="9">
        <v>36.645000000000003</v>
      </c>
      <c r="HT15" s="9">
        <v>23.091999999999999</v>
      </c>
      <c r="HU15" s="9">
        <v>7.2279999999999998</v>
      </c>
      <c r="HV15" s="9">
        <v>15.864000000000001</v>
      </c>
      <c r="HW15" s="9">
        <v>29.960999999999999</v>
      </c>
      <c r="HX15" s="9">
        <v>9.1790000000000003</v>
      </c>
      <c r="HY15" s="9">
        <v>20.780999999999999</v>
      </c>
      <c r="HZ15" s="9">
        <v>2.214</v>
      </c>
      <c r="IA15" s="9">
        <v>0.69799999999999995</v>
      </c>
      <c r="IB15" s="9">
        <v>1.516</v>
      </c>
      <c r="IC15" s="9">
        <v>71.95</v>
      </c>
      <c r="ID15" s="9">
        <v>23.914000000000001</v>
      </c>
      <c r="IE15" s="9">
        <v>48.036000000000001</v>
      </c>
      <c r="IF15" s="9">
        <v>67.748999999999995</v>
      </c>
      <c r="IG15" s="9">
        <v>22.744</v>
      </c>
      <c r="IH15" s="9">
        <v>45.005000000000003</v>
      </c>
      <c r="II15" s="9">
        <v>34.613999999999997</v>
      </c>
      <c r="IJ15" s="9">
        <v>11.813000000000001</v>
      </c>
      <c r="IK15" s="9">
        <v>22.802</v>
      </c>
      <c r="IL15" s="9">
        <v>33.134999999999998</v>
      </c>
      <c r="IM15" s="9">
        <v>10.930999999999999</v>
      </c>
      <c r="IN15" s="9">
        <v>22.202999999999999</v>
      </c>
      <c r="IO15" s="9">
        <v>4.2009999999999996</v>
      </c>
      <c r="IP15" s="9">
        <v>1.17</v>
      </c>
      <c r="IQ15" s="9">
        <v>3.0310000000000001</v>
      </c>
    </row>
    <row r="16" spans="1:251">
      <c r="A16" s="10">
        <v>43862</v>
      </c>
      <c r="B16" s="9">
        <v>236.38800000000001</v>
      </c>
      <c r="C16" s="9">
        <v>194.357</v>
      </c>
      <c r="D16" s="9">
        <v>71.171999999999997</v>
      </c>
      <c r="E16" s="9">
        <v>123.185</v>
      </c>
      <c r="F16" s="9">
        <v>174.30799999999999</v>
      </c>
      <c r="G16" s="9">
        <v>61.104999999999997</v>
      </c>
      <c r="H16" s="9">
        <v>113.203</v>
      </c>
      <c r="I16" s="9">
        <v>37.228999999999999</v>
      </c>
      <c r="J16" s="9">
        <v>8.91</v>
      </c>
      <c r="K16" s="9">
        <v>28.318999999999999</v>
      </c>
      <c r="L16" s="9">
        <v>332.42500000000001</v>
      </c>
      <c r="M16" s="9">
        <v>112.747</v>
      </c>
      <c r="N16" s="9">
        <v>219.678</v>
      </c>
      <c r="O16" s="9">
        <v>302.48599999999999</v>
      </c>
      <c r="P16" s="9">
        <v>104.82</v>
      </c>
      <c r="Q16" s="9">
        <v>197.666</v>
      </c>
      <c r="R16" s="9">
        <v>159.19399999999999</v>
      </c>
      <c r="S16" s="9">
        <v>54.618000000000002</v>
      </c>
      <c r="T16" s="9">
        <v>104.57599999999999</v>
      </c>
      <c r="U16" s="9">
        <v>143.292</v>
      </c>
      <c r="V16" s="9">
        <v>50.201999999999998</v>
      </c>
      <c r="W16" s="9">
        <v>93.09</v>
      </c>
      <c r="X16" s="9">
        <v>29.939</v>
      </c>
      <c r="Y16" s="9">
        <v>7.9269999999999996</v>
      </c>
      <c r="Z16" s="9">
        <v>22.012</v>
      </c>
      <c r="AA16" s="9">
        <v>73.468999999999994</v>
      </c>
      <c r="AB16" s="9">
        <v>28.44</v>
      </c>
      <c r="AC16" s="9">
        <v>45.029000000000003</v>
      </c>
      <c r="AD16" s="9">
        <v>66.179000000000002</v>
      </c>
      <c r="AE16" s="9">
        <v>27.457000000000001</v>
      </c>
      <c r="AF16" s="9">
        <v>38.722000000000001</v>
      </c>
      <c r="AG16" s="9">
        <v>35.162999999999997</v>
      </c>
      <c r="AH16" s="9">
        <v>16.555</v>
      </c>
      <c r="AI16" s="9">
        <v>18.609000000000002</v>
      </c>
      <c r="AJ16" s="9">
        <v>31.015999999999998</v>
      </c>
      <c r="AK16" s="9">
        <v>10.903</v>
      </c>
      <c r="AL16" s="9">
        <v>20.113</v>
      </c>
      <c r="AM16" s="9">
        <v>7.29</v>
      </c>
      <c r="AN16" s="9">
        <v>0.98299999999999998</v>
      </c>
      <c r="AO16" s="9">
        <v>6.3070000000000004</v>
      </c>
      <c r="AP16" s="9">
        <v>101.768</v>
      </c>
      <c r="AQ16" s="9">
        <v>20.402999999999999</v>
      </c>
      <c r="AR16" s="9">
        <v>81.364000000000004</v>
      </c>
      <c r="AS16" s="9">
        <v>91.59</v>
      </c>
      <c r="AT16" s="9">
        <v>19.440000000000001</v>
      </c>
      <c r="AU16" s="9">
        <v>72.150000000000006</v>
      </c>
      <c r="AV16" s="9">
        <v>49.674999999999997</v>
      </c>
      <c r="AW16" s="9">
        <v>9.6769999999999996</v>
      </c>
      <c r="AX16" s="9">
        <v>39.997999999999998</v>
      </c>
      <c r="AY16" s="9">
        <v>41.914999999999999</v>
      </c>
      <c r="AZ16" s="9">
        <v>9.7639999999999993</v>
      </c>
      <c r="BA16" s="9">
        <v>32.151000000000003</v>
      </c>
      <c r="BB16" s="9">
        <v>10.178000000000001</v>
      </c>
      <c r="BC16" s="9">
        <v>0.96299999999999997</v>
      </c>
      <c r="BD16" s="9">
        <v>9.2149999999999999</v>
      </c>
      <c r="BE16" s="9">
        <v>64.935000000000002</v>
      </c>
      <c r="BF16" s="9">
        <v>18.876000000000001</v>
      </c>
      <c r="BG16" s="9">
        <v>46.058999999999997</v>
      </c>
      <c r="BH16" s="9">
        <v>59.216999999999999</v>
      </c>
      <c r="BI16" s="9">
        <v>17.576000000000001</v>
      </c>
      <c r="BJ16" s="9">
        <v>41.642000000000003</v>
      </c>
      <c r="BK16" s="9">
        <v>28.113</v>
      </c>
      <c r="BL16" s="9">
        <v>8.7089999999999996</v>
      </c>
      <c r="BM16" s="9">
        <v>19.405000000000001</v>
      </c>
      <c r="BN16" s="9">
        <v>31.103999999999999</v>
      </c>
      <c r="BO16" s="9">
        <v>8.8670000000000009</v>
      </c>
      <c r="BP16" s="9">
        <v>22.236999999999998</v>
      </c>
      <c r="BQ16" s="9">
        <v>5.7169999999999996</v>
      </c>
      <c r="BR16" s="9">
        <v>1.3</v>
      </c>
      <c r="BS16" s="9">
        <v>4.4169999999999998</v>
      </c>
      <c r="BT16" s="9">
        <v>135.625</v>
      </c>
      <c r="BU16" s="9">
        <v>51.999000000000002</v>
      </c>
      <c r="BV16" s="9">
        <v>83.626000000000005</v>
      </c>
      <c r="BW16" s="9">
        <v>123.035</v>
      </c>
      <c r="BX16" s="9">
        <v>46.917000000000002</v>
      </c>
      <c r="BY16" s="9">
        <v>76.117999999999995</v>
      </c>
      <c r="BZ16" s="9">
        <v>68.799000000000007</v>
      </c>
      <c r="CA16" s="9">
        <v>27.722999999999999</v>
      </c>
      <c r="CB16" s="9">
        <v>41.075000000000003</v>
      </c>
      <c r="CC16" s="9">
        <v>54.235999999999997</v>
      </c>
      <c r="CD16" s="9">
        <v>19.193999999999999</v>
      </c>
      <c r="CE16" s="9">
        <v>35.042000000000002</v>
      </c>
      <c r="CF16" s="9">
        <v>12.59</v>
      </c>
      <c r="CG16" s="9">
        <v>5.0819999999999999</v>
      </c>
      <c r="CH16" s="9">
        <v>7.508</v>
      </c>
      <c r="CI16" s="9">
        <v>103.56699999999999</v>
      </c>
      <c r="CJ16" s="9">
        <v>49.908000000000001</v>
      </c>
      <c r="CK16" s="9">
        <v>53.658000000000001</v>
      </c>
      <c r="CL16" s="9">
        <v>94.822999999999993</v>
      </c>
      <c r="CM16" s="9">
        <v>48.344000000000001</v>
      </c>
      <c r="CN16" s="9">
        <v>46.478999999999999</v>
      </c>
      <c r="CO16" s="9">
        <v>47.77</v>
      </c>
      <c r="CP16" s="9">
        <v>25.064</v>
      </c>
      <c r="CQ16" s="9">
        <v>22.707000000000001</v>
      </c>
      <c r="CR16" s="9">
        <v>47.052999999999997</v>
      </c>
      <c r="CS16" s="9">
        <v>23.280999999999999</v>
      </c>
      <c r="CT16" s="9">
        <v>23.771999999999998</v>
      </c>
      <c r="CU16" s="9">
        <v>8.7439999999999998</v>
      </c>
      <c r="CV16" s="9">
        <v>1.5640000000000001</v>
      </c>
      <c r="CW16" s="9">
        <v>7.18</v>
      </c>
      <c r="CX16" s="9">
        <v>127.943</v>
      </c>
      <c r="CY16" s="9">
        <v>35.491999999999997</v>
      </c>
      <c r="CZ16" s="9">
        <v>92.450999999999993</v>
      </c>
      <c r="DA16" s="9">
        <v>112.648</v>
      </c>
      <c r="DB16" s="9">
        <v>33.752000000000002</v>
      </c>
      <c r="DC16" s="9">
        <v>78.896000000000001</v>
      </c>
      <c r="DD16" s="9">
        <v>51.801000000000002</v>
      </c>
      <c r="DE16" s="9">
        <v>15.503</v>
      </c>
      <c r="DF16" s="9">
        <v>36.298000000000002</v>
      </c>
      <c r="DG16" s="9">
        <v>60.847000000000001</v>
      </c>
      <c r="DH16" s="9">
        <v>18.248999999999999</v>
      </c>
      <c r="DI16" s="9">
        <v>42.597999999999999</v>
      </c>
      <c r="DJ16" s="9">
        <v>15.295</v>
      </c>
      <c r="DK16" s="9">
        <v>1.74</v>
      </c>
      <c r="DL16" s="9">
        <v>13.554</v>
      </c>
      <c r="DM16" s="9">
        <v>192.97300000000001</v>
      </c>
      <c r="DN16" s="9">
        <v>63.47</v>
      </c>
      <c r="DO16" s="9">
        <v>129.50299999999999</v>
      </c>
      <c r="DP16" s="9">
        <v>178.518</v>
      </c>
      <c r="DQ16" s="9">
        <v>60.15</v>
      </c>
      <c r="DR16" s="9">
        <v>118.36799999999999</v>
      </c>
      <c r="DS16" s="9">
        <v>88.658000000000001</v>
      </c>
      <c r="DT16" s="9">
        <v>31.141999999999999</v>
      </c>
      <c r="DU16" s="9">
        <v>57.515999999999998</v>
      </c>
      <c r="DV16" s="9">
        <v>89.861000000000004</v>
      </c>
      <c r="DW16" s="9">
        <v>29.007999999999999</v>
      </c>
      <c r="DX16" s="9">
        <v>60.851999999999997</v>
      </c>
      <c r="DY16" s="9">
        <v>14.455</v>
      </c>
      <c r="DZ16" s="9">
        <v>3.32</v>
      </c>
      <c r="EA16" s="9">
        <v>11.135</v>
      </c>
      <c r="EB16" s="9">
        <v>66.692999999999998</v>
      </c>
      <c r="EC16" s="9">
        <v>32.597999999999999</v>
      </c>
      <c r="ED16" s="9">
        <v>34.094999999999999</v>
      </c>
      <c r="EE16" s="9">
        <v>60.978000000000002</v>
      </c>
      <c r="EF16" s="9">
        <v>29.463999999999999</v>
      </c>
      <c r="EG16" s="9">
        <v>31.513999999999999</v>
      </c>
      <c r="EH16" s="9">
        <v>40.840000000000003</v>
      </c>
      <c r="EI16" s="9">
        <v>17.358000000000001</v>
      </c>
      <c r="EJ16" s="9">
        <v>23.481999999999999</v>
      </c>
      <c r="EK16" s="9">
        <v>20.138000000000002</v>
      </c>
      <c r="EL16" s="9">
        <v>12.106</v>
      </c>
      <c r="EM16" s="9">
        <v>8.032</v>
      </c>
      <c r="EN16" s="9">
        <v>5.7149999999999999</v>
      </c>
      <c r="EO16" s="9">
        <v>3.1339999999999999</v>
      </c>
      <c r="EP16" s="9">
        <v>2.581</v>
      </c>
      <c r="EQ16" s="9">
        <v>18.285</v>
      </c>
      <c r="ER16" s="9">
        <v>9.6270000000000007</v>
      </c>
      <c r="ES16" s="9">
        <v>8.6579999999999995</v>
      </c>
      <c r="ET16" s="9">
        <v>16.521000000000001</v>
      </c>
      <c r="EU16" s="9">
        <v>8.9120000000000008</v>
      </c>
      <c r="EV16" s="9">
        <v>7.609</v>
      </c>
      <c r="EW16" s="9">
        <v>13.058999999999999</v>
      </c>
      <c r="EX16" s="9">
        <v>7.17</v>
      </c>
      <c r="EY16" s="9">
        <v>5.8890000000000002</v>
      </c>
      <c r="EZ16" s="9">
        <v>3.4620000000000002</v>
      </c>
      <c r="FA16" s="9">
        <v>1.742</v>
      </c>
      <c r="FB16" s="9">
        <v>1.72</v>
      </c>
      <c r="FC16" s="9">
        <v>1.764</v>
      </c>
      <c r="FD16" s="9">
        <v>0.71499999999999997</v>
      </c>
      <c r="FE16" s="9">
        <v>1.0489999999999999</v>
      </c>
      <c r="FF16" s="9">
        <v>309.12099999999998</v>
      </c>
      <c r="FG16" s="9">
        <v>101.545</v>
      </c>
      <c r="FH16" s="9">
        <v>207.57599999999999</v>
      </c>
      <c r="FI16" s="9">
        <v>298.24799999999999</v>
      </c>
      <c r="FJ16" s="9">
        <v>97.546999999999997</v>
      </c>
      <c r="FK16" s="9">
        <v>200.702</v>
      </c>
      <c r="FL16" s="9">
        <v>148.364</v>
      </c>
      <c r="FM16" s="9">
        <v>53.499000000000002</v>
      </c>
      <c r="FN16" s="9">
        <v>94.866</v>
      </c>
      <c r="FO16" s="9">
        <v>149.88399999999999</v>
      </c>
      <c r="FP16" s="9">
        <v>44.048000000000002</v>
      </c>
      <c r="FQ16" s="9">
        <v>105.836</v>
      </c>
      <c r="FR16" s="9">
        <v>10.872999999999999</v>
      </c>
      <c r="FS16" s="9">
        <v>3.9990000000000001</v>
      </c>
      <c r="FT16" s="9">
        <v>6.875</v>
      </c>
      <c r="FU16" s="9">
        <v>250.494</v>
      </c>
      <c r="FV16" s="9">
        <v>69.069999999999993</v>
      </c>
      <c r="FW16" s="9">
        <v>181.42400000000001</v>
      </c>
      <c r="FX16" s="9">
        <v>242.702</v>
      </c>
      <c r="FY16" s="9">
        <v>66.460999999999999</v>
      </c>
      <c r="FZ16" s="9">
        <v>176.24100000000001</v>
      </c>
      <c r="GA16" s="9">
        <v>116.376</v>
      </c>
      <c r="GB16" s="9">
        <v>35.723999999999997</v>
      </c>
      <c r="GC16" s="9">
        <v>80.653000000000006</v>
      </c>
      <c r="GD16" s="9">
        <v>126.32599999999999</v>
      </c>
      <c r="GE16" s="9">
        <v>30.738</v>
      </c>
      <c r="GF16" s="9">
        <v>95.587999999999994</v>
      </c>
      <c r="GG16" s="9">
        <v>7.7919999999999998</v>
      </c>
      <c r="GH16" s="9">
        <v>2.6080000000000001</v>
      </c>
      <c r="GI16" s="9">
        <v>5.1829999999999998</v>
      </c>
      <c r="GJ16" s="9">
        <v>58.628</v>
      </c>
      <c r="GK16" s="9">
        <v>32.475000000000001</v>
      </c>
      <c r="GL16" s="9">
        <v>26.152000000000001</v>
      </c>
      <c r="GM16" s="9">
        <v>55.545999999999999</v>
      </c>
      <c r="GN16" s="9">
        <v>31.085000000000001</v>
      </c>
      <c r="GO16" s="9">
        <v>24.460999999999999</v>
      </c>
      <c r="GP16" s="9">
        <v>31.988</v>
      </c>
      <c r="GQ16" s="9">
        <v>17.774999999999999</v>
      </c>
      <c r="GR16" s="9">
        <v>14.212999999999999</v>
      </c>
      <c r="GS16" s="9">
        <v>23.558</v>
      </c>
      <c r="GT16" s="9">
        <v>13.31</v>
      </c>
      <c r="GU16" s="9">
        <v>10.247999999999999</v>
      </c>
      <c r="GV16" s="9">
        <v>3.081</v>
      </c>
      <c r="GW16" s="9">
        <v>1.39</v>
      </c>
      <c r="GX16" s="9">
        <v>1.6910000000000001</v>
      </c>
      <c r="GY16" s="9">
        <v>90.257000000000005</v>
      </c>
      <c r="GZ16" s="9">
        <v>21.353999999999999</v>
      </c>
      <c r="HA16" s="9">
        <v>68.903000000000006</v>
      </c>
      <c r="HB16" s="9">
        <v>87.483000000000004</v>
      </c>
      <c r="HC16" s="9">
        <v>20.396999999999998</v>
      </c>
      <c r="HD16" s="9">
        <v>67.085999999999999</v>
      </c>
      <c r="HE16" s="9">
        <v>40.787999999999997</v>
      </c>
      <c r="HF16" s="9">
        <v>11.768000000000001</v>
      </c>
      <c r="HG16" s="9">
        <v>29.02</v>
      </c>
      <c r="HH16" s="9">
        <v>46.695</v>
      </c>
      <c r="HI16" s="9">
        <v>8.6289999999999996</v>
      </c>
      <c r="HJ16" s="9">
        <v>38.066000000000003</v>
      </c>
      <c r="HK16" s="9">
        <v>2.774</v>
      </c>
      <c r="HL16" s="9">
        <v>0.95699999999999996</v>
      </c>
      <c r="HM16" s="9">
        <v>1.8169999999999999</v>
      </c>
      <c r="HN16" s="9">
        <v>54.74</v>
      </c>
      <c r="HO16" s="9">
        <v>13.028</v>
      </c>
      <c r="HP16" s="9">
        <v>41.713000000000001</v>
      </c>
      <c r="HQ16" s="9">
        <v>52.902000000000001</v>
      </c>
      <c r="HR16" s="9">
        <v>13.028</v>
      </c>
      <c r="HS16" s="9">
        <v>39.874000000000002</v>
      </c>
      <c r="HT16" s="9">
        <v>27.273</v>
      </c>
      <c r="HU16" s="9">
        <v>6.7480000000000002</v>
      </c>
      <c r="HV16" s="9">
        <v>20.524999999999999</v>
      </c>
      <c r="HW16" s="9">
        <v>25.629000000000001</v>
      </c>
      <c r="HX16" s="9">
        <v>6.2789999999999999</v>
      </c>
      <c r="HY16" s="9">
        <v>19.349</v>
      </c>
      <c r="HZ16" s="9">
        <v>1.8380000000000001</v>
      </c>
      <c r="IA16" s="9">
        <v>0</v>
      </c>
      <c r="IB16" s="9">
        <v>1.8380000000000001</v>
      </c>
      <c r="IC16" s="9">
        <v>92.328000000000003</v>
      </c>
      <c r="ID16" s="9">
        <v>32.594000000000001</v>
      </c>
      <c r="IE16" s="9">
        <v>59.732999999999997</v>
      </c>
      <c r="IF16" s="9">
        <v>89.784999999999997</v>
      </c>
      <c r="IG16" s="9">
        <v>31.190999999999999</v>
      </c>
      <c r="IH16" s="9">
        <v>58.594000000000001</v>
      </c>
      <c r="II16" s="9">
        <v>46.466000000000001</v>
      </c>
      <c r="IJ16" s="9">
        <v>18.097999999999999</v>
      </c>
      <c r="IK16" s="9">
        <v>28.367999999999999</v>
      </c>
      <c r="IL16" s="9">
        <v>43.317999999999998</v>
      </c>
      <c r="IM16" s="9">
        <v>13.093</v>
      </c>
      <c r="IN16" s="9">
        <v>30.225000000000001</v>
      </c>
      <c r="IO16" s="9">
        <v>2.5430000000000001</v>
      </c>
      <c r="IP16" s="9">
        <v>1.403</v>
      </c>
      <c r="IQ16" s="9">
        <v>1.1399999999999999</v>
      </c>
    </row>
    <row r="17" spans="1:251">
      <c r="A17" s="10">
        <v>44228</v>
      </c>
      <c r="B17" s="9">
        <v>220.208</v>
      </c>
      <c r="C17" s="9">
        <v>179.93700000000001</v>
      </c>
      <c r="D17" s="9">
        <v>68.418000000000006</v>
      </c>
      <c r="E17" s="9">
        <v>111.51900000000001</v>
      </c>
      <c r="F17" s="9">
        <v>166.88800000000001</v>
      </c>
      <c r="G17" s="9">
        <v>58.2</v>
      </c>
      <c r="H17" s="9">
        <v>108.688</v>
      </c>
      <c r="I17" s="9">
        <v>29.181000000000001</v>
      </c>
      <c r="J17" s="9">
        <v>4.6890000000000001</v>
      </c>
      <c r="K17" s="9">
        <v>24.491</v>
      </c>
      <c r="L17" s="9">
        <v>299.42</v>
      </c>
      <c r="M17" s="9">
        <v>100.47499999999999</v>
      </c>
      <c r="N17" s="9">
        <v>198.94499999999999</v>
      </c>
      <c r="O17" s="9">
        <v>276.43900000000002</v>
      </c>
      <c r="P17" s="9">
        <v>96.24</v>
      </c>
      <c r="Q17" s="9">
        <v>180.19900000000001</v>
      </c>
      <c r="R17" s="9">
        <v>144.541</v>
      </c>
      <c r="S17" s="9">
        <v>52.247999999999998</v>
      </c>
      <c r="T17" s="9">
        <v>92.293000000000006</v>
      </c>
      <c r="U17" s="9">
        <v>131.898</v>
      </c>
      <c r="V17" s="9">
        <v>43.991999999999997</v>
      </c>
      <c r="W17" s="9">
        <v>87.905000000000001</v>
      </c>
      <c r="X17" s="9">
        <v>22.981000000000002</v>
      </c>
      <c r="Y17" s="9">
        <v>4.234</v>
      </c>
      <c r="Z17" s="9">
        <v>18.747</v>
      </c>
      <c r="AA17" s="9">
        <v>76.585999999999999</v>
      </c>
      <c r="AB17" s="9">
        <v>30.832000000000001</v>
      </c>
      <c r="AC17" s="9">
        <v>45.753999999999998</v>
      </c>
      <c r="AD17" s="9">
        <v>70.385999999999996</v>
      </c>
      <c r="AE17" s="9">
        <v>30.376999999999999</v>
      </c>
      <c r="AF17" s="9">
        <v>40.009</v>
      </c>
      <c r="AG17" s="9">
        <v>35.396000000000001</v>
      </c>
      <c r="AH17" s="9">
        <v>16.170000000000002</v>
      </c>
      <c r="AI17" s="9">
        <v>19.225999999999999</v>
      </c>
      <c r="AJ17" s="9">
        <v>34.991</v>
      </c>
      <c r="AK17" s="9">
        <v>14.208</v>
      </c>
      <c r="AL17" s="9">
        <v>20.783000000000001</v>
      </c>
      <c r="AM17" s="9">
        <v>6.1989999999999998</v>
      </c>
      <c r="AN17" s="9">
        <v>0.45500000000000002</v>
      </c>
      <c r="AO17" s="9">
        <v>5.7450000000000001</v>
      </c>
      <c r="AP17" s="9">
        <v>90.043000000000006</v>
      </c>
      <c r="AQ17" s="9">
        <v>13.599</v>
      </c>
      <c r="AR17" s="9">
        <v>76.444000000000003</v>
      </c>
      <c r="AS17" s="9">
        <v>85.251999999999995</v>
      </c>
      <c r="AT17" s="9">
        <v>13.599</v>
      </c>
      <c r="AU17" s="9">
        <v>71.653000000000006</v>
      </c>
      <c r="AV17" s="9">
        <v>41.896000000000001</v>
      </c>
      <c r="AW17" s="9">
        <v>6.1340000000000003</v>
      </c>
      <c r="AX17" s="9">
        <v>35.762</v>
      </c>
      <c r="AY17" s="9">
        <v>43.356000000000002</v>
      </c>
      <c r="AZ17" s="9">
        <v>7.4649999999999999</v>
      </c>
      <c r="BA17" s="9">
        <v>35.890999999999998</v>
      </c>
      <c r="BB17" s="9">
        <v>4.7919999999999998</v>
      </c>
      <c r="BC17" s="9">
        <v>0</v>
      </c>
      <c r="BD17" s="9">
        <v>4.7919999999999998</v>
      </c>
      <c r="BE17" s="9">
        <v>50.304000000000002</v>
      </c>
      <c r="BF17" s="9">
        <v>10.427</v>
      </c>
      <c r="BG17" s="9">
        <v>39.877000000000002</v>
      </c>
      <c r="BH17" s="9">
        <v>45.606000000000002</v>
      </c>
      <c r="BI17" s="9">
        <v>9.8829999999999991</v>
      </c>
      <c r="BJ17" s="9">
        <v>35.722999999999999</v>
      </c>
      <c r="BK17" s="9">
        <v>20.861999999999998</v>
      </c>
      <c r="BL17" s="9">
        <v>5.3019999999999996</v>
      </c>
      <c r="BM17" s="9">
        <v>15.56</v>
      </c>
      <c r="BN17" s="9">
        <v>24.744</v>
      </c>
      <c r="BO17" s="9">
        <v>4.5810000000000004</v>
      </c>
      <c r="BP17" s="9">
        <v>20.163</v>
      </c>
      <c r="BQ17" s="9">
        <v>4.6980000000000004</v>
      </c>
      <c r="BR17" s="9">
        <v>0.54400000000000004</v>
      </c>
      <c r="BS17" s="9">
        <v>4.1550000000000002</v>
      </c>
      <c r="BT17" s="9">
        <v>121.152</v>
      </c>
      <c r="BU17" s="9">
        <v>47.753999999999998</v>
      </c>
      <c r="BV17" s="9">
        <v>73.397999999999996</v>
      </c>
      <c r="BW17" s="9">
        <v>111.926</v>
      </c>
      <c r="BX17" s="9">
        <v>45.158999999999999</v>
      </c>
      <c r="BY17" s="9">
        <v>66.766999999999996</v>
      </c>
      <c r="BZ17" s="9">
        <v>67.546000000000006</v>
      </c>
      <c r="CA17" s="9">
        <v>26.908999999999999</v>
      </c>
      <c r="CB17" s="9">
        <v>40.637</v>
      </c>
      <c r="CC17" s="9">
        <v>44.38</v>
      </c>
      <c r="CD17" s="9">
        <v>18.25</v>
      </c>
      <c r="CE17" s="9">
        <v>26.13</v>
      </c>
      <c r="CF17" s="9">
        <v>9.2260000000000009</v>
      </c>
      <c r="CG17" s="9">
        <v>2.5950000000000002</v>
      </c>
      <c r="CH17" s="9">
        <v>6.6319999999999997</v>
      </c>
      <c r="CI17" s="9">
        <v>114.506</v>
      </c>
      <c r="CJ17" s="9">
        <v>59.527000000000001</v>
      </c>
      <c r="CK17" s="9">
        <v>54.978999999999999</v>
      </c>
      <c r="CL17" s="9">
        <v>104.042</v>
      </c>
      <c r="CM17" s="9">
        <v>57.975999999999999</v>
      </c>
      <c r="CN17" s="9">
        <v>46.066000000000003</v>
      </c>
      <c r="CO17" s="9">
        <v>49.633000000000003</v>
      </c>
      <c r="CP17" s="9">
        <v>30.071999999999999</v>
      </c>
      <c r="CQ17" s="9">
        <v>19.561</v>
      </c>
      <c r="CR17" s="9">
        <v>54.408999999999999</v>
      </c>
      <c r="CS17" s="9">
        <v>27.904</v>
      </c>
      <c r="CT17" s="9">
        <v>26.504999999999999</v>
      </c>
      <c r="CU17" s="9">
        <v>10.464</v>
      </c>
      <c r="CV17" s="9">
        <v>1.5509999999999999</v>
      </c>
      <c r="CW17" s="9">
        <v>8.9139999999999997</v>
      </c>
      <c r="CX17" s="9">
        <v>121.47</v>
      </c>
      <c r="CY17" s="9">
        <v>35.552</v>
      </c>
      <c r="CZ17" s="9">
        <v>85.918000000000006</v>
      </c>
      <c r="DA17" s="9">
        <v>108.762</v>
      </c>
      <c r="DB17" s="9">
        <v>34.081000000000003</v>
      </c>
      <c r="DC17" s="9">
        <v>74.680999999999997</v>
      </c>
      <c r="DD17" s="9">
        <v>46.677999999999997</v>
      </c>
      <c r="DE17" s="9">
        <v>15.202</v>
      </c>
      <c r="DF17" s="9">
        <v>31.475000000000001</v>
      </c>
      <c r="DG17" s="9">
        <v>62.084000000000003</v>
      </c>
      <c r="DH17" s="9">
        <v>18.878</v>
      </c>
      <c r="DI17" s="9">
        <v>43.206000000000003</v>
      </c>
      <c r="DJ17" s="9">
        <v>12.709</v>
      </c>
      <c r="DK17" s="9">
        <v>1.472</v>
      </c>
      <c r="DL17" s="9">
        <v>11.237</v>
      </c>
      <c r="DM17" s="9">
        <v>164.85400000000001</v>
      </c>
      <c r="DN17" s="9">
        <v>54.695</v>
      </c>
      <c r="DO17" s="9">
        <v>110.15900000000001</v>
      </c>
      <c r="DP17" s="9">
        <v>154.07499999999999</v>
      </c>
      <c r="DQ17" s="9">
        <v>52.523000000000003</v>
      </c>
      <c r="DR17" s="9">
        <v>101.553</v>
      </c>
      <c r="DS17" s="9">
        <v>82.495999999999995</v>
      </c>
      <c r="DT17" s="9">
        <v>29.895</v>
      </c>
      <c r="DU17" s="9">
        <v>52.601999999999997</v>
      </c>
      <c r="DV17" s="9">
        <v>71.578999999999994</v>
      </c>
      <c r="DW17" s="9">
        <v>22.628</v>
      </c>
      <c r="DX17" s="9">
        <v>48.951000000000001</v>
      </c>
      <c r="DY17" s="9">
        <v>10.779</v>
      </c>
      <c r="DZ17" s="9">
        <v>2.1720000000000002</v>
      </c>
      <c r="EA17" s="9">
        <v>8.6069999999999993</v>
      </c>
      <c r="EB17" s="9">
        <v>67.662999999999997</v>
      </c>
      <c r="EC17" s="9">
        <v>28.702999999999999</v>
      </c>
      <c r="ED17" s="9">
        <v>38.96</v>
      </c>
      <c r="EE17" s="9">
        <v>63.779000000000003</v>
      </c>
      <c r="EF17" s="9">
        <v>27.658000000000001</v>
      </c>
      <c r="EG17" s="9">
        <v>36.121000000000002</v>
      </c>
      <c r="EH17" s="9">
        <v>37.213000000000001</v>
      </c>
      <c r="EI17" s="9">
        <v>16.012</v>
      </c>
      <c r="EJ17" s="9">
        <v>21.2</v>
      </c>
      <c r="EK17" s="9">
        <v>26.565999999999999</v>
      </c>
      <c r="EL17" s="9">
        <v>11.646000000000001</v>
      </c>
      <c r="EM17" s="9">
        <v>14.920999999999999</v>
      </c>
      <c r="EN17" s="9">
        <v>3.8839999999999999</v>
      </c>
      <c r="EO17" s="9">
        <v>1.0449999999999999</v>
      </c>
      <c r="EP17" s="9">
        <v>2.839</v>
      </c>
      <c r="EQ17" s="9">
        <v>22.018000000000001</v>
      </c>
      <c r="ER17" s="9">
        <v>12.356</v>
      </c>
      <c r="ES17" s="9">
        <v>9.6620000000000008</v>
      </c>
      <c r="ET17" s="9">
        <v>20.209</v>
      </c>
      <c r="EU17" s="9">
        <v>12.356</v>
      </c>
      <c r="EV17" s="9">
        <v>7.8529999999999998</v>
      </c>
      <c r="EW17" s="9">
        <v>13.55</v>
      </c>
      <c r="EX17" s="9">
        <v>7.3079999999999998</v>
      </c>
      <c r="EY17" s="9">
        <v>6.242</v>
      </c>
      <c r="EZ17" s="9">
        <v>6.6580000000000004</v>
      </c>
      <c r="FA17" s="9">
        <v>5.048</v>
      </c>
      <c r="FB17" s="9">
        <v>1.611</v>
      </c>
      <c r="FC17" s="9">
        <v>1.8089999999999999</v>
      </c>
      <c r="FD17" s="9">
        <v>0</v>
      </c>
      <c r="FE17" s="9">
        <v>1.8089999999999999</v>
      </c>
      <c r="FF17" s="9">
        <v>269.86599999999999</v>
      </c>
      <c r="FG17" s="9">
        <v>100.70699999999999</v>
      </c>
      <c r="FH17" s="9">
        <v>169.15899999999999</v>
      </c>
      <c r="FI17" s="9">
        <v>255.22800000000001</v>
      </c>
      <c r="FJ17" s="9">
        <v>95.828000000000003</v>
      </c>
      <c r="FK17" s="9">
        <v>159.4</v>
      </c>
      <c r="FL17" s="9">
        <v>121.601</v>
      </c>
      <c r="FM17" s="9">
        <v>46.860999999999997</v>
      </c>
      <c r="FN17" s="9">
        <v>74.739999999999995</v>
      </c>
      <c r="FO17" s="9">
        <v>133.62799999999999</v>
      </c>
      <c r="FP17" s="9">
        <v>48.966999999999999</v>
      </c>
      <c r="FQ17" s="9">
        <v>84.66</v>
      </c>
      <c r="FR17" s="9">
        <v>14.638</v>
      </c>
      <c r="FS17" s="9">
        <v>4.8789999999999996</v>
      </c>
      <c r="FT17" s="9">
        <v>9.7590000000000003</v>
      </c>
      <c r="FU17" s="9">
        <v>183.31399999999999</v>
      </c>
      <c r="FV17" s="9">
        <v>53.536999999999999</v>
      </c>
      <c r="FW17" s="9">
        <v>129.77699999999999</v>
      </c>
      <c r="FX17" s="9">
        <v>175.18100000000001</v>
      </c>
      <c r="FY17" s="9">
        <v>50.655000000000001</v>
      </c>
      <c r="FZ17" s="9">
        <v>124.526</v>
      </c>
      <c r="GA17" s="9">
        <v>81.412000000000006</v>
      </c>
      <c r="GB17" s="9">
        <v>25.672999999999998</v>
      </c>
      <c r="GC17" s="9">
        <v>55.738999999999997</v>
      </c>
      <c r="GD17" s="9">
        <v>93.769000000000005</v>
      </c>
      <c r="GE17" s="9">
        <v>24.981999999999999</v>
      </c>
      <c r="GF17" s="9">
        <v>68.787000000000006</v>
      </c>
      <c r="GG17" s="9">
        <v>8.1329999999999991</v>
      </c>
      <c r="GH17" s="9">
        <v>2.8820000000000001</v>
      </c>
      <c r="GI17" s="9">
        <v>5.2510000000000003</v>
      </c>
      <c r="GJ17" s="9">
        <v>86.552000000000007</v>
      </c>
      <c r="GK17" s="9">
        <v>47.17</v>
      </c>
      <c r="GL17" s="9">
        <v>39.381999999999998</v>
      </c>
      <c r="GM17" s="9">
        <v>80.046999999999997</v>
      </c>
      <c r="GN17" s="9">
        <v>45.173000000000002</v>
      </c>
      <c r="GO17" s="9">
        <v>34.875</v>
      </c>
      <c r="GP17" s="9">
        <v>40.189</v>
      </c>
      <c r="GQ17" s="9">
        <v>21.187999999999999</v>
      </c>
      <c r="GR17" s="9">
        <v>19.001000000000001</v>
      </c>
      <c r="GS17" s="9">
        <v>39.857999999999997</v>
      </c>
      <c r="GT17" s="9">
        <v>23.984999999999999</v>
      </c>
      <c r="GU17" s="9">
        <v>15.874000000000001</v>
      </c>
      <c r="GV17" s="9">
        <v>6.5049999999999999</v>
      </c>
      <c r="GW17" s="9">
        <v>1.9970000000000001</v>
      </c>
      <c r="GX17" s="9">
        <v>4.508</v>
      </c>
      <c r="GY17" s="9">
        <v>80.608000000000004</v>
      </c>
      <c r="GZ17" s="9">
        <v>16.734999999999999</v>
      </c>
      <c r="HA17" s="9">
        <v>63.874000000000002</v>
      </c>
      <c r="HB17" s="9">
        <v>77.241</v>
      </c>
      <c r="HC17" s="9">
        <v>15.852</v>
      </c>
      <c r="HD17" s="9">
        <v>61.39</v>
      </c>
      <c r="HE17" s="9">
        <v>36.630000000000003</v>
      </c>
      <c r="HF17" s="9">
        <v>6.5869999999999997</v>
      </c>
      <c r="HG17" s="9">
        <v>30.042999999999999</v>
      </c>
      <c r="HH17" s="9">
        <v>40.610999999999997</v>
      </c>
      <c r="HI17" s="9">
        <v>9.2650000000000006</v>
      </c>
      <c r="HJ17" s="9">
        <v>31.346</v>
      </c>
      <c r="HK17" s="9">
        <v>3.367</v>
      </c>
      <c r="HL17" s="9">
        <v>0.88300000000000001</v>
      </c>
      <c r="HM17" s="9">
        <v>2.484</v>
      </c>
      <c r="HN17" s="9">
        <v>41.225999999999999</v>
      </c>
      <c r="HO17" s="9">
        <v>11.67</v>
      </c>
      <c r="HP17" s="9">
        <v>29.555</v>
      </c>
      <c r="HQ17" s="9">
        <v>37.450000000000003</v>
      </c>
      <c r="HR17" s="9">
        <v>11.247999999999999</v>
      </c>
      <c r="HS17" s="9">
        <v>26.202000000000002</v>
      </c>
      <c r="HT17" s="9">
        <v>16.446000000000002</v>
      </c>
      <c r="HU17" s="9">
        <v>5.6239999999999997</v>
      </c>
      <c r="HV17" s="9">
        <v>10.821999999999999</v>
      </c>
      <c r="HW17" s="9">
        <v>21.003</v>
      </c>
      <c r="HX17" s="9">
        <v>5.6230000000000002</v>
      </c>
      <c r="HY17" s="9">
        <v>15.38</v>
      </c>
      <c r="HZ17" s="9">
        <v>3.7759999999999998</v>
      </c>
      <c r="IA17" s="9">
        <v>0.42199999999999999</v>
      </c>
      <c r="IB17" s="9">
        <v>3.3540000000000001</v>
      </c>
      <c r="IC17" s="9">
        <v>73.456000000000003</v>
      </c>
      <c r="ID17" s="9">
        <v>28.041</v>
      </c>
      <c r="IE17" s="9">
        <v>45.414999999999999</v>
      </c>
      <c r="IF17" s="9">
        <v>70.14</v>
      </c>
      <c r="IG17" s="9">
        <v>26.754000000000001</v>
      </c>
      <c r="IH17" s="9">
        <v>43.386000000000003</v>
      </c>
      <c r="II17" s="9">
        <v>33.862000000000002</v>
      </c>
      <c r="IJ17" s="9">
        <v>13.503</v>
      </c>
      <c r="IK17" s="9">
        <v>20.358000000000001</v>
      </c>
      <c r="IL17" s="9">
        <v>36.277999999999999</v>
      </c>
      <c r="IM17" s="9">
        <v>13.250999999999999</v>
      </c>
      <c r="IN17" s="9">
        <v>23.027000000000001</v>
      </c>
      <c r="IO17" s="9">
        <v>3.3159999999999998</v>
      </c>
      <c r="IP17" s="9">
        <v>1.2869999999999999</v>
      </c>
      <c r="IQ17" s="9">
        <v>2.0289999999999999</v>
      </c>
    </row>
    <row r="18" spans="1:251">
      <c r="A18" s="10">
        <v>44593</v>
      </c>
      <c r="B18" s="9">
        <v>180.81399999999999</v>
      </c>
      <c r="C18" s="9">
        <v>130.32599999999999</v>
      </c>
      <c r="D18" s="9">
        <v>47.122</v>
      </c>
      <c r="E18" s="9">
        <v>83.203000000000003</v>
      </c>
      <c r="F18" s="9">
        <v>157.16499999999999</v>
      </c>
      <c r="G18" s="9">
        <v>59.555</v>
      </c>
      <c r="H18" s="9">
        <v>97.611000000000004</v>
      </c>
      <c r="I18" s="9">
        <v>41.058999999999997</v>
      </c>
      <c r="J18" s="9">
        <v>13.534000000000001</v>
      </c>
      <c r="K18" s="9">
        <v>27.526</v>
      </c>
      <c r="L18" s="9">
        <v>263.79599999999999</v>
      </c>
      <c r="M18" s="9">
        <v>89.679000000000002</v>
      </c>
      <c r="N18" s="9">
        <v>174.11600000000001</v>
      </c>
      <c r="O18" s="9">
        <v>233.21600000000001</v>
      </c>
      <c r="P18" s="9">
        <v>78.557000000000002</v>
      </c>
      <c r="Q18" s="9">
        <v>154.65899999999999</v>
      </c>
      <c r="R18" s="9">
        <v>106.91200000000001</v>
      </c>
      <c r="S18" s="9">
        <v>34.792000000000002</v>
      </c>
      <c r="T18" s="9">
        <v>72.12</v>
      </c>
      <c r="U18" s="9">
        <v>126.304</v>
      </c>
      <c r="V18" s="9">
        <v>43.765000000000001</v>
      </c>
      <c r="W18" s="9">
        <v>82.539000000000001</v>
      </c>
      <c r="X18" s="9">
        <v>30.58</v>
      </c>
      <c r="Y18" s="9">
        <v>11.122</v>
      </c>
      <c r="Z18" s="9">
        <v>19.457000000000001</v>
      </c>
      <c r="AA18" s="9">
        <v>64.754000000000005</v>
      </c>
      <c r="AB18" s="9">
        <v>30.530999999999999</v>
      </c>
      <c r="AC18" s="9">
        <v>34.222999999999999</v>
      </c>
      <c r="AD18" s="9">
        <v>54.274999999999999</v>
      </c>
      <c r="AE18" s="9">
        <v>28.12</v>
      </c>
      <c r="AF18" s="9">
        <v>26.155000000000001</v>
      </c>
      <c r="AG18" s="9">
        <v>23.414000000000001</v>
      </c>
      <c r="AH18" s="9">
        <v>12.331</v>
      </c>
      <c r="AI18" s="9">
        <v>11.083</v>
      </c>
      <c r="AJ18" s="9">
        <v>30.861000000000001</v>
      </c>
      <c r="AK18" s="9">
        <v>15.789</v>
      </c>
      <c r="AL18" s="9">
        <v>15.071999999999999</v>
      </c>
      <c r="AM18" s="9">
        <v>10.478999999999999</v>
      </c>
      <c r="AN18" s="9">
        <v>2.411</v>
      </c>
      <c r="AO18" s="9">
        <v>8.0679999999999996</v>
      </c>
      <c r="AP18" s="9">
        <v>77.847999999999999</v>
      </c>
      <c r="AQ18" s="9">
        <v>18.074999999999999</v>
      </c>
      <c r="AR18" s="9">
        <v>59.773000000000003</v>
      </c>
      <c r="AS18" s="9">
        <v>64.617000000000004</v>
      </c>
      <c r="AT18" s="9">
        <v>15.683999999999999</v>
      </c>
      <c r="AU18" s="9">
        <v>48.933999999999997</v>
      </c>
      <c r="AV18" s="9">
        <v>28.760999999999999</v>
      </c>
      <c r="AW18" s="9">
        <v>7.79</v>
      </c>
      <c r="AX18" s="9">
        <v>20.971</v>
      </c>
      <c r="AY18" s="9">
        <v>35.856000000000002</v>
      </c>
      <c r="AZ18" s="9">
        <v>7.8940000000000001</v>
      </c>
      <c r="BA18" s="9">
        <v>27.963000000000001</v>
      </c>
      <c r="BB18" s="9">
        <v>13.231</v>
      </c>
      <c r="BC18" s="9">
        <v>2.3919999999999999</v>
      </c>
      <c r="BD18" s="9">
        <v>10.839</v>
      </c>
      <c r="BE18" s="9">
        <v>59.121000000000002</v>
      </c>
      <c r="BF18" s="9">
        <v>13.345000000000001</v>
      </c>
      <c r="BG18" s="9">
        <v>45.776000000000003</v>
      </c>
      <c r="BH18" s="9">
        <v>52.534999999999997</v>
      </c>
      <c r="BI18" s="9">
        <v>12.516999999999999</v>
      </c>
      <c r="BJ18" s="9">
        <v>40.018000000000001</v>
      </c>
      <c r="BK18" s="9">
        <v>23.414999999999999</v>
      </c>
      <c r="BL18" s="9">
        <v>4.4950000000000001</v>
      </c>
      <c r="BM18" s="9">
        <v>18.920000000000002</v>
      </c>
      <c r="BN18" s="9">
        <v>29.12</v>
      </c>
      <c r="BO18" s="9">
        <v>8.0220000000000002</v>
      </c>
      <c r="BP18" s="9">
        <v>21.097999999999999</v>
      </c>
      <c r="BQ18" s="9">
        <v>6.585</v>
      </c>
      <c r="BR18" s="9">
        <v>0.82799999999999996</v>
      </c>
      <c r="BS18" s="9">
        <v>5.7569999999999997</v>
      </c>
      <c r="BT18" s="9">
        <v>103.37</v>
      </c>
      <c r="BU18" s="9">
        <v>41.143000000000001</v>
      </c>
      <c r="BV18" s="9">
        <v>62.226999999999997</v>
      </c>
      <c r="BW18" s="9">
        <v>91.658000000000001</v>
      </c>
      <c r="BX18" s="9">
        <v>36.084000000000003</v>
      </c>
      <c r="BY18" s="9">
        <v>55.575000000000003</v>
      </c>
      <c r="BZ18" s="9">
        <v>43.959000000000003</v>
      </c>
      <c r="CA18" s="9">
        <v>18.012</v>
      </c>
      <c r="CB18" s="9">
        <v>25.946999999999999</v>
      </c>
      <c r="CC18" s="9">
        <v>47.698999999999998</v>
      </c>
      <c r="CD18" s="9">
        <v>18.071999999999999</v>
      </c>
      <c r="CE18" s="9">
        <v>29.626999999999999</v>
      </c>
      <c r="CF18" s="9">
        <v>11.712</v>
      </c>
      <c r="CG18" s="9">
        <v>5.0590000000000002</v>
      </c>
      <c r="CH18" s="9">
        <v>6.6529999999999996</v>
      </c>
      <c r="CI18" s="9">
        <v>88.210999999999999</v>
      </c>
      <c r="CJ18" s="9">
        <v>47.646999999999998</v>
      </c>
      <c r="CK18" s="9">
        <v>40.564</v>
      </c>
      <c r="CL18" s="9">
        <v>78.680000000000007</v>
      </c>
      <c r="CM18" s="9">
        <v>42.393000000000001</v>
      </c>
      <c r="CN18" s="9">
        <v>36.286999999999999</v>
      </c>
      <c r="CO18" s="9">
        <v>34.19</v>
      </c>
      <c r="CP18" s="9">
        <v>16.826000000000001</v>
      </c>
      <c r="CQ18" s="9">
        <v>17.364999999999998</v>
      </c>
      <c r="CR18" s="9">
        <v>44.49</v>
      </c>
      <c r="CS18" s="9">
        <v>25.567</v>
      </c>
      <c r="CT18" s="9">
        <v>18.922999999999998</v>
      </c>
      <c r="CU18" s="9">
        <v>9.5310000000000006</v>
      </c>
      <c r="CV18" s="9">
        <v>5.2539999999999996</v>
      </c>
      <c r="CW18" s="9">
        <v>4.2759999999999998</v>
      </c>
      <c r="CX18" s="9">
        <v>113.61199999999999</v>
      </c>
      <c r="CY18" s="9">
        <v>33.289000000000001</v>
      </c>
      <c r="CZ18" s="9">
        <v>80.322999999999993</v>
      </c>
      <c r="DA18" s="9">
        <v>100.73</v>
      </c>
      <c r="DB18" s="9">
        <v>29.887</v>
      </c>
      <c r="DC18" s="9">
        <v>70.843999999999994</v>
      </c>
      <c r="DD18" s="9">
        <v>39.890999999999998</v>
      </c>
      <c r="DE18" s="9">
        <v>12.523999999999999</v>
      </c>
      <c r="DF18" s="9">
        <v>27.367000000000001</v>
      </c>
      <c r="DG18" s="9">
        <v>60.84</v>
      </c>
      <c r="DH18" s="9">
        <v>17.361999999999998</v>
      </c>
      <c r="DI18" s="9">
        <v>43.476999999999997</v>
      </c>
      <c r="DJ18" s="9">
        <v>12.881</v>
      </c>
      <c r="DK18" s="9">
        <v>3.4020000000000001</v>
      </c>
      <c r="DL18" s="9">
        <v>9.4789999999999992</v>
      </c>
      <c r="DM18" s="9">
        <v>146.16399999999999</v>
      </c>
      <c r="DN18" s="9">
        <v>56.850999999999999</v>
      </c>
      <c r="DO18" s="9">
        <v>89.313000000000002</v>
      </c>
      <c r="DP18" s="9">
        <v>129.36500000000001</v>
      </c>
      <c r="DQ18" s="9">
        <v>52.058999999999997</v>
      </c>
      <c r="DR18" s="9">
        <v>77.305999999999997</v>
      </c>
      <c r="DS18" s="9">
        <v>53.192</v>
      </c>
      <c r="DT18" s="9">
        <v>19.905999999999999</v>
      </c>
      <c r="DU18" s="9">
        <v>33.286999999999999</v>
      </c>
      <c r="DV18" s="9">
        <v>76.173000000000002</v>
      </c>
      <c r="DW18" s="9">
        <v>32.152999999999999</v>
      </c>
      <c r="DX18" s="9">
        <v>44.02</v>
      </c>
      <c r="DY18" s="9">
        <v>16.798999999999999</v>
      </c>
      <c r="DZ18" s="9">
        <v>4.7919999999999998</v>
      </c>
      <c r="EA18" s="9">
        <v>12.007</v>
      </c>
      <c r="EB18" s="9">
        <v>53.015999999999998</v>
      </c>
      <c r="EC18" s="9">
        <v>21.571999999999999</v>
      </c>
      <c r="ED18" s="9">
        <v>31.443999999999999</v>
      </c>
      <c r="EE18" s="9">
        <v>43.078000000000003</v>
      </c>
      <c r="EF18" s="9">
        <v>16.888999999999999</v>
      </c>
      <c r="EG18" s="9">
        <v>26.189</v>
      </c>
      <c r="EH18" s="9">
        <v>27.08</v>
      </c>
      <c r="EI18" s="9">
        <v>9.343</v>
      </c>
      <c r="EJ18" s="9">
        <v>17.736999999999998</v>
      </c>
      <c r="EK18" s="9">
        <v>15.997</v>
      </c>
      <c r="EL18" s="9">
        <v>7.5460000000000003</v>
      </c>
      <c r="EM18" s="9">
        <v>8.4510000000000005</v>
      </c>
      <c r="EN18" s="9">
        <v>9.9380000000000006</v>
      </c>
      <c r="EO18" s="9">
        <v>4.6829999999999998</v>
      </c>
      <c r="EP18" s="9">
        <v>5.2549999999999999</v>
      </c>
      <c r="EQ18" s="9">
        <v>15.757999999999999</v>
      </c>
      <c r="ER18" s="9">
        <v>8.4979999999999993</v>
      </c>
      <c r="ES18" s="9">
        <v>7.26</v>
      </c>
      <c r="ET18" s="9">
        <v>14.318</v>
      </c>
      <c r="EU18" s="9">
        <v>7.843</v>
      </c>
      <c r="EV18" s="9">
        <v>6.4749999999999996</v>
      </c>
      <c r="EW18" s="9">
        <v>10.162000000000001</v>
      </c>
      <c r="EX18" s="9">
        <v>5.3490000000000002</v>
      </c>
      <c r="EY18" s="9">
        <v>4.8129999999999997</v>
      </c>
      <c r="EZ18" s="9">
        <v>4.1550000000000002</v>
      </c>
      <c r="FA18" s="9">
        <v>2.4929999999999999</v>
      </c>
      <c r="FB18" s="9">
        <v>1.6619999999999999</v>
      </c>
      <c r="FC18" s="9">
        <v>1.44</v>
      </c>
      <c r="FD18" s="9">
        <v>0.65600000000000003</v>
      </c>
      <c r="FE18" s="9">
        <v>0.78500000000000003</v>
      </c>
      <c r="FF18" s="9">
        <v>211.273</v>
      </c>
      <c r="FG18" s="9">
        <v>73.611000000000004</v>
      </c>
      <c r="FH18" s="9">
        <v>137.66200000000001</v>
      </c>
      <c r="FI18" s="9">
        <v>196.827</v>
      </c>
      <c r="FJ18" s="9">
        <v>68.149000000000001</v>
      </c>
      <c r="FK18" s="9">
        <v>128.678</v>
      </c>
      <c r="FL18" s="9">
        <v>89.786000000000001</v>
      </c>
      <c r="FM18" s="9">
        <v>38.326000000000001</v>
      </c>
      <c r="FN18" s="9">
        <v>51.46</v>
      </c>
      <c r="FO18" s="9">
        <v>107.041</v>
      </c>
      <c r="FP18" s="9">
        <v>29.823</v>
      </c>
      <c r="FQ18" s="9">
        <v>77.216999999999999</v>
      </c>
      <c r="FR18" s="9">
        <v>14.446</v>
      </c>
      <c r="FS18" s="9">
        <v>5.4619999999999997</v>
      </c>
      <c r="FT18" s="9">
        <v>8.9849999999999994</v>
      </c>
      <c r="FU18" s="9">
        <v>145.024</v>
      </c>
      <c r="FV18" s="9">
        <v>37.53</v>
      </c>
      <c r="FW18" s="9">
        <v>107.494</v>
      </c>
      <c r="FX18" s="9">
        <v>137.56399999999999</v>
      </c>
      <c r="FY18" s="9">
        <v>36.401000000000003</v>
      </c>
      <c r="FZ18" s="9">
        <v>101.163</v>
      </c>
      <c r="GA18" s="9">
        <v>59.558999999999997</v>
      </c>
      <c r="GB18" s="9">
        <v>19.872</v>
      </c>
      <c r="GC18" s="9">
        <v>39.686999999999998</v>
      </c>
      <c r="GD18" s="9">
        <v>78.004999999999995</v>
      </c>
      <c r="GE18" s="9">
        <v>16.529</v>
      </c>
      <c r="GF18" s="9">
        <v>61.475999999999999</v>
      </c>
      <c r="GG18" s="9">
        <v>7.46</v>
      </c>
      <c r="GH18" s="9">
        <v>1.129</v>
      </c>
      <c r="GI18" s="9">
        <v>6.3310000000000004</v>
      </c>
      <c r="GJ18" s="9">
        <v>66.248999999999995</v>
      </c>
      <c r="GK18" s="9">
        <v>36.081000000000003</v>
      </c>
      <c r="GL18" s="9">
        <v>30.167999999999999</v>
      </c>
      <c r="GM18" s="9">
        <v>59.262</v>
      </c>
      <c r="GN18" s="9">
        <v>31.748000000000001</v>
      </c>
      <c r="GO18" s="9">
        <v>27.515000000000001</v>
      </c>
      <c r="GP18" s="9">
        <v>30.227</v>
      </c>
      <c r="GQ18" s="9">
        <v>18.452999999999999</v>
      </c>
      <c r="GR18" s="9">
        <v>11.773999999999999</v>
      </c>
      <c r="GS18" s="9">
        <v>29.035</v>
      </c>
      <c r="GT18" s="9">
        <v>13.294</v>
      </c>
      <c r="GU18" s="9">
        <v>15.741</v>
      </c>
      <c r="GV18" s="9">
        <v>6.9870000000000001</v>
      </c>
      <c r="GW18" s="9">
        <v>4.3330000000000002</v>
      </c>
      <c r="GX18" s="9">
        <v>2.653</v>
      </c>
      <c r="GY18" s="9">
        <v>65.131</v>
      </c>
      <c r="GZ18" s="9">
        <v>16.908999999999999</v>
      </c>
      <c r="HA18" s="9">
        <v>48.222000000000001</v>
      </c>
      <c r="HB18" s="9">
        <v>61.738999999999997</v>
      </c>
      <c r="HC18" s="9">
        <v>16.326000000000001</v>
      </c>
      <c r="HD18" s="9">
        <v>45.412999999999997</v>
      </c>
      <c r="HE18" s="9">
        <v>32.029000000000003</v>
      </c>
      <c r="HF18" s="9">
        <v>10.02</v>
      </c>
      <c r="HG18" s="9">
        <v>22.009</v>
      </c>
      <c r="HH18" s="9">
        <v>29.710999999999999</v>
      </c>
      <c r="HI18" s="9">
        <v>6.3070000000000004</v>
      </c>
      <c r="HJ18" s="9">
        <v>23.404</v>
      </c>
      <c r="HK18" s="9">
        <v>3.391</v>
      </c>
      <c r="HL18" s="9">
        <v>0.58299999999999996</v>
      </c>
      <c r="HM18" s="9">
        <v>2.8090000000000002</v>
      </c>
      <c r="HN18" s="9">
        <v>52.387999999999998</v>
      </c>
      <c r="HO18" s="9">
        <v>14.638999999999999</v>
      </c>
      <c r="HP18" s="9">
        <v>37.749000000000002</v>
      </c>
      <c r="HQ18" s="9">
        <v>46.622999999999998</v>
      </c>
      <c r="HR18" s="9">
        <v>13.18</v>
      </c>
      <c r="HS18" s="9">
        <v>33.442999999999998</v>
      </c>
      <c r="HT18" s="9">
        <v>21.029</v>
      </c>
      <c r="HU18" s="9">
        <v>7.7569999999999997</v>
      </c>
      <c r="HV18" s="9">
        <v>13.272</v>
      </c>
      <c r="HW18" s="9">
        <v>25.594000000000001</v>
      </c>
      <c r="HX18" s="9">
        <v>5.423</v>
      </c>
      <c r="HY18" s="9">
        <v>20.170999999999999</v>
      </c>
      <c r="HZ18" s="9">
        <v>5.7649999999999997</v>
      </c>
      <c r="IA18" s="9">
        <v>1.4590000000000001</v>
      </c>
      <c r="IB18" s="9">
        <v>4.306</v>
      </c>
      <c r="IC18" s="9">
        <v>48.771999999999998</v>
      </c>
      <c r="ID18" s="9">
        <v>19.548999999999999</v>
      </c>
      <c r="IE18" s="9">
        <v>29.222999999999999</v>
      </c>
      <c r="IF18" s="9">
        <v>46.218000000000004</v>
      </c>
      <c r="IG18" s="9">
        <v>18.327000000000002</v>
      </c>
      <c r="IH18" s="9">
        <v>27.891999999999999</v>
      </c>
      <c r="II18" s="9">
        <v>20.841000000000001</v>
      </c>
      <c r="IJ18" s="9">
        <v>9.516</v>
      </c>
      <c r="IK18" s="9">
        <v>11.324999999999999</v>
      </c>
      <c r="IL18" s="9">
        <v>25.378</v>
      </c>
      <c r="IM18" s="9">
        <v>8.8109999999999999</v>
      </c>
      <c r="IN18" s="9">
        <v>16.567</v>
      </c>
      <c r="IO18" s="9">
        <v>2.5529999999999999</v>
      </c>
      <c r="IP18" s="9">
        <v>1.222</v>
      </c>
      <c r="IQ18" s="9">
        <v>1.331</v>
      </c>
    </row>
    <row r="19" spans="1:251">
      <c r="A19" s="10">
        <v>44958</v>
      </c>
      <c r="B19" s="9">
        <v>157.03399999999999</v>
      </c>
      <c r="C19" s="9">
        <v>128.608</v>
      </c>
      <c r="D19" s="9">
        <v>51.079000000000001</v>
      </c>
      <c r="E19" s="9">
        <v>77.528999999999996</v>
      </c>
      <c r="F19" s="9">
        <v>128.273</v>
      </c>
      <c r="G19" s="9">
        <v>48.768999999999998</v>
      </c>
      <c r="H19" s="9">
        <v>79.504999999999995</v>
      </c>
      <c r="I19" s="9">
        <v>40.183999999999997</v>
      </c>
      <c r="J19" s="9">
        <v>9.577</v>
      </c>
      <c r="K19" s="9">
        <v>30.606999999999999</v>
      </c>
      <c r="L19" s="9">
        <v>236.76</v>
      </c>
      <c r="M19" s="9">
        <v>80.552000000000007</v>
      </c>
      <c r="N19" s="9">
        <v>156.208</v>
      </c>
      <c r="O19" s="9">
        <v>205.60400000000001</v>
      </c>
      <c r="P19" s="9">
        <v>73.031000000000006</v>
      </c>
      <c r="Q19" s="9">
        <v>132.57300000000001</v>
      </c>
      <c r="R19" s="9">
        <v>103.458</v>
      </c>
      <c r="S19" s="9">
        <v>39.243000000000002</v>
      </c>
      <c r="T19" s="9">
        <v>64.215000000000003</v>
      </c>
      <c r="U19" s="9">
        <v>102.146</v>
      </c>
      <c r="V19" s="9">
        <v>33.787999999999997</v>
      </c>
      <c r="W19" s="9">
        <v>68.358000000000004</v>
      </c>
      <c r="X19" s="9">
        <v>31.155999999999999</v>
      </c>
      <c r="Y19" s="9">
        <v>7.5220000000000002</v>
      </c>
      <c r="Z19" s="9">
        <v>23.635000000000002</v>
      </c>
      <c r="AA19" s="9">
        <v>60.305</v>
      </c>
      <c r="AB19" s="9">
        <v>28.872</v>
      </c>
      <c r="AC19" s="9">
        <v>31.433</v>
      </c>
      <c r="AD19" s="9">
        <v>51.277000000000001</v>
      </c>
      <c r="AE19" s="9">
        <v>26.815999999999999</v>
      </c>
      <c r="AF19" s="9">
        <v>24.460999999999999</v>
      </c>
      <c r="AG19" s="9">
        <v>25.149000000000001</v>
      </c>
      <c r="AH19" s="9">
        <v>11.836</v>
      </c>
      <c r="AI19" s="9">
        <v>13.314</v>
      </c>
      <c r="AJ19" s="9">
        <v>26.128</v>
      </c>
      <c r="AK19" s="9">
        <v>14.981</v>
      </c>
      <c r="AL19" s="9">
        <v>11.147</v>
      </c>
      <c r="AM19" s="9">
        <v>9.0280000000000005</v>
      </c>
      <c r="AN19" s="9">
        <v>2.056</v>
      </c>
      <c r="AO19" s="9">
        <v>6.9729999999999999</v>
      </c>
      <c r="AP19" s="9">
        <v>75.947999999999993</v>
      </c>
      <c r="AQ19" s="9">
        <v>17.001999999999999</v>
      </c>
      <c r="AR19" s="9">
        <v>58.945999999999998</v>
      </c>
      <c r="AS19" s="9">
        <v>69.656000000000006</v>
      </c>
      <c r="AT19" s="9">
        <v>15.444000000000001</v>
      </c>
      <c r="AU19" s="9">
        <v>54.212000000000003</v>
      </c>
      <c r="AV19" s="9">
        <v>34.643999999999998</v>
      </c>
      <c r="AW19" s="9">
        <v>8.0470000000000006</v>
      </c>
      <c r="AX19" s="9">
        <v>26.597000000000001</v>
      </c>
      <c r="AY19" s="9">
        <v>35.012</v>
      </c>
      <c r="AZ19" s="9">
        <v>7.3959999999999999</v>
      </c>
      <c r="BA19" s="9">
        <v>27.616</v>
      </c>
      <c r="BB19" s="9">
        <v>6.2919999999999998</v>
      </c>
      <c r="BC19" s="9">
        <v>1.5580000000000001</v>
      </c>
      <c r="BD19" s="9">
        <v>4.734</v>
      </c>
      <c r="BE19" s="9">
        <v>45.292000000000002</v>
      </c>
      <c r="BF19" s="9">
        <v>11.351000000000001</v>
      </c>
      <c r="BG19" s="9">
        <v>33.94</v>
      </c>
      <c r="BH19" s="9">
        <v>41.264000000000003</v>
      </c>
      <c r="BI19" s="9">
        <v>10.938000000000001</v>
      </c>
      <c r="BJ19" s="9">
        <v>30.326000000000001</v>
      </c>
      <c r="BK19" s="9">
        <v>21.324999999999999</v>
      </c>
      <c r="BL19" s="9">
        <v>7.2480000000000002</v>
      </c>
      <c r="BM19" s="9">
        <v>14.076000000000001</v>
      </c>
      <c r="BN19" s="9">
        <v>19.939</v>
      </c>
      <c r="BO19" s="9">
        <v>3.69</v>
      </c>
      <c r="BP19" s="9">
        <v>16.248999999999999</v>
      </c>
      <c r="BQ19" s="9">
        <v>4.0279999999999996</v>
      </c>
      <c r="BR19" s="9">
        <v>0.41299999999999998</v>
      </c>
      <c r="BS19" s="9">
        <v>3.6150000000000002</v>
      </c>
      <c r="BT19" s="9">
        <v>97.707999999999998</v>
      </c>
      <c r="BU19" s="9">
        <v>40.97</v>
      </c>
      <c r="BV19" s="9">
        <v>56.737000000000002</v>
      </c>
      <c r="BW19" s="9">
        <v>81.233999999999995</v>
      </c>
      <c r="BX19" s="9">
        <v>37.701999999999998</v>
      </c>
      <c r="BY19" s="9">
        <v>43.531999999999996</v>
      </c>
      <c r="BZ19" s="9">
        <v>39.152999999999999</v>
      </c>
      <c r="CA19" s="9">
        <v>16.718</v>
      </c>
      <c r="CB19" s="9">
        <v>22.434999999999999</v>
      </c>
      <c r="CC19" s="9">
        <v>42.082000000000001</v>
      </c>
      <c r="CD19" s="9">
        <v>20.984999999999999</v>
      </c>
      <c r="CE19" s="9">
        <v>21.097000000000001</v>
      </c>
      <c r="CF19" s="9">
        <v>16.472999999999999</v>
      </c>
      <c r="CG19" s="9">
        <v>3.2679999999999998</v>
      </c>
      <c r="CH19" s="9">
        <v>13.205</v>
      </c>
      <c r="CI19" s="9">
        <v>78.117999999999995</v>
      </c>
      <c r="CJ19" s="9">
        <v>40.100999999999999</v>
      </c>
      <c r="CK19" s="9">
        <v>38.017000000000003</v>
      </c>
      <c r="CL19" s="9">
        <v>64.725999999999999</v>
      </c>
      <c r="CM19" s="9">
        <v>35.762999999999998</v>
      </c>
      <c r="CN19" s="9">
        <v>28.963999999999999</v>
      </c>
      <c r="CO19" s="9">
        <v>33.485999999999997</v>
      </c>
      <c r="CP19" s="9">
        <v>19.065000000000001</v>
      </c>
      <c r="CQ19" s="9">
        <v>14.420999999999999</v>
      </c>
      <c r="CR19" s="9">
        <v>31.24</v>
      </c>
      <c r="CS19" s="9">
        <v>16.698</v>
      </c>
      <c r="CT19" s="9">
        <v>14.542999999999999</v>
      </c>
      <c r="CU19" s="9">
        <v>13.391999999999999</v>
      </c>
      <c r="CV19" s="9">
        <v>4.3380000000000001</v>
      </c>
      <c r="CW19" s="9">
        <v>9.0530000000000008</v>
      </c>
      <c r="CX19" s="9">
        <v>97.82</v>
      </c>
      <c r="CY19" s="9">
        <v>26.140999999999998</v>
      </c>
      <c r="CZ19" s="9">
        <v>71.679000000000002</v>
      </c>
      <c r="DA19" s="9">
        <v>87.236000000000004</v>
      </c>
      <c r="DB19" s="9">
        <v>24.677</v>
      </c>
      <c r="DC19" s="9">
        <v>62.558999999999997</v>
      </c>
      <c r="DD19" s="9">
        <v>38.54</v>
      </c>
      <c r="DE19" s="9">
        <v>9.52</v>
      </c>
      <c r="DF19" s="9">
        <v>29.02</v>
      </c>
      <c r="DG19" s="9">
        <v>48.695999999999998</v>
      </c>
      <c r="DH19" s="9">
        <v>15.157</v>
      </c>
      <c r="DI19" s="9">
        <v>33.539000000000001</v>
      </c>
      <c r="DJ19" s="9">
        <v>10.584</v>
      </c>
      <c r="DK19" s="9">
        <v>1.464</v>
      </c>
      <c r="DL19" s="9">
        <v>9.1199999999999992</v>
      </c>
      <c r="DM19" s="9">
        <v>143.596</v>
      </c>
      <c r="DN19" s="9">
        <v>49.619</v>
      </c>
      <c r="DO19" s="9">
        <v>93.977000000000004</v>
      </c>
      <c r="DP19" s="9">
        <v>122.77200000000001</v>
      </c>
      <c r="DQ19" s="9">
        <v>44.706000000000003</v>
      </c>
      <c r="DR19" s="9">
        <v>78.066000000000003</v>
      </c>
      <c r="DS19" s="9">
        <v>61.302999999999997</v>
      </c>
      <c r="DT19" s="9">
        <v>23.297999999999998</v>
      </c>
      <c r="DU19" s="9">
        <v>38.005000000000003</v>
      </c>
      <c r="DV19" s="9">
        <v>61.468000000000004</v>
      </c>
      <c r="DW19" s="9">
        <v>21.408000000000001</v>
      </c>
      <c r="DX19" s="9">
        <v>40.061</v>
      </c>
      <c r="DY19" s="9">
        <v>20.824000000000002</v>
      </c>
      <c r="DZ19" s="9">
        <v>4.9130000000000003</v>
      </c>
      <c r="EA19" s="9">
        <v>15.911</v>
      </c>
      <c r="EB19" s="9">
        <v>46.523000000000003</v>
      </c>
      <c r="EC19" s="9">
        <v>29.158000000000001</v>
      </c>
      <c r="ED19" s="9">
        <v>17.366</v>
      </c>
      <c r="EE19" s="9">
        <v>41.113999999999997</v>
      </c>
      <c r="EF19" s="9">
        <v>26.577000000000002</v>
      </c>
      <c r="EG19" s="9">
        <v>14.537000000000001</v>
      </c>
      <c r="EH19" s="9">
        <v>24.786000000000001</v>
      </c>
      <c r="EI19" s="9">
        <v>15.093</v>
      </c>
      <c r="EJ19" s="9">
        <v>9.6929999999999996</v>
      </c>
      <c r="EK19" s="9">
        <v>16.329000000000001</v>
      </c>
      <c r="EL19" s="9">
        <v>11.484999999999999</v>
      </c>
      <c r="EM19" s="9">
        <v>4.8440000000000003</v>
      </c>
      <c r="EN19" s="9">
        <v>5.4089999999999998</v>
      </c>
      <c r="EO19" s="9">
        <v>2.58</v>
      </c>
      <c r="EP19" s="9">
        <v>2.8290000000000002</v>
      </c>
      <c r="EQ19" s="9">
        <v>9.1270000000000007</v>
      </c>
      <c r="ER19" s="9">
        <v>4.5069999999999997</v>
      </c>
      <c r="ES19" s="9">
        <v>4.6189999999999998</v>
      </c>
      <c r="ET19" s="9">
        <v>5.7590000000000003</v>
      </c>
      <c r="EU19" s="9">
        <v>3.887</v>
      </c>
      <c r="EV19" s="9">
        <v>1.8720000000000001</v>
      </c>
      <c r="EW19" s="9">
        <v>3.9790000000000001</v>
      </c>
      <c r="EX19" s="9">
        <v>3.1680000000000001</v>
      </c>
      <c r="EY19" s="9">
        <v>0.81100000000000005</v>
      </c>
      <c r="EZ19" s="9">
        <v>1.78</v>
      </c>
      <c r="FA19" s="9">
        <v>0.71899999999999997</v>
      </c>
      <c r="FB19" s="9">
        <v>1.0609999999999999</v>
      </c>
      <c r="FC19" s="9">
        <v>3.367</v>
      </c>
      <c r="FD19" s="9">
        <v>0.62</v>
      </c>
      <c r="FE19" s="9">
        <v>2.7469999999999999</v>
      </c>
      <c r="FF19" s="9">
        <v>210.738</v>
      </c>
      <c r="FG19" s="9">
        <v>72.638000000000005</v>
      </c>
      <c r="FH19" s="9">
        <v>138.1</v>
      </c>
      <c r="FI19" s="9">
        <v>193.09299999999999</v>
      </c>
      <c r="FJ19" s="9">
        <v>65.36</v>
      </c>
      <c r="FK19" s="9">
        <v>127.733</v>
      </c>
      <c r="FL19" s="9">
        <v>90.644000000000005</v>
      </c>
      <c r="FM19" s="9">
        <v>28.515999999999998</v>
      </c>
      <c r="FN19" s="9">
        <v>62.128</v>
      </c>
      <c r="FO19" s="9">
        <v>102.449</v>
      </c>
      <c r="FP19" s="9">
        <v>36.844000000000001</v>
      </c>
      <c r="FQ19" s="9">
        <v>65.605000000000004</v>
      </c>
      <c r="FR19" s="9">
        <v>17.645</v>
      </c>
      <c r="FS19" s="9">
        <v>7.2779999999999996</v>
      </c>
      <c r="FT19" s="9">
        <v>10.367000000000001</v>
      </c>
      <c r="FU19" s="9">
        <v>155.00299999999999</v>
      </c>
      <c r="FV19" s="9">
        <v>38.338999999999999</v>
      </c>
      <c r="FW19" s="9">
        <v>116.66500000000001</v>
      </c>
      <c r="FX19" s="9">
        <v>143.46700000000001</v>
      </c>
      <c r="FY19" s="9">
        <v>35.420999999999999</v>
      </c>
      <c r="FZ19" s="9">
        <v>108.04600000000001</v>
      </c>
      <c r="GA19" s="9">
        <v>66.930000000000007</v>
      </c>
      <c r="GB19" s="9">
        <v>14.352</v>
      </c>
      <c r="GC19" s="9">
        <v>52.578000000000003</v>
      </c>
      <c r="GD19" s="9">
        <v>76.536000000000001</v>
      </c>
      <c r="GE19" s="9">
        <v>21.068999999999999</v>
      </c>
      <c r="GF19" s="9">
        <v>55.468000000000004</v>
      </c>
      <c r="GG19" s="9">
        <v>11.537000000000001</v>
      </c>
      <c r="GH19" s="9">
        <v>2.9180000000000001</v>
      </c>
      <c r="GI19" s="9">
        <v>8.6189999999999998</v>
      </c>
      <c r="GJ19" s="9">
        <v>55.734999999999999</v>
      </c>
      <c r="GK19" s="9">
        <v>34.298999999999999</v>
      </c>
      <c r="GL19" s="9">
        <v>21.436</v>
      </c>
      <c r="GM19" s="9">
        <v>49.627000000000002</v>
      </c>
      <c r="GN19" s="9">
        <v>29.939</v>
      </c>
      <c r="GO19" s="9">
        <v>19.687999999999999</v>
      </c>
      <c r="GP19" s="9">
        <v>23.713999999999999</v>
      </c>
      <c r="GQ19" s="9">
        <v>14.164</v>
      </c>
      <c r="GR19" s="9">
        <v>9.5500000000000007</v>
      </c>
      <c r="GS19" s="9">
        <v>25.913</v>
      </c>
      <c r="GT19" s="9">
        <v>15.776</v>
      </c>
      <c r="GU19" s="9">
        <v>10.137</v>
      </c>
      <c r="GV19" s="9">
        <v>6.1079999999999997</v>
      </c>
      <c r="GW19" s="9">
        <v>4.3600000000000003</v>
      </c>
      <c r="GX19" s="9">
        <v>1.748</v>
      </c>
      <c r="GY19" s="9">
        <v>76.468999999999994</v>
      </c>
      <c r="GZ19" s="9">
        <v>19.506</v>
      </c>
      <c r="HA19" s="9">
        <v>56.963000000000001</v>
      </c>
      <c r="HB19" s="9">
        <v>69.914000000000001</v>
      </c>
      <c r="HC19" s="9">
        <v>17.331</v>
      </c>
      <c r="HD19" s="9">
        <v>52.582999999999998</v>
      </c>
      <c r="HE19" s="9">
        <v>35.487000000000002</v>
      </c>
      <c r="HF19" s="9">
        <v>9.2479999999999993</v>
      </c>
      <c r="HG19" s="9">
        <v>26.239000000000001</v>
      </c>
      <c r="HH19" s="9">
        <v>34.427</v>
      </c>
      <c r="HI19" s="9">
        <v>8.0830000000000002</v>
      </c>
      <c r="HJ19" s="9">
        <v>26.344000000000001</v>
      </c>
      <c r="HK19" s="9">
        <v>6.556</v>
      </c>
      <c r="HL19" s="9">
        <v>2.1749999999999998</v>
      </c>
      <c r="HM19" s="9">
        <v>4.3810000000000002</v>
      </c>
      <c r="HN19" s="9">
        <v>42.213999999999999</v>
      </c>
      <c r="HO19" s="9">
        <v>13.375999999999999</v>
      </c>
      <c r="HP19" s="9">
        <v>28.838000000000001</v>
      </c>
      <c r="HQ19" s="9">
        <v>39.481999999999999</v>
      </c>
      <c r="HR19" s="9">
        <v>12.852</v>
      </c>
      <c r="HS19" s="9">
        <v>26.629000000000001</v>
      </c>
      <c r="HT19" s="9">
        <v>16.963999999999999</v>
      </c>
      <c r="HU19" s="9">
        <v>4.1120000000000001</v>
      </c>
      <c r="HV19" s="9">
        <v>12.853</v>
      </c>
      <c r="HW19" s="9">
        <v>22.518000000000001</v>
      </c>
      <c r="HX19" s="9">
        <v>8.7409999999999997</v>
      </c>
      <c r="HY19" s="9">
        <v>13.776999999999999</v>
      </c>
      <c r="HZ19" s="9">
        <v>2.7320000000000002</v>
      </c>
      <c r="IA19" s="9">
        <v>0.52400000000000002</v>
      </c>
      <c r="IB19" s="9">
        <v>2.2080000000000002</v>
      </c>
      <c r="IC19" s="9">
        <v>48.576999999999998</v>
      </c>
      <c r="ID19" s="9">
        <v>18.695</v>
      </c>
      <c r="IE19" s="9">
        <v>29.882999999999999</v>
      </c>
      <c r="IF19" s="9">
        <v>47.866999999999997</v>
      </c>
      <c r="IG19" s="9">
        <v>18.695</v>
      </c>
      <c r="IH19" s="9">
        <v>29.172000000000001</v>
      </c>
      <c r="II19" s="9">
        <v>22.036999999999999</v>
      </c>
      <c r="IJ19" s="9">
        <v>9.3059999999999992</v>
      </c>
      <c r="IK19" s="9">
        <v>12.731</v>
      </c>
      <c r="IL19" s="9">
        <v>25.83</v>
      </c>
      <c r="IM19" s="9">
        <v>9.3889999999999993</v>
      </c>
      <c r="IN19" s="9">
        <v>16.440999999999999</v>
      </c>
      <c r="IO19" s="9">
        <v>0.71</v>
      </c>
      <c r="IP19" s="9">
        <v>0</v>
      </c>
      <c r="IQ19" s="9">
        <v>0.71</v>
      </c>
    </row>
    <row r="20" spans="1:251">
      <c r="A20" s="10">
        <v>45323</v>
      </c>
      <c r="B20" s="9">
        <v>200.33500000000001</v>
      </c>
      <c r="C20" s="9">
        <v>158.833</v>
      </c>
      <c r="D20" s="9">
        <v>58.722999999999999</v>
      </c>
      <c r="E20" s="9">
        <v>100.11</v>
      </c>
      <c r="F20" s="9">
        <v>154.05099999999999</v>
      </c>
      <c r="G20" s="9">
        <v>53.826000000000001</v>
      </c>
      <c r="H20" s="9">
        <v>100.22499999999999</v>
      </c>
      <c r="I20" s="9">
        <v>47.19</v>
      </c>
      <c r="J20" s="9">
        <v>15.343</v>
      </c>
      <c r="K20" s="9">
        <v>31.847000000000001</v>
      </c>
      <c r="L20" s="9">
        <v>299.66199999999998</v>
      </c>
      <c r="M20" s="9">
        <v>98.090999999999994</v>
      </c>
      <c r="N20" s="9">
        <v>201.57</v>
      </c>
      <c r="O20" s="9">
        <v>267.00700000000001</v>
      </c>
      <c r="P20" s="9">
        <v>89.984999999999999</v>
      </c>
      <c r="Q20" s="9">
        <v>177.02099999999999</v>
      </c>
      <c r="R20" s="9">
        <v>133.733</v>
      </c>
      <c r="S20" s="9">
        <v>45.84</v>
      </c>
      <c r="T20" s="9">
        <v>87.893000000000001</v>
      </c>
      <c r="U20" s="9">
        <v>133.273</v>
      </c>
      <c r="V20" s="9">
        <v>44.145000000000003</v>
      </c>
      <c r="W20" s="9">
        <v>89.129000000000005</v>
      </c>
      <c r="X20" s="9">
        <v>32.655000000000001</v>
      </c>
      <c r="Y20" s="9">
        <v>8.1059999999999999</v>
      </c>
      <c r="Z20" s="9">
        <v>24.548999999999999</v>
      </c>
      <c r="AA20" s="9">
        <v>60.411999999999999</v>
      </c>
      <c r="AB20" s="9">
        <v>29.8</v>
      </c>
      <c r="AC20" s="9">
        <v>30.611999999999998</v>
      </c>
      <c r="AD20" s="9">
        <v>45.877000000000002</v>
      </c>
      <c r="AE20" s="9">
        <v>22.564</v>
      </c>
      <c r="AF20" s="9">
        <v>23.314</v>
      </c>
      <c r="AG20" s="9">
        <v>25.1</v>
      </c>
      <c r="AH20" s="9">
        <v>12.882</v>
      </c>
      <c r="AI20" s="9">
        <v>12.217000000000001</v>
      </c>
      <c r="AJ20" s="9">
        <v>20.777999999999999</v>
      </c>
      <c r="AK20" s="9">
        <v>9.6809999999999992</v>
      </c>
      <c r="AL20" s="9">
        <v>11.096</v>
      </c>
      <c r="AM20" s="9">
        <v>14.535</v>
      </c>
      <c r="AN20" s="9">
        <v>7.2370000000000001</v>
      </c>
      <c r="AO20" s="9">
        <v>7.298</v>
      </c>
      <c r="AP20" s="9">
        <v>80.584000000000003</v>
      </c>
      <c r="AQ20" s="9">
        <v>20.811</v>
      </c>
      <c r="AR20" s="9">
        <v>59.774000000000001</v>
      </c>
      <c r="AS20" s="9">
        <v>71.902000000000001</v>
      </c>
      <c r="AT20" s="9">
        <v>18.847999999999999</v>
      </c>
      <c r="AU20" s="9">
        <v>53.054000000000002</v>
      </c>
      <c r="AV20" s="9">
        <v>31.134</v>
      </c>
      <c r="AW20" s="9">
        <v>6.968</v>
      </c>
      <c r="AX20" s="9">
        <v>24.166</v>
      </c>
      <c r="AY20" s="9">
        <v>40.768000000000001</v>
      </c>
      <c r="AZ20" s="9">
        <v>11.88</v>
      </c>
      <c r="BA20" s="9">
        <v>28.888000000000002</v>
      </c>
      <c r="BB20" s="9">
        <v>8.6820000000000004</v>
      </c>
      <c r="BC20" s="9">
        <v>1.9630000000000001</v>
      </c>
      <c r="BD20" s="9">
        <v>6.72</v>
      </c>
      <c r="BE20" s="9">
        <v>54.761000000000003</v>
      </c>
      <c r="BF20" s="9">
        <v>15.638</v>
      </c>
      <c r="BG20" s="9">
        <v>39.122999999999998</v>
      </c>
      <c r="BH20" s="9">
        <v>49.063000000000002</v>
      </c>
      <c r="BI20" s="9">
        <v>14.263999999999999</v>
      </c>
      <c r="BJ20" s="9">
        <v>34.799999999999997</v>
      </c>
      <c r="BK20" s="9">
        <v>24.763999999999999</v>
      </c>
      <c r="BL20" s="9">
        <v>10.067</v>
      </c>
      <c r="BM20" s="9">
        <v>14.696</v>
      </c>
      <c r="BN20" s="9">
        <v>24.3</v>
      </c>
      <c r="BO20" s="9">
        <v>4.1970000000000001</v>
      </c>
      <c r="BP20" s="9">
        <v>20.103000000000002</v>
      </c>
      <c r="BQ20" s="9">
        <v>5.6980000000000004</v>
      </c>
      <c r="BR20" s="9">
        <v>1.375</v>
      </c>
      <c r="BS20" s="9">
        <v>4.3230000000000004</v>
      </c>
      <c r="BT20" s="9">
        <v>123.265</v>
      </c>
      <c r="BU20" s="9">
        <v>45.441000000000003</v>
      </c>
      <c r="BV20" s="9">
        <v>77.823999999999998</v>
      </c>
      <c r="BW20" s="9">
        <v>108.202</v>
      </c>
      <c r="BX20" s="9">
        <v>42.344000000000001</v>
      </c>
      <c r="BY20" s="9">
        <v>65.856999999999999</v>
      </c>
      <c r="BZ20" s="9">
        <v>61.185000000000002</v>
      </c>
      <c r="CA20" s="9">
        <v>23.501999999999999</v>
      </c>
      <c r="CB20" s="9">
        <v>37.683</v>
      </c>
      <c r="CC20" s="9">
        <v>47.017000000000003</v>
      </c>
      <c r="CD20" s="9">
        <v>18.843</v>
      </c>
      <c r="CE20" s="9">
        <v>28.173999999999999</v>
      </c>
      <c r="CF20" s="9">
        <v>15.063000000000001</v>
      </c>
      <c r="CG20" s="9">
        <v>3.0960000000000001</v>
      </c>
      <c r="CH20" s="9">
        <v>11.967000000000001</v>
      </c>
      <c r="CI20" s="9">
        <v>101.464</v>
      </c>
      <c r="CJ20" s="9">
        <v>46.002000000000002</v>
      </c>
      <c r="CK20" s="9">
        <v>55.462000000000003</v>
      </c>
      <c r="CL20" s="9">
        <v>83.716999999999999</v>
      </c>
      <c r="CM20" s="9">
        <v>37.091999999999999</v>
      </c>
      <c r="CN20" s="9">
        <v>46.625</v>
      </c>
      <c r="CO20" s="9">
        <v>41.750999999999998</v>
      </c>
      <c r="CP20" s="9">
        <v>18.186</v>
      </c>
      <c r="CQ20" s="9">
        <v>23.565000000000001</v>
      </c>
      <c r="CR20" s="9">
        <v>41.966000000000001</v>
      </c>
      <c r="CS20" s="9">
        <v>18.907</v>
      </c>
      <c r="CT20" s="9">
        <v>23.06</v>
      </c>
      <c r="CU20" s="9">
        <v>17.747</v>
      </c>
      <c r="CV20" s="9">
        <v>8.9090000000000007</v>
      </c>
      <c r="CW20" s="9">
        <v>8.8379999999999992</v>
      </c>
      <c r="CX20" s="9">
        <v>126.209</v>
      </c>
      <c r="CY20" s="9">
        <v>38.683</v>
      </c>
      <c r="CZ20" s="9">
        <v>87.525999999999996</v>
      </c>
      <c r="DA20" s="9">
        <v>109.976</v>
      </c>
      <c r="DB20" s="9">
        <v>34.957999999999998</v>
      </c>
      <c r="DC20" s="9">
        <v>75.018000000000001</v>
      </c>
      <c r="DD20" s="9">
        <v>53.241</v>
      </c>
      <c r="DE20" s="9">
        <v>16.978999999999999</v>
      </c>
      <c r="DF20" s="9">
        <v>36.261000000000003</v>
      </c>
      <c r="DG20" s="9">
        <v>56.735999999999997</v>
      </c>
      <c r="DH20" s="9">
        <v>17.978999999999999</v>
      </c>
      <c r="DI20" s="9">
        <v>38.756999999999998</v>
      </c>
      <c r="DJ20" s="9">
        <v>16.231999999999999</v>
      </c>
      <c r="DK20" s="9">
        <v>3.7250000000000001</v>
      </c>
      <c r="DL20" s="9">
        <v>12.507</v>
      </c>
      <c r="DM20" s="9">
        <v>149.41300000000001</v>
      </c>
      <c r="DN20" s="9">
        <v>53.853000000000002</v>
      </c>
      <c r="DO20" s="9">
        <v>95.56</v>
      </c>
      <c r="DP20" s="9">
        <v>131.57400000000001</v>
      </c>
      <c r="DQ20" s="9">
        <v>48.97</v>
      </c>
      <c r="DR20" s="9">
        <v>82.602999999999994</v>
      </c>
      <c r="DS20" s="9">
        <v>66.603999999999999</v>
      </c>
      <c r="DT20" s="9">
        <v>23.713000000000001</v>
      </c>
      <c r="DU20" s="9">
        <v>42.890999999999998</v>
      </c>
      <c r="DV20" s="9">
        <v>64.97</v>
      </c>
      <c r="DW20" s="9">
        <v>25.257000000000001</v>
      </c>
      <c r="DX20" s="9">
        <v>39.713000000000001</v>
      </c>
      <c r="DY20" s="9">
        <v>17.84</v>
      </c>
      <c r="DZ20" s="9">
        <v>4.883</v>
      </c>
      <c r="EA20" s="9">
        <v>12.957000000000001</v>
      </c>
      <c r="EB20" s="9">
        <v>66.113</v>
      </c>
      <c r="EC20" s="9">
        <v>27.817</v>
      </c>
      <c r="ED20" s="9">
        <v>38.295999999999999</v>
      </c>
      <c r="EE20" s="9">
        <v>56.996000000000002</v>
      </c>
      <c r="EF20" s="9">
        <v>23.201000000000001</v>
      </c>
      <c r="EG20" s="9">
        <v>33.795000000000002</v>
      </c>
      <c r="EH20" s="9">
        <v>29.35</v>
      </c>
      <c r="EI20" s="9">
        <v>13.541</v>
      </c>
      <c r="EJ20" s="9">
        <v>15.808999999999999</v>
      </c>
      <c r="EK20" s="9">
        <v>27.646000000000001</v>
      </c>
      <c r="EL20" s="9">
        <v>9.66</v>
      </c>
      <c r="EM20" s="9">
        <v>17.986000000000001</v>
      </c>
      <c r="EN20" s="9">
        <v>9.1170000000000009</v>
      </c>
      <c r="EO20" s="9">
        <v>4.6159999999999997</v>
      </c>
      <c r="EP20" s="9">
        <v>4.5010000000000003</v>
      </c>
      <c r="EQ20" s="9">
        <v>18.338999999999999</v>
      </c>
      <c r="ER20" s="9">
        <v>7.5380000000000003</v>
      </c>
      <c r="ES20" s="9">
        <v>10.801</v>
      </c>
      <c r="ET20" s="9">
        <v>14.337999999999999</v>
      </c>
      <c r="EU20" s="9">
        <v>5.4189999999999996</v>
      </c>
      <c r="EV20" s="9">
        <v>8.9190000000000005</v>
      </c>
      <c r="EW20" s="9">
        <v>9.6389999999999993</v>
      </c>
      <c r="EX20" s="9">
        <v>4.4889999999999999</v>
      </c>
      <c r="EY20" s="9">
        <v>5.149</v>
      </c>
      <c r="EZ20" s="9">
        <v>4.6989999999999998</v>
      </c>
      <c r="FA20" s="9">
        <v>0.93</v>
      </c>
      <c r="FB20" s="9">
        <v>3.77</v>
      </c>
      <c r="FC20" s="9">
        <v>4.0019999999999998</v>
      </c>
      <c r="FD20" s="9">
        <v>2.1190000000000002</v>
      </c>
      <c r="FE20" s="9">
        <v>1.8819999999999999</v>
      </c>
      <c r="FF20" s="9">
        <v>211.26300000000001</v>
      </c>
      <c r="FG20" s="9">
        <v>70.825999999999993</v>
      </c>
      <c r="FH20" s="9">
        <v>140.43700000000001</v>
      </c>
      <c r="FI20" s="9">
        <v>194.327</v>
      </c>
      <c r="FJ20" s="9">
        <v>65.025000000000006</v>
      </c>
      <c r="FK20" s="9">
        <v>129.30199999999999</v>
      </c>
      <c r="FL20" s="9">
        <v>96.364000000000004</v>
      </c>
      <c r="FM20" s="9">
        <v>39.578000000000003</v>
      </c>
      <c r="FN20" s="9">
        <v>56.786000000000001</v>
      </c>
      <c r="FO20" s="9">
        <v>97.963999999999999</v>
      </c>
      <c r="FP20" s="9">
        <v>25.446999999999999</v>
      </c>
      <c r="FQ20" s="9">
        <v>72.516999999999996</v>
      </c>
      <c r="FR20" s="9">
        <v>16.934999999999999</v>
      </c>
      <c r="FS20" s="9">
        <v>5.8010000000000002</v>
      </c>
      <c r="FT20" s="9">
        <v>11.134</v>
      </c>
      <c r="FU20" s="9">
        <v>150.447</v>
      </c>
      <c r="FV20" s="9">
        <v>46.805999999999997</v>
      </c>
      <c r="FW20" s="9">
        <v>103.64100000000001</v>
      </c>
      <c r="FX20" s="9">
        <v>141.72399999999999</v>
      </c>
      <c r="FY20" s="9">
        <v>45.154000000000003</v>
      </c>
      <c r="FZ20" s="9">
        <v>96.57</v>
      </c>
      <c r="GA20" s="9">
        <v>69.414000000000001</v>
      </c>
      <c r="GB20" s="9">
        <v>28.347000000000001</v>
      </c>
      <c r="GC20" s="9">
        <v>41.067</v>
      </c>
      <c r="GD20" s="9">
        <v>72.31</v>
      </c>
      <c r="GE20" s="9">
        <v>16.806999999999999</v>
      </c>
      <c r="GF20" s="9">
        <v>55.503</v>
      </c>
      <c r="GG20" s="9">
        <v>8.7230000000000008</v>
      </c>
      <c r="GH20" s="9">
        <v>1.6519999999999999</v>
      </c>
      <c r="GI20" s="9">
        <v>7.0709999999999997</v>
      </c>
      <c r="GJ20" s="9">
        <v>60.816000000000003</v>
      </c>
      <c r="GK20" s="9">
        <v>24.02</v>
      </c>
      <c r="GL20" s="9">
        <v>36.795000000000002</v>
      </c>
      <c r="GM20" s="9">
        <v>52.603000000000002</v>
      </c>
      <c r="GN20" s="9">
        <v>19.870999999999999</v>
      </c>
      <c r="GO20" s="9">
        <v>32.731999999999999</v>
      </c>
      <c r="GP20" s="9">
        <v>26.95</v>
      </c>
      <c r="GQ20" s="9">
        <v>11.231</v>
      </c>
      <c r="GR20" s="9">
        <v>15.718999999999999</v>
      </c>
      <c r="GS20" s="9">
        <v>25.652999999999999</v>
      </c>
      <c r="GT20" s="9">
        <v>8.64</v>
      </c>
      <c r="GU20" s="9">
        <v>17.013000000000002</v>
      </c>
      <c r="GV20" s="9">
        <v>8.2119999999999997</v>
      </c>
      <c r="GW20" s="9">
        <v>4.149</v>
      </c>
      <c r="GX20" s="9">
        <v>4.0629999999999997</v>
      </c>
      <c r="GY20" s="9">
        <v>60.555999999999997</v>
      </c>
      <c r="GZ20" s="9">
        <v>15.111000000000001</v>
      </c>
      <c r="HA20" s="9">
        <v>45.445</v>
      </c>
      <c r="HB20" s="9">
        <v>55.301000000000002</v>
      </c>
      <c r="HC20" s="9">
        <v>13.544</v>
      </c>
      <c r="HD20" s="9">
        <v>41.756999999999998</v>
      </c>
      <c r="HE20" s="9">
        <v>26.728999999999999</v>
      </c>
      <c r="HF20" s="9">
        <v>7.5720000000000001</v>
      </c>
      <c r="HG20" s="9">
        <v>19.157</v>
      </c>
      <c r="HH20" s="9">
        <v>28.571999999999999</v>
      </c>
      <c r="HI20" s="9">
        <v>5.9720000000000004</v>
      </c>
      <c r="HJ20" s="9">
        <v>22.6</v>
      </c>
      <c r="HK20" s="9">
        <v>5.2549999999999999</v>
      </c>
      <c r="HL20" s="9">
        <v>1.5669999999999999</v>
      </c>
      <c r="HM20" s="9">
        <v>3.6880000000000002</v>
      </c>
      <c r="HN20" s="9">
        <v>47.622999999999998</v>
      </c>
      <c r="HO20" s="9">
        <v>9.6709999999999994</v>
      </c>
      <c r="HP20" s="9">
        <v>37.951999999999998</v>
      </c>
      <c r="HQ20" s="9">
        <v>44.81</v>
      </c>
      <c r="HR20" s="9">
        <v>9.6709999999999994</v>
      </c>
      <c r="HS20" s="9">
        <v>35.139000000000003</v>
      </c>
      <c r="HT20" s="9">
        <v>22.012</v>
      </c>
      <c r="HU20" s="9">
        <v>4.782</v>
      </c>
      <c r="HV20" s="9">
        <v>17.23</v>
      </c>
      <c r="HW20" s="9">
        <v>22.798999999999999</v>
      </c>
      <c r="HX20" s="9">
        <v>4.8899999999999997</v>
      </c>
      <c r="HY20" s="9">
        <v>17.908999999999999</v>
      </c>
      <c r="HZ20" s="9">
        <v>2.8130000000000002</v>
      </c>
      <c r="IA20" s="9">
        <v>0</v>
      </c>
      <c r="IB20" s="9">
        <v>2.8130000000000002</v>
      </c>
      <c r="IC20" s="9">
        <v>58.222000000000001</v>
      </c>
      <c r="ID20" s="9">
        <v>19.649000000000001</v>
      </c>
      <c r="IE20" s="9">
        <v>38.572000000000003</v>
      </c>
      <c r="IF20" s="9">
        <v>54.423999999999999</v>
      </c>
      <c r="IG20" s="9">
        <v>18.04</v>
      </c>
      <c r="IH20" s="9">
        <v>36.384</v>
      </c>
      <c r="II20" s="9">
        <v>26.568999999999999</v>
      </c>
      <c r="IJ20" s="9">
        <v>12.483000000000001</v>
      </c>
      <c r="IK20" s="9">
        <v>14.086</v>
      </c>
      <c r="IL20" s="9">
        <v>27.856000000000002</v>
      </c>
      <c r="IM20" s="9">
        <v>5.5570000000000004</v>
      </c>
      <c r="IN20" s="9">
        <v>22.298999999999999</v>
      </c>
      <c r="IO20" s="9">
        <v>3.7970000000000002</v>
      </c>
      <c r="IP20" s="9">
        <v>1.61</v>
      </c>
      <c r="IQ20" s="9">
        <v>2.1880000000000002</v>
      </c>
    </row>
    <row r="21" spans="1:251">
      <c r="A21" s="10">
        <v>45689</v>
      </c>
      <c r="B21" s="9">
        <v>174.43600000000001</v>
      </c>
      <c r="C21" s="9">
        <v>195.26599999999999</v>
      </c>
      <c r="D21" s="9">
        <v>73.468000000000004</v>
      </c>
      <c r="E21" s="9">
        <v>121.798</v>
      </c>
      <c r="F21" s="9">
        <v>86.647999999999996</v>
      </c>
      <c r="G21" s="9">
        <v>34.01</v>
      </c>
      <c r="H21" s="9">
        <v>52.637999999999998</v>
      </c>
      <c r="I21" s="9">
        <v>43.213999999999999</v>
      </c>
      <c r="J21" s="9">
        <v>15.04</v>
      </c>
      <c r="K21" s="9">
        <v>28.173999999999999</v>
      </c>
      <c r="L21" s="9">
        <v>264.178</v>
      </c>
      <c r="M21" s="9">
        <v>95.448999999999998</v>
      </c>
      <c r="N21" s="9">
        <v>168.72900000000001</v>
      </c>
      <c r="O21" s="9">
        <v>233.71100000000001</v>
      </c>
      <c r="P21" s="9">
        <v>85.35</v>
      </c>
      <c r="Q21" s="9">
        <v>148.36099999999999</v>
      </c>
      <c r="R21" s="9">
        <v>161.756</v>
      </c>
      <c r="S21" s="9">
        <v>59.737000000000002</v>
      </c>
      <c r="T21" s="9">
        <v>102.018</v>
      </c>
      <c r="U21" s="9">
        <v>71.956000000000003</v>
      </c>
      <c r="V21" s="9">
        <v>25.613</v>
      </c>
      <c r="W21" s="9">
        <v>46.343000000000004</v>
      </c>
      <c r="X21" s="9">
        <v>30.466999999999999</v>
      </c>
      <c r="Y21" s="9">
        <v>10.099</v>
      </c>
      <c r="Z21" s="9">
        <v>20.367999999999999</v>
      </c>
      <c r="AA21" s="9">
        <v>60.95</v>
      </c>
      <c r="AB21" s="9">
        <v>27.068999999999999</v>
      </c>
      <c r="AC21" s="9">
        <v>33.881</v>
      </c>
      <c r="AD21" s="9">
        <v>48.203000000000003</v>
      </c>
      <c r="AE21" s="9">
        <v>22.128</v>
      </c>
      <c r="AF21" s="9">
        <v>26.074999999999999</v>
      </c>
      <c r="AG21" s="9">
        <v>33.511000000000003</v>
      </c>
      <c r="AH21" s="9">
        <v>13.731</v>
      </c>
      <c r="AI21" s="9">
        <v>19.78</v>
      </c>
      <c r="AJ21" s="9">
        <v>14.692</v>
      </c>
      <c r="AK21" s="9">
        <v>8.3970000000000002</v>
      </c>
      <c r="AL21" s="9">
        <v>6.2960000000000003</v>
      </c>
      <c r="AM21" s="9">
        <v>12.747</v>
      </c>
      <c r="AN21" s="9">
        <v>4.9409999999999998</v>
      </c>
      <c r="AO21" s="9">
        <v>7.806</v>
      </c>
      <c r="AP21" s="9">
        <v>69.947000000000003</v>
      </c>
      <c r="AQ21" s="9">
        <v>13.428000000000001</v>
      </c>
      <c r="AR21" s="9">
        <v>56.518999999999998</v>
      </c>
      <c r="AS21" s="9">
        <v>63.220999999999997</v>
      </c>
      <c r="AT21" s="9">
        <v>11.164999999999999</v>
      </c>
      <c r="AU21" s="9">
        <v>52.055999999999997</v>
      </c>
      <c r="AV21" s="9">
        <v>45.247999999999998</v>
      </c>
      <c r="AW21" s="9">
        <v>8.4039999999999999</v>
      </c>
      <c r="AX21" s="9">
        <v>36.844000000000001</v>
      </c>
      <c r="AY21" s="9">
        <v>17.972999999999999</v>
      </c>
      <c r="AZ21" s="9">
        <v>2.7610000000000001</v>
      </c>
      <c r="BA21" s="9">
        <v>15.212</v>
      </c>
      <c r="BB21" s="9">
        <v>6.7270000000000003</v>
      </c>
      <c r="BC21" s="9">
        <v>2.2639999999999998</v>
      </c>
      <c r="BD21" s="9">
        <v>4.4630000000000001</v>
      </c>
      <c r="BE21" s="9">
        <v>50.594000000000001</v>
      </c>
      <c r="BF21" s="9">
        <v>17.472999999999999</v>
      </c>
      <c r="BG21" s="9">
        <v>33.121000000000002</v>
      </c>
      <c r="BH21" s="9">
        <v>44.097999999999999</v>
      </c>
      <c r="BI21" s="9">
        <v>15.164</v>
      </c>
      <c r="BJ21" s="9">
        <v>28.934000000000001</v>
      </c>
      <c r="BK21" s="9">
        <v>27.710999999999999</v>
      </c>
      <c r="BL21" s="9">
        <v>10.586</v>
      </c>
      <c r="BM21" s="9">
        <v>17.125</v>
      </c>
      <c r="BN21" s="9">
        <v>16.387</v>
      </c>
      <c r="BO21" s="9">
        <v>4.5780000000000003</v>
      </c>
      <c r="BP21" s="9">
        <v>11.808999999999999</v>
      </c>
      <c r="BQ21" s="9">
        <v>6.4960000000000004</v>
      </c>
      <c r="BR21" s="9">
        <v>2.3090000000000002</v>
      </c>
      <c r="BS21" s="9">
        <v>4.1870000000000003</v>
      </c>
      <c r="BT21" s="9">
        <v>110.94199999999999</v>
      </c>
      <c r="BU21" s="9">
        <v>48.892000000000003</v>
      </c>
      <c r="BV21" s="9">
        <v>62.048999999999999</v>
      </c>
      <c r="BW21" s="9">
        <v>92.748000000000005</v>
      </c>
      <c r="BX21" s="9">
        <v>42.414000000000001</v>
      </c>
      <c r="BY21" s="9">
        <v>50.332999999999998</v>
      </c>
      <c r="BZ21" s="9">
        <v>67.863</v>
      </c>
      <c r="CA21" s="9">
        <v>30.19</v>
      </c>
      <c r="CB21" s="9">
        <v>37.673000000000002</v>
      </c>
      <c r="CC21" s="9">
        <v>24.885000000000002</v>
      </c>
      <c r="CD21" s="9">
        <v>12.224</v>
      </c>
      <c r="CE21" s="9">
        <v>12.661</v>
      </c>
      <c r="CF21" s="9">
        <v>18.193999999999999</v>
      </c>
      <c r="CG21" s="9">
        <v>6.4779999999999998</v>
      </c>
      <c r="CH21" s="9">
        <v>11.715999999999999</v>
      </c>
      <c r="CI21" s="9">
        <v>93.646000000000001</v>
      </c>
      <c r="CJ21" s="9">
        <v>42.725000000000001</v>
      </c>
      <c r="CK21" s="9">
        <v>50.920999999999999</v>
      </c>
      <c r="CL21" s="9">
        <v>81.847999999999999</v>
      </c>
      <c r="CM21" s="9">
        <v>38.735999999999997</v>
      </c>
      <c r="CN21" s="9">
        <v>43.113</v>
      </c>
      <c r="CO21" s="9">
        <v>54.445</v>
      </c>
      <c r="CP21" s="9">
        <v>24.288</v>
      </c>
      <c r="CQ21" s="9">
        <v>30.155999999999999</v>
      </c>
      <c r="CR21" s="9">
        <v>27.404</v>
      </c>
      <c r="CS21" s="9">
        <v>14.446999999999999</v>
      </c>
      <c r="CT21" s="9">
        <v>12.956</v>
      </c>
      <c r="CU21" s="9">
        <v>11.797000000000001</v>
      </c>
      <c r="CV21" s="9">
        <v>3.9889999999999999</v>
      </c>
      <c r="CW21" s="9">
        <v>7.8079999999999998</v>
      </c>
      <c r="CX21" s="9">
        <v>106.414</v>
      </c>
      <c r="CY21" s="9">
        <v>33.098999999999997</v>
      </c>
      <c r="CZ21" s="9">
        <v>73.314999999999998</v>
      </c>
      <c r="DA21" s="9">
        <v>93.745000000000005</v>
      </c>
      <c r="DB21" s="9">
        <v>29.135000000000002</v>
      </c>
      <c r="DC21" s="9">
        <v>64.61</v>
      </c>
      <c r="DD21" s="9">
        <v>56.639000000000003</v>
      </c>
      <c r="DE21" s="9">
        <v>16.759</v>
      </c>
      <c r="DF21" s="9">
        <v>39.880000000000003</v>
      </c>
      <c r="DG21" s="9">
        <v>37.106999999999999</v>
      </c>
      <c r="DH21" s="9">
        <v>12.375999999999999</v>
      </c>
      <c r="DI21" s="9">
        <v>24.73</v>
      </c>
      <c r="DJ21" s="9">
        <v>12.669</v>
      </c>
      <c r="DK21" s="9">
        <v>3.964</v>
      </c>
      <c r="DL21" s="9">
        <v>8.7050000000000001</v>
      </c>
      <c r="DM21" s="9">
        <v>148.12100000000001</v>
      </c>
      <c r="DN21" s="9">
        <v>59.956000000000003</v>
      </c>
      <c r="DO21" s="9">
        <v>88.165000000000006</v>
      </c>
      <c r="DP21" s="9">
        <v>127.096</v>
      </c>
      <c r="DQ21" s="9">
        <v>51.393999999999998</v>
      </c>
      <c r="DR21" s="9">
        <v>75.701999999999998</v>
      </c>
      <c r="DS21" s="9">
        <v>91.852999999999994</v>
      </c>
      <c r="DT21" s="9">
        <v>37.122</v>
      </c>
      <c r="DU21" s="9">
        <v>54.731000000000002</v>
      </c>
      <c r="DV21" s="9">
        <v>35.243000000000002</v>
      </c>
      <c r="DW21" s="9">
        <v>14.272</v>
      </c>
      <c r="DX21" s="9">
        <v>20.971</v>
      </c>
      <c r="DY21" s="9">
        <v>21.024999999999999</v>
      </c>
      <c r="DZ21" s="9">
        <v>8.5619999999999994</v>
      </c>
      <c r="EA21" s="9">
        <v>12.462999999999999</v>
      </c>
      <c r="EB21" s="9">
        <v>58.93</v>
      </c>
      <c r="EC21" s="9">
        <v>21.050999999999998</v>
      </c>
      <c r="ED21" s="9">
        <v>37.878999999999998</v>
      </c>
      <c r="EE21" s="9">
        <v>50.674999999999997</v>
      </c>
      <c r="EF21" s="9">
        <v>18.648</v>
      </c>
      <c r="EG21" s="9">
        <v>32.027000000000001</v>
      </c>
      <c r="EH21" s="9">
        <v>37.840000000000003</v>
      </c>
      <c r="EI21" s="9">
        <v>12.75</v>
      </c>
      <c r="EJ21" s="9">
        <v>25.09</v>
      </c>
      <c r="EK21" s="9">
        <v>12.836</v>
      </c>
      <c r="EL21" s="9">
        <v>5.8979999999999997</v>
      </c>
      <c r="EM21" s="9">
        <v>6.9370000000000003</v>
      </c>
      <c r="EN21" s="9">
        <v>8.2550000000000008</v>
      </c>
      <c r="EO21" s="9">
        <v>2.403</v>
      </c>
      <c r="EP21" s="9">
        <v>5.8520000000000003</v>
      </c>
      <c r="EQ21" s="9">
        <v>11.664</v>
      </c>
      <c r="ER21" s="9">
        <v>8.4109999999999996</v>
      </c>
      <c r="ES21" s="9">
        <v>3.2519999999999998</v>
      </c>
      <c r="ET21" s="9">
        <v>10.398</v>
      </c>
      <c r="EU21" s="9">
        <v>8.3010000000000002</v>
      </c>
      <c r="EV21" s="9">
        <v>2.097</v>
      </c>
      <c r="EW21" s="9">
        <v>8.9350000000000005</v>
      </c>
      <c r="EX21" s="9">
        <v>6.8380000000000001</v>
      </c>
      <c r="EY21" s="9">
        <v>2.097</v>
      </c>
      <c r="EZ21" s="9">
        <v>1.4630000000000001</v>
      </c>
      <c r="FA21" s="9">
        <v>1.4630000000000001</v>
      </c>
      <c r="FB21" s="9">
        <v>0</v>
      </c>
      <c r="FC21" s="9">
        <v>1.2649999999999999</v>
      </c>
      <c r="FD21" s="9">
        <v>0.111</v>
      </c>
      <c r="FE21" s="9">
        <v>1.155</v>
      </c>
      <c r="FF21" s="9">
        <v>193.155</v>
      </c>
      <c r="FG21" s="9">
        <v>66.957999999999998</v>
      </c>
      <c r="FH21" s="9">
        <v>126.197</v>
      </c>
      <c r="FI21" s="9">
        <v>168.761</v>
      </c>
      <c r="FJ21" s="9">
        <v>59.844000000000001</v>
      </c>
      <c r="FK21" s="9">
        <v>108.916</v>
      </c>
      <c r="FL21" s="9">
        <v>104.75700000000001</v>
      </c>
      <c r="FM21" s="9">
        <v>37.143999999999998</v>
      </c>
      <c r="FN21" s="9">
        <v>67.613</v>
      </c>
      <c r="FO21" s="9">
        <v>64.004000000000005</v>
      </c>
      <c r="FP21" s="9">
        <v>22.701000000000001</v>
      </c>
      <c r="FQ21" s="9">
        <v>41.302999999999997</v>
      </c>
      <c r="FR21" s="9">
        <v>24.393999999999998</v>
      </c>
      <c r="FS21" s="9">
        <v>7.1130000000000004</v>
      </c>
      <c r="FT21" s="9">
        <v>17.280999999999999</v>
      </c>
      <c r="FU21" s="9">
        <v>146.29499999999999</v>
      </c>
      <c r="FV21" s="9">
        <v>41.195999999999998</v>
      </c>
      <c r="FW21" s="9">
        <v>105.099</v>
      </c>
      <c r="FX21" s="9">
        <v>126.232</v>
      </c>
      <c r="FY21" s="9">
        <v>37.250999999999998</v>
      </c>
      <c r="FZ21" s="9">
        <v>88.981999999999999</v>
      </c>
      <c r="GA21" s="9">
        <v>78.704999999999998</v>
      </c>
      <c r="GB21" s="9">
        <v>25.565000000000001</v>
      </c>
      <c r="GC21" s="9">
        <v>53.14</v>
      </c>
      <c r="GD21" s="9">
        <v>47.527999999999999</v>
      </c>
      <c r="GE21" s="9">
        <v>11.686</v>
      </c>
      <c r="GF21" s="9">
        <v>35.841999999999999</v>
      </c>
      <c r="GG21" s="9">
        <v>20.062999999999999</v>
      </c>
      <c r="GH21" s="9">
        <v>3.9460000000000002</v>
      </c>
      <c r="GI21" s="9">
        <v>16.117000000000001</v>
      </c>
      <c r="GJ21" s="9">
        <v>46.859000000000002</v>
      </c>
      <c r="GK21" s="9">
        <v>25.760999999999999</v>
      </c>
      <c r="GL21" s="9">
        <v>21.097999999999999</v>
      </c>
      <c r="GM21" s="9">
        <v>42.527999999999999</v>
      </c>
      <c r="GN21" s="9">
        <v>22.594000000000001</v>
      </c>
      <c r="GO21" s="9">
        <v>19.934999999999999</v>
      </c>
      <c r="GP21" s="9">
        <v>26.052</v>
      </c>
      <c r="GQ21" s="9">
        <v>11.579000000000001</v>
      </c>
      <c r="GR21" s="9">
        <v>14.473000000000001</v>
      </c>
      <c r="GS21" s="9">
        <v>16.475999999999999</v>
      </c>
      <c r="GT21" s="9">
        <v>11.015000000000001</v>
      </c>
      <c r="GU21" s="9">
        <v>5.4610000000000003</v>
      </c>
      <c r="GV21" s="9">
        <v>4.3310000000000004</v>
      </c>
      <c r="GW21" s="9">
        <v>3.1680000000000001</v>
      </c>
      <c r="GX21" s="9">
        <v>1.163</v>
      </c>
      <c r="GY21" s="9">
        <v>53.652999999999999</v>
      </c>
      <c r="GZ21" s="9">
        <v>12.925000000000001</v>
      </c>
      <c r="HA21" s="9">
        <v>40.728000000000002</v>
      </c>
      <c r="HB21" s="9">
        <v>46.582000000000001</v>
      </c>
      <c r="HC21" s="9">
        <v>12.276999999999999</v>
      </c>
      <c r="HD21" s="9">
        <v>34.305</v>
      </c>
      <c r="HE21" s="9">
        <v>27.975000000000001</v>
      </c>
      <c r="HF21" s="9">
        <v>7.016</v>
      </c>
      <c r="HG21" s="9">
        <v>20.959</v>
      </c>
      <c r="HH21" s="9">
        <v>18.606999999999999</v>
      </c>
      <c r="HI21" s="9">
        <v>5.2610000000000001</v>
      </c>
      <c r="HJ21" s="9">
        <v>13.346</v>
      </c>
      <c r="HK21" s="9">
        <v>7.0709999999999997</v>
      </c>
      <c r="HL21" s="9">
        <v>0.64900000000000002</v>
      </c>
      <c r="HM21" s="9">
        <v>6.4219999999999997</v>
      </c>
      <c r="HN21" s="9">
        <v>44.061999999999998</v>
      </c>
      <c r="HO21" s="9">
        <v>12.89</v>
      </c>
      <c r="HP21" s="9">
        <v>31.172000000000001</v>
      </c>
      <c r="HQ21" s="9">
        <v>40.496000000000002</v>
      </c>
      <c r="HR21" s="9">
        <v>11.96</v>
      </c>
      <c r="HS21" s="9">
        <v>28.536999999999999</v>
      </c>
      <c r="HT21" s="9">
        <v>23.117000000000001</v>
      </c>
      <c r="HU21" s="9">
        <v>5.7089999999999996</v>
      </c>
      <c r="HV21" s="9">
        <v>17.408999999999999</v>
      </c>
      <c r="HW21" s="9">
        <v>17.379000000000001</v>
      </c>
      <c r="HX21" s="9">
        <v>6.2510000000000003</v>
      </c>
      <c r="HY21" s="9">
        <v>11.128</v>
      </c>
      <c r="HZ21" s="9">
        <v>3.5649999999999999</v>
      </c>
      <c r="IA21" s="9">
        <v>0.93</v>
      </c>
      <c r="IB21" s="9">
        <v>2.6349999999999998</v>
      </c>
      <c r="IC21" s="9">
        <v>55.084000000000003</v>
      </c>
      <c r="ID21" s="9">
        <v>19.623999999999999</v>
      </c>
      <c r="IE21" s="9">
        <v>35.46</v>
      </c>
      <c r="IF21" s="9">
        <v>47.444000000000003</v>
      </c>
      <c r="IG21" s="9">
        <v>18.082999999999998</v>
      </c>
      <c r="IH21" s="9">
        <v>29.361000000000001</v>
      </c>
      <c r="II21" s="9">
        <v>32.468000000000004</v>
      </c>
      <c r="IJ21" s="9">
        <v>12.367000000000001</v>
      </c>
      <c r="IK21" s="9">
        <v>20.100999999999999</v>
      </c>
      <c r="IL21" s="9">
        <v>14.976000000000001</v>
      </c>
      <c r="IM21" s="9">
        <v>5.7160000000000002</v>
      </c>
      <c r="IN21" s="9">
        <v>9.26</v>
      </c>
      <c r="IO21" s="9">
        <v>7.64</v>
      </c>
      <c r="IP21" s="9">
        <v>1.5409999999999999</v>
      </c>
      <c r="IQ21" s="9">
        <v>6.0990000000000002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75.522000000000006</v>
      </c>
      <c r="C11" s="9">
        <v>42.784999999999997</v>
      </c>
      <c r="D11" s="9">
        <v>32.737000000000002</v>
      </c>
      <c r="E11" s="9">
        <v>73.766999999999996</v>
      </c>
      <c r="F11" s="9">
        <v>42.784999999999997</v>
      </c>
      <c r="G11" s="9">
        <v>30.981999999999999</v>
      </c>
      <c r="H11" s="9">
        <v>39.609000000000002</v>
      </c>
      <c r="I11" s="9">
        <v>23.123999999999999</v>
      </c>
      <c r="J11" s="9">
        <v>16.484000000000002</v>
      </c>
      <c r="K11" s="9">
        <v>34.158000000000001</v>
      </c>
      <c r="L11" s="9">
        <v>19.66</v>
      </c>
      <c r="M11" s="9">
        <v>14.497999999999999</v>
      </c>
      <c r="N11" s="9">
        <v>1.7549999999999999</v>
      </c>
      <c r="O11" s="9">
        <v>0</v>
      </c>
      <c r="P11" s="9">
        <v>1.7549999999999999</v>
      </c>
      <c r="Q11" s="9">
        <v>99.388999999999996</v>
      </c>
      <c r="R11" s="9">
        <v>20.387</v>
      </c>
      <c r="S11" s="9">
        <v>79.001999999999995</v>
      </c>
      <c r="T11" s="9">
        <v>94.551000000000002</v>
      </c>
      <c r="U11" s="9">
        <v>19.158999999999999</v>
      </c>
      <c r="V11" s="9">
        <v>75.391999999999996</v>
      </c>
      <c r="W11" s="9">
        <v>37.259</v>
      </c>
      <c r="X11" s="9">
        <v>6.7939999999999996</v>
      </c>
      <c r="Y11" s="9">
        <v>30.465</v>
      </c>
      <c r="Z11" s="9">
        <v>57.290999999999997</v>
      </c>
      <c r="AA11" s="9">
        <v>12.365</v>
      </c>
      <c r="AB11" s="9">
        <v>44.926000000000002</v>
      </c>
      <c r="AC11" s="9">
        <v>4.8390000000000004</v>
      </c>
      <c r="AD11" s="9">
        <v>1.228</v>
      </c>
      <c r="AE11" s="9">
        <v>3.6110000000000002</v>
      </c>
      <c r="AF11" s="9">
        <v>116.14400000000001</v>
      </c>
      <c r="AG11" s="9">
        <v>35.494999999999997</v>
      </c>
      <c r="AH11" s="9">
        <v>80.647999999999996</v>
      </c>
      <c r="AI11" s="9">
        <v>112.91500000000001</v>
      </c>
      <c r="AJ11" s="9">
        <v>34.915999999999997</v>
      </c>
      <c r="AK11" s="9">
        <v>78</v>
      </c>
      <c r="AL11" s="9">
        <v>51.601999999999997</v>
      </c>
      <c r="AM11" s="9">
        <v>15.429</v>
      </c>
      <c r="AN11" s="9">
        <v>36.173000000000002</v>
      </c>
      <c r="AO11" s="9">
        <v>61.313000000000002</v>
      </c>
      <c r="AP11" s="9">
        <v>19.486000000000001</v>
      </c>
      <c r="AQ11" s="9">
        <v>41.826999999999998</v>
      </c>
      <c r="AR11" s="9">
        <v>3.2280000000000002</v>
      </c>
      <c r="AS11" s="9">
        <v>0.57999999999999996</v>
      </c>
      <c r="AT11" s="9">
        <v>2.649</v>
      </c>
      <c r="AU11" s="9">
        <v>42.481000000000002</v>
      </c>
      <c r="AV11" s="9">
        <v>18.364999999999998</v>
      </c>
      <c r="AW11" s="9">
        <v>24.116</v>
      </c>
      <c r="AX11" s="9">
        <v>40.78</v>
      </c>
      <c r="AY11" s="9">
        <v>17.876000000000001</v>
      </c>
      <c r="AZ11" s="9">
        <v>22.904</v>
      </c>
      <c r="BA11" s="9">
        <v>25.977</v>
      </c>
      <c r="BB11" s="9">
        <v>11.69</v>
      </c>
      <c r="BC11" s="9">
        <v>14.287000000000001</v>
      </c>
      <c r="BD11" s="9">
        <v>14.803000000000001</v>
      </c>
      <c r="BE11" s="9">
        <v>6.1859999999999999</v>
      </c>
      <c r="BF11" s="9">
        <v>8.6170000000000009</v>
      </c>
      <c r="BG11" s="9">
        <v>1.7010000000000001</v>
      </c>
      <c r="BH11" s="9">
        <v>0.48899999999999999</v>
      </c>
      <c r="BI11" s="9">
        <v>1.212</v>
      </c>
      <c r="BJ11" s="9">
        <v>21.234999999999999</v>
      </c>
      <c r="BK11" s="9">
        <v>13.618</v>
      </c>
      <c r="BL11" s="9">
        <v>7.617</v>
      </c>
      <c r="BM11" s="9">
        <v>20.152000000000001</v>
      </c>
      <c r="BN11" s="9">
        <v>13.618</v>
      </c>
      <c r="BO11" s="9">
        <v>6.5339999999999998</v>
      </c>
      <c r="BP11" s="9">
        <v>16.155000000000001</v>
      </c>
      <c r="BQ11" s="9">
        <v>11.701000000000001</v>
      </c>
      <c r="BR11" s="9">
        <v>4.4539999999999997</v>
      </c>
      <c r="BS11" s="9">
        <v>3.9969999999999999</v>
      </c>
      <c r="BT11" s="9">
        <v>1.917</v>
      </c>
      <c r="BU11" s="9">
        <v>2.08</v>
      </c>
      <c r="BV11" s="9">
        <v>1.083</v>
      </c>
      <c r="BW11" s="9">
        <v>0</v>
      </c>
      <c r="BX11" s="9">
        <v>1.083</v>
      </c>
      <c r="BY11" s="9">
        <v>21.878</v>
      </c>
      <c r="BZ11" s="9">
        <v>13.718999999999999</v>
      </c>
      <c r="CA11" s="9">
        <v>8.1590000000000007</v>
      </c>
      <c r="CB11" s="9">
        <v>20.113</v>
      </c>
      <c r="CC11" s="9">
        <v>12.423</v>
      </c>
      <c r="CD11" s="9">
        <v>7.69</v>
      </c>
      <c r="CE11" s="9">
        <v>8.3190000000000008</v>
      </c>
      <c r="CF11" s="9">
        <v>5.9240000000000004</v>
      </c>
      <c r="CG11" s="9">
        <v>2.395</v>
      </c>
      <c r="CH11" s="9">
        <v>11.794</v>
      </c>
      <c r="CI11" s="9">
        <v>6.4989999999999997</v>
      </c>
      <c r="CJ11" s="9">
        <v>5.2949999999999999</v>
      </c>
      <c r="CK11" s="9">
        <v>1.7649999999999999</v>
      </c>
      <c r="CL11" s="9">
        <v>1.296</v>
      </c>
      <c r="CM11" s="9">
        <v>0.46899999999999997</v>
      </c>
      <c r="CN11" s="9">
        <v>10.239000000000001</v>
      </c>
      <c r="CO11" s="9">
        <v>6.093</v>
      </c>
      <c r="CP11" s="9">
        <v>4.1470000000000002</v>
      </c>
      <c r="CQ11" s="9">
        <v>10.239000000000001</v>
      </c>
      <c r="CR11" s="9">
        <v>6.093</v>
      </c>
      <c r="CS11" s="9">
        <v>4.1470000000000002</v>
      </c>
      <c r="CT11" s="9">
        <v>3.5739999999999998</v>
      </c>
      <c r="CU11" s="9">
        <v>2.1930000000000001</v>
      </c>
      <c r="CV11" s="9">
        <v>1.3819999999999999</v>
      </c>
      <c r="CW11" s="9">
        <v>6.665</v>
      </c>
      <c r="CX11" s="9">
        <v>3.9</v>
      </c>
      <c r="CY11" s="9">
        <v>2.7650000000000001</v>
      </c>
      <c r="CZ11" s="9">
        <v>0</v>
      </c>
      <c r="DA11" s="9">
        <v>0</v>
      </c>
      <c r="DB11" s="9">
        <v>0</v>
      </c>
      <c r="DC11" s="9">
        <v>11.638</v>
      </c>
      <c r="DD11" s="9">
        <v>7.6260000000000003</v>
      </c>
      <c r="DE11" s="9">
        <v>4.0119999999999996</v>
      </c>
      <c r="DF11" s="9">
        <v>9.8729999999999993</v>
      </c>
      <c r="DG11" s="9">
        <v>6.33</v>
      </c>
      <c r="DH11" s="9">
        <v>3.5430000000000001</v>
      </c>
      <c r="DI11" s="9">
        <v>4.7439999999999998</v>
      </c>
      <c r="DJ11" s="9">
        <v>3.7320000000000002</v>
      </c>
      <c r="DK11" s="9">
        <v>1.0129999999999999</v>
      </c>
      <c r="DL11" s="9">
        <v>5.1289999999999996</v>
      </c>
      <c r="DM11" s="9">
        <v>2.5979999999999999</v>
      </c>
      <c r="DN11" s="9">
        <v>2.5310000000000001</v>
      </c>
      <c r="DO11" s="9">
        <v>1.7649999999999999</v>
      </c>
      <c r="DP11" s="9">
        <v>1.296</v>
      </c>
      <c r="DQ11" s="9">
        <v>0.46899999999999997</v>
      </c>
      <c r="DR11" s="9">
        <v>12.234999999999999</v>
      </c>
      <c r="DS11" s="9">
        <v>6.0430000000000001</v>
      </c>
      <c r="DT11" s="9">
        <v>6.1920000000000002</v>
      </c>
      <c r="DU11" s="9">
        <v>11.766</v>
      </c>
      <c r="DV11" s="9">
        <v>6.0430000000000001</v>
      </c>
      <c r="DW11" s="9">
        <v>5.7229999999999999</v>
      </c>
      <c r="DX11" s="9">
        <v>5.0419999999999998</v>
      </c>
      <c r="DY11" s="9">
        <v>3.01</v>
      </c>
      <c r="DZ11" s="9">
        <v>2.032</v>
      </c>
      <c r="EA11" s="9">
        <v>6.7249999999999996</v>
      </c>
      <c r="EB11" s="9">
        <v>3.0339999999999998</v>
      </c>
      <c r="EC11" s="9">
        <v>3.6909999999999998</v>
      </c>
      <c r="ED11" s="9">
        <v>0.46899999999999997</v>
      </c>
      <c r="EE11" s="9">
        <v>0</v>
      </c>
      <c r="EF11" s="9">
        <v>0.46899999999999997</v>
      </c>
      <c r="EG11" s="9">
        <v>5.4050000000000002</v>
      </c>
      <c r="EH11" s="9">
        <v>4.7430000000000003</v>
      </c>
      <c r="EI11" s="9">
        <v>0.66300000000000003</v>
      </c>
      <c r="EJ11" s="9">
        <v>5.4050000000000002</v>
      </c>
      <c r="EK11" s="9">
        <v>4.7430000000000003</v>
      </c>
      <c r="EL11" s="9">
        <v>0.66300000000000003</v>
      </c>
      <c r="EM11" s="9">
        <v>2.3239999999999998</v>
      </c>
      <c r="EN11" s="9">
        <v>2.3239999999999998</v>
      </c>
      <c r="EO11" s="9">
        <v>0</v>
      </c>
      <c r="EP11" s="9">
        <v>3.081</v>
      </c>
      <c r="EQ11" s="9">
        <v>2.4180000000000001</v>
      </c>
      <c r="ER11" s="9">
        <v>0.66300000000000003</v>
      </c>
      <c r="ES11" s="9">
        <v>0</v>
      </c>
      <c r="ET11" s="9">
        <v>0</v>
      </c>
      <c r="EU11" s="9">
        <v>0</v>
      </c>
      <c r="EV11" s="9">
        <v>1.464</v>
      </c>
      <c r="EW11" s="9">
        <v>1.026</v>
      </c>
      <c r="EX11" s="9">
        <v>0.438</v>
      </c>
      <c r="EY11" s="9">
        <v>1.464</v>
      </c>
      <c r="EZ11" s="9">
        <v>1.026</v>
      </c>
      <c r="FA11" s="9">
        <v>0.438</v>
      </c>
      <c r="FB11" s="9">
        <v>0.59</v>
      </c>
      <c r="FC11" s="9">
        <v>0.59</v>
      </c>
      <c r="FD11" s="9">
        <v>0</v>
      </c>
      <c r="FE11" s="9">
        <v>0.874</v>
      </c>
      <c r="FF11" s="9">
        <v>0.436</v>
      </c>
      <c r="FG11" s="9">
        <v>0.438</v>
      </c>
      <c r="FH11" s="9">
        <v>0</v>
      </c>
      <c r="FI11" s="9">
        <v>0</v>
      </c>
      <c r="FJ11" s="9">
        <v>0</v>
      </c>
      <c r="FK11" s="9">
        <v>2.7730000000000001</v>
      </c>
      <c r="FL11" s="9">
        <v>1.907</v>
      </c>
      <c r="FM11" s="9">
        <v>0.86599999999999999</v>
      </c>
      <c r="FN11" s="9">
        <v>1.4770000000000001</v>
      </c>
      <c r="FO11" s="9">
        <v>0.61099999999999999</v>
      </c>
      <c r="FP11" s="9">
        <v>0.86599999999999999</v>
      </c>
      <c r="FQ11" s="9">
        <v>0.36299999999999999</v>
      </c>
      <c r="FR11" s="9">
        <v>0</v>
      </c>
      <c r="FS11" s="9">
        <v>0.36299999999999999</v>
      </c>
      <c r="FT11" s="9">
        <v>1.1140000000000001</v>
      </c>
      <c r="FU11" s="9">
        <v>0.61099999999999999</v>
      </c>
      <c r="FV11" s="9">
        <v>0.503</v>
      </c>
      <c r="FW11" s="9">
        <v>1.296</v>
      </c>
      <c r="FX11" s="9">
        <v>1.296</v>
      </c>
      <c r="FY11" s="9">
        <v>0</v>
      </c>
      <c r="FZ11" s="9">
        <v>10.874000000000001</v>
      </c>
      <c r="GA11" s="9">
        <v>5.141</v>
      </c>
      <c r="GB11" s="9">
        <v>5.7329999999999997</v>
      </c>
      <c r="GC11" s="9">
        <v>10.404999999999999</v>
      </c>
      <c r="GD11" s="9">
        <v>5.141</v>
      </c>
      <c r="GE11" s="9">
        <v>5.2640000000000002</v>
      </c>
      <c r="GF11" s="9">
        <v>4.2329999999999997</v>
      </c>
      <c r="GG11" s="9">
        <v>2.8010000000000002</v>
      </c>
      <c r="GH11" s="9">
        <v>1.4319999999999999</v>
      </c>
      <c r="GI11" s="9">
        <v>6.1710000000000003</v>
      </c>
      <c r="GJ11" s="9">
        <v>2.34</v>
      </c>
      <c r="GK11" s="9">
        <v>3.831</v>
      </c>
      <c r="GL11" s="9">
        <v>0.46899999999999997</v>
      </c>
      <c r="GM11" s="9">
        <v>0</v>
      </c>
      <c r="GN11" s="9">
        <v>0.46899999999999997</v>
      </c>
      <c r="GO11" s="9">
        <v>6.9249999999999998</v>
      </c>
      <c r="GP11" s="9">
        <v>4.8609999999999998</v>
      </c>
      <c r="GQ11" s="9">
        <v>2.0630000000000002</v>
      </c>
      <c r="GR11" s="9">
        <v>6.2220000000000004</v>
      </c>
      <c r="GS11" s="9">
        <v>4.1580000000000004</v>
      </c>
      <c r="GT11" s="9">
        <v>2.0630000000000002</v>
      </c>
      <c r="GU11" s="9">
        <v>1.84</v>
      </c>
      <c r="GV11" s="9">
        <v>1.2410000000000001</v>
      </c>
      <c r="GW11" s="9">
        <v>0.59899999999999998</v>
      </c>
      <c r="GX11" s="9">
        <v>4.3819999999999997</v>
      </c>
      <c r="GY11" s="9">
        <v>2.9180000000000001</v>
      </c>
      <c r="GZ11" s="9">
        <v>1.464</v>
      </c>
      <c r="HA11" s="9">
        <v>0.70299999999999996</v>
      </c>
      <c r="HB11" s="9">
        <v>0.70299999999999996</v>
      </c>
      <c r="HC11" s="9">
        <v>0</v>
      </c>
      <c r="HD11" s="9">
        <v>3.7160000000000002</v>
      </c>
      <c r="HE11" s="9">
        <v>3.7160000000000002</v>
      </c>
      <c r="HF11" s="9">
        <v>0</v>
      </c>
      <c r="HG11" s="9">
        <v>3.1240000000000001</v>
      </c>
      <c r="HH11" s="9">
        <v>3.1240000000000001</v>
      </c>
      <c r="HI11" s="9">
        <v>0</v>
      </c>
      <c r="HJ11" s="9">
        <v>1.883</v>
      </c>
      <c r="HK11" s="9">
        <v>1.883</v>
      </c>
      <c r="HL11" s="9">
        <v>0</v>
      </c>
      <c r="HM11" s="9">
        <v>1.2410000000000001</v>
      </c>
      <c r="HN11" s="9">
        <v>1.2410000000000001</v>
      </c>
      <c r="HO11" s="9">
        <v>0</v>
      </c>
      <c r="HP11" s="9">
        <v>0.59299999999999997</v>
      </c>
      <c r="HQ11" s="9">
        <v>0.59299999999999997</v>
      </c>
      <c r="HR11" s="9">
        <v>0</v>
      </c>
      <c r="HS11" s="9">
        <v>0.36299999999999999</v>
      </c>
      <c r="HT11" s="9">
        <v>0</v>
      </c>
      <c r="HU11" s="9">
        <v>0.36299999999999999</v>
      </c>
      <c r="HV11" s="9">
        <v>0.36299999999999999</v>
      </c>
      <c r="HW11" s="9">
        <v>0</v>
      </c>
      <c r="HX11" s="9">
        <v>0.36299999999999999</v>
      </c>
      <c r="HY11" s="9">
        <v>0.36299999999999999</v>
      </c>
      <c r="HZ11" s="9">
        <v>0</v>
      </c>
      <c r="IA11" s="9">
        <v>0.36299999999999999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309.91399999999999</v>
      </c>
      <c r="II11" s="9">
        <v>114.182</v>
      </c>
      <c r="IJ11" s="9">
        <v>195.732</v>
      </c>
      <c r="IK11" s="9">
        <v>286.89400000000001</v>
      </c>
      <c r="IL11" s="9">
        <v>108.208</v>
      </c>
      <c r="IM11" s="9">
        <v>178.68600000000001</v>
      </c>
      <c r="IN11" s="9">
        <v>158.77699999999999</v>
      </c>
      <c r="IO11" s="9">
        <v>66.867000000000004</v>
      </c>
      <c r="IP11" s="9">
        <v>91.91</v>
      </c>
      <c r="IQ11" s="9">
        <v>128.11600000000001</v>
      </c>
    </row>
    <row r="12" spans="1:251">
      <c r="A12" s="10">
        <v>42401</v>
      </c>
      <c r="B12" s="9">
        <v>75.156999999999996</v>
      </c>
      <c r="C12" s="9">
        <v>38.716000000000001</v>
      </c>
      <c r="D12" s="9">
        <v>36.441000000000003</v>
      </c>
      <c r="E12" s="9">
        <v>71.778999999999996</v>
      </c>
      <c r="F12" s="9">
        <v>36.902999999999999</v>
      </c>
      <c r="G12" s="9">
        <v>34.875999999999998</v>
      </c>
      <c r="H12" s="9">
        <v>41.651000000000003</v>
      </c>
      <c r="I12" s="9">
        <v>23.431999999999999</v>
      </c>
      <c r="J12" s="9">
        <v>18.219000000000001</v>
      </c>
      <c r="K12" s="9">
        <v>30.128</v>
      </c>
      <c r="L12" s="9">
        <v>13.471</v>
      </c>
      <c r="M12" s="9">
        <v>16.657</v>
      </c>
      <c r="N12" s="9">
        <v>3.379</v>
      </c>
      <c r="O12" s="9">
        <v>1.8129999999999999</v>
      </c>
      <c r="P12" s="9">
        <v>1.5649999999999999</v>
      </c>
      <c r="Q12" s="9">
        <v>97.977999999999994</v>
      </c>
      <c r="R12" s="9">
        <v>23.707000000000001</v>
      </c>
      <c r="S12" s="9">
        <v>74.271000000000001</v>
      </c>
      <c r="T12" s="9">
        <v>93.552000000000007</v>
      </c>
      <c r="U12" s="9">
        <v>20.885999999999999</v>
      </c>
      <c r="V12" s="9">
        <v>72.665999999999997</v>
      </c>
      <c r="W12" s="9">
        <v>34.703000000000003</v>
      </c>
      <c r="X12" s="9">
        <v>9.6319999999999997</v>
      </c>
      <c r="Y12" s="9">
        <v>25.071000000000002</v>
      </c>
      <c r="Z12" s="9">
        <v>58.848999999999997</v>
      </c>
      <c r="AA12" s="9">
        <v>11.254</v>
      </c>
      <c r="AB12" s="9">
        <v>47.594999999999999</v>
      </c>
      <c r="AC12" s="9">
        <v>4.4260000000000002</v>
      </c>
      <c r="AD12" s="9">
        <v>2.8210000000000002</v>
      </c>
      <c r="AE12" s="9">
        <v>1.605</v>
      </c>
      <c r="AF12" s="9">
        <v>130.626</v>
      </c>
      <c r="AG12" s="9">
        <v>45.427</v>
      </c>
      <c r="AH12" s="9">
        <v>85.198999999999998</v>
      </c>
      <c r="AI12" s="9">
        <v>123.901</v>
      </c>
      <c r="AJ12" s="9">
        <v>43.981000000000002</v>
      </c>
      <c r="AK12" s="9">
        <v>79.92</v>
      </c>
      <c r="AL12" s="9">
        <v>67.787000000000006</v>
      </c>
      <c r="AM12" s="9">
        <v>26.594999999999999</v>
      </c>
      <c r="AN12" s="9">
        <v>41.192999999999998</v>
      </c>
      <c r="AO12" s="9">
        <v>56.113999999999997</v>
      </c>
      <c r="AP12" s="9">
        <v>17.387</v>
      </c>
      <c r="AQ12" s="9">
        <v>38.726999999999997</v>
      </c>
      <c r="AR12" s="9">
        <v>6.7249999999999996</v>
      </c>
      <c r="AS12" s="9">
        <v>1.446</v>
      </c>
      <c r="AT12" s="9">
        <v>5.28</v>
      </c>
      <c r="AU12" s="9">
        <v>47.807000000000002</v>
      </c>
      <c r="AV12" s="9">
        <v>23.004999999999999</v>
      </c>
      <c r="AW12" s="9">
        <v>24.802</v>
      </c>
      <c r="AX12" s="9">
        <v>45.198999999999998</v>
      </c>
      <c r="AY12" s="9">
        <v>21.529</v>
      </c>
      <c r="AZ12" s="9">
        <v>23.67</v>
      </c>
      <c r="BA12" s="9">
        <v>29.806999999999999</v>
      </c>
      <c r="BB12" s="9">
        <v>13.51</v>
      </c>
      <c r="BC12" s="9">
        <v>16.297000000000001</v>
      </c>
      <c r="BD12" s="9">
        <v>15.391999999999999</v>
      </c>
      <c r="BE12" s="9">
        <v>8.0190000000000001</v>
      </c>
      <c r="BF12" s="9">
        <v>7.3730000000000002</v>
      </c>
      <c r="BG12" s="9">
        <v>2.6080000000000001</v>
      </c>
      <c r="BH12" s="9">
        <v>1.476</v>
      </c>
      <c r="BI12" s="9">
        <v>1.1319999999999999</v>
      </c>
      <c r="BJ12" s="9">
        <v>14.191000000000001</v>
      </c>
      <c r="BK12" s="9">
        <v>8.9380000000000006</v>
      </c>
      <c r="BL12" s="9">
        <v>5.2530000000000001</v>
      </c>
      <c r="BM12" s="9">
        <v>12.374000000000001</v>
      </c>
      <c r="BN12" s="9">
        <v>8.1280000000000001</v>
      </c>
      <c r="BO12" s="9">
        <v>4.2460000000000004</v>
      </c>
      <c r="BP12" s="9">
        <v>8.1</v>
      </c>
      <c r="BQ12" s="9">
        <v>5.36</v>
      </c>
      <c r="BR12" s="9">
        <v>2.74</v>
      </c>
      <c r="BS12" s="9">
        <v>4.274</v>
      </c>
      <c r="BT12" s="9">
        <v>2.7690000000000001</v>
      </c>
      <c r="BU12" s="9">
        <v>1.506</v>
      </c>
      <c r="BV12" s="9">
        <v>1.8169999999999999</v>
      </c>
      <c r="BW12" s="9">
        <v>0.80900000000000005</v>
      </c>
      <c r="BX12" s="9">
        <v>1.008</v>
      </c>
      <c r="BY12" s="9">
        <v>20.706</v>
      </c>
      <c r="BZ12" s="9">
        <v>14.127000000000001</v>
      </c>
      <c r="CA12" s="9">
        <v>6.5789999999999997</v>
      </c>
      <c r="CB12" s="9">
        <v>20.132999999999999</v>
      </c>
      <c r="CC12" s="9">
        <v>13.553000000000001</v>
      </c>
      <c r="CD12" s="9">
        <v>6.5789999999999997</v>
      </c>
      <c r="CE12" s="9">
        <v>5.8259999999999996</v>
      </c>
      <c r="CF12" s="9">
        <v>2.9609999999999999</v>
      </c>
      <c r="CG12" s="9">
        <v>2.8650000000000002</v>
      </c>
      <c r="CH12" s="9">
        <v>14.307</v>
      </c>
      <c r="CI12" s="9">
        <v>10.593</v>
      </c>
      <c r="CJ12" s="9">
        <v>3.714</v>
      </c>
      <c r="CK12" s="9">
        <v>0.57299999999999995</v>
      </c>
      <c r="CL12" s="9">
        <v>0.57299999999999995</v>
      </c>
      <c r="CM12" s="9">
        <v>0</v>
      </c>
      <c r="CN12" s="9">
        <v>10.099</v>
      </c>
      <c r="CO12" s="9">
        <v>5.3520000000000003</v>
      </c>
      <c r="CP12" s="9">
        <v>4.7469999999999999</v>
      </c>
      <c r="CQ12" s="9">
        <v>10.099</v>
      </c>
      <c r="CR12" s="9">
        <v>5.3520000000000003</v>
      </c>
      <c r="CS12" s="9">
        <v>4.7469999999999999</v>
      </c>
      <c r="CT12" s="9">
        <v>3.8809999999999998</v>
      </c>
      <c r="CU12" s="9">
        <v>1.613</v>
      </c>
      <c r="CV12" s="9">
        <v>2.2679999999999998</v>
      </c>
      <c r="CW12" s="9">
        <v>6.218</v>
      </c>
      <c r="CX12" s="9">
        <v>3.7389999999999999</v>
      </c>
      <c r="CY12" s="9">
        <v>2.4790000000000001</v>
      </c>
      <c r="CZ12" s="9">
        <v>0</v>
      </c>
      <c r="DA12" s="9">
        <v>0</v>
      </c>
      <c r="DB12" s="9">
        <v>0</v>
      </c>
      <c r="DC12" s="9">
        <v>10.606999999999999</v>
      </c>
      <c r="DD12" s="9">
        <v>8.7750000000000004</v>
      </c>
      <c r="DE12" s="9">
        <v>1.8320000000000001</v>
      </c>
      <c r="DF12" s="9">
        <v>10.034000000000001</v>
      </c>
      <c r="DG12" s="9">
        <v>8.202</v>
      </c>
      <c r="DH12" s="9">
        <v>1.8320000000000001</v>
      </c>
      <c r="DI12" s="9">
        <v>1.944</v>
      </c>
      <c r="DJ12" s="9">
        <v>1.3480000000000001</v>
      </c>
      <c r="DK12" s="9">
        <v>0.59699999999999998</v>
      </c>
      <c r="DL12" s="9">
        <v>8.0890000000000004</v>
      </c>
      <c r="DM12" s="9">
        <v>6.8540000000000001</v>
      </c>
      <c r="DN12" s="9">
        <v>1.2350000000000001</v>
      </c>
      <c r="DO12" s="9">
        <v>0.57299999999999995</v>
      </c>
      <c r="DP12" s="9">
        <v>0.57299999999999995</v>
      </c>
      <c r="DQ12" s="9">
        <v>0</v>
      </c>
      <c r="DR12" s="9">
        <v>10.843999999999999</v>
      </c>
      <c r="DS12" s="9">
        <v>5.8049999999999997</v>
      </c>
      <c r="DT12" s="9">
        <v>5.0389999999999997</v>
      </c>
      <c r="DU12" s="9">
        <v>10.271000000000001</v>
      </c>
      <c r="DV12" s="9">
        <v>5.2320000000000002</v>
      </c>
      <c r="DW12" s="9">
        <v>5.0389999999999997</v>
      </c>
      <c r="DX12" s="9">
        <v>3.976</v>
      </c>
      <c r="DY12" s="9">
        <v>1.111</v>
      </c>
      <c r="DZ12" s="9">
        <v>2.8650000000000002</v>
      </c>
      <c r="EA12" s="9">
        <v>6.2949999999999999</v>
      </c>
      <c r="EB12" s="9">
        <v>4.1210000000000004</v>
      </c>
      <c r="EC12" s="9">
        <v>2.1739999999999999</v>
      </c>
      <c r="ED12" s="9">
        <v>0.57299999999999995</v>
      </c>
      <c r="EE12" s="9">
        <v>0.57299999999999995</v>
      </c>
      <c r="EF12" s="9">
        <v>0</v>
      </c>
      <c r="EG12" s="9">
        <v>3.3580000000000001</v>
      </c>
      <c r="EH12" s="9">
        <v>2.2229999999999999</v>
      </c>
      <c r="EI12" s="9">
        <v>1.1359999999999999</v>
      </c>
      <c r="EJ12" s="9">
        <v>3.3580000000000001</v>
      </c>
      <c r="EK12" s="9">
        <v>2.2229999999999999</v>
      </c>
      <c r="EL12" s="9">
        <v>1.1359999999999999</v>
      </c>
      <c r="EM12" s="9">
        <v>0</v>
      </c>
      <c r="EN12" s="9">
        <v>0</v>
      </c>
      <c r="EO12" s="9">
        <v>0</v>
      </c>
      <c r="EP12" s="9">
        <v>3.3580000000000001</v>
      </c>
      <c r="EQ12" s="9">
        <v>2.2229999999999999</v>
      </c>
      <c r="ER12" s="9">
        <v>1.1359999999999999</v>
      </c>
      <c r="ES12" s="9">
        <v>0</v>
      </c>
      <c r="ET12" s="9">
        <v>0</v>
      </c>
      <c r="EU12" s="9">
        <v>0</v>
      </c>
      <c r="EV12" s="9">
        <v>3.3050000000000002</v>
      </c>
      <c r="EW12" s="9">
        <v>2.9009999999999998</v>
      </c>
      <c r="EX12" s="9">
        <v>0.40400000000000003</v>
      </c>
      <c r="EY12" s="9">
        <v>3.3050000000000002</v>
      </c>
      <c r="EZ12" s="9">
        <v>2.9009999999999998</v>
      </c>
      <c r="FA12" s="9">
        <v>0.40400000000000003</v>
      </c>
      <c r="FB12" s="9">
        <v>0.78700000000000003</v>
      </c>
      <c r="FC12" s="9">
        <v>0.78700000000000003</v>
      </c>
      <c r="FD12" s="9">
        <v>0</v>
      </c>
      <c r="FE12" s="9">
        <v>2.5179999999999998</v>
      </c>
      <c r="FF12" s="9">
        <v>2.1139999999999999</v>
      </c>
      <c r="FG12" s="9">
        <v>0.40400000000000003</v>
      </c>
      <c r="FH12" s="9">
        <v>0</v>
      </c>
      <c r="FI12" s="9">
        <v>0</v>
      </c>
      <c r="FJ12" s="9">
        <v>0</v>
      </c>
      <c r="FK12" s="9">
        <v>3.1989999999999998</v>
      </c>
      <c r="FL12" s="9">
        <v>3.1989999999999998</v>
      </c>
      <c r="FM12" s="9">
        <v>0</v>
      </c>
      <c r="FN12" s="9">
        <v>3.1989999999999998</v>
      </c>
      <c r="FO12" s="9">
        <v>3.1989999999999998</v>
      </c>
      <c r="FP12" s="9">
        <v>0</v>
      </c>
      <c r="FQ12" s="9">
        <v>1.0629999999999999</v>
      </c>
      <c r="FR12" s="9">
        <v>1.0629999999999999</v>
      </c>
      <c r="FS12" s="9">
        <v>0</v>
      </c>
      <c r="FT12" s="9">
        <v>2.1360000000000001</v>
      </c>
      <c r="FU12" s="9">
        <v>2.1360000000000001</v>
      </c>
      <c r="FV12" s="9">
        <v>0</v>
      </c>
      <c r="FW12" s="9">
        <v>0</v>
      </c>
      <c r="FX12" s="9">
        <v>0</v>
      </c>
      <c r="FY12" s="9">
        <v>0</v>
      </c>
      <c r="FZ12" s="9">
        <v>8.9979999999999993</v>
      </c>
      <c r="GA12" s="9">
        <v>4.8419999999999996</v>
      </c>
      <c r="GB12" s="9">
        <v>4.1559999999999997</v>
      </c>
      <c r="GC12" s="9">
        <v>8.4250000000000007</v>
      </c>
      <c r="GD12" s="9">
        <v>4.2690000000000001</v>
      </c>
      <c r="GE12" s="9">
        <v>4.1559999999999997</v>
      </c>
      <c r="GF12" s="9">
        <v>2.1269999999999998</v>
      </c>
      <c r="GG12" s="9">
        <v>0</v>
      </c>
      <c r="GH12" s="9">
        <v>2.1269999999999998</v>
      </c>
      <c r="GI12" s="9">
        <v>6.298</v>
      </c>
      <c r="GJ12" s="9">
        <v>4.2690000000000001</v>
      </c>
      <c r="GK12" s="9">
        <v>2.0289999999999999</v>
      </c>
      <c r="GL12" s="9">
        <v>0.57299999999999995</v>
      </c>
      <c r="GM12" s="9">
        <v>0.57299999999999995</v>
      </c>
      <c r="GN12" s="9">
        <v>0</v>
      </c>
      <c r="GO12" s="9">
        <v>7.343</v>
      </c>
      <c r="GP12" s="9">
        <v>5.7949999999999999</v>
      </c>
      <c r="GQ12" s="9">
        <v>1.5469999999999999</v>
      </c>
      <c r="GR12" s="9">
        <v>7.343</v>
      </c>
      <c r="GS12" s="9">
        <v>5.7949999999999999</v>
      </c>
      <c r="GT12" s="9">
        <v>1.5469999999999999</v>
      </c>
      <c r="GU12" s="9">
        <v>2.399</v>
      </c>
      <c r="GV12" s="9">
        <v>1.661</v>
      </c>
      <c r="GW12" s="9">
        <v>0.73799999999999999</v>
      </c>
      <c r="GX12" s="9">
        <v>4.944</v>
      </c>
      <c r="GY12" s="9">
        <v>4.1340000000000003</v>
      </c>
      <c r="GZ12" s="9">
        <v>0.81</v>
      </c>
      <c r="HA12" s="9">
        <v>0</v>
      </c>
      <c r="HB12" s="9">
        <v>0</v>
      </c>
      <c r="HC12" s="9">
        <v>0</v>
      </c>
      <c r="HD12" s="9">
        <v>3.5409999999999999</v>
      </c>
      <c r="HE12" s="9">
        <v>2.6659999999999999</v>
      </c>
      <c r="HF12" s="9">
        <v>0.876</v>
      </c>
      <c r="HG12" s="9">
        <v>3.5409999999999999</v>
      </c>
      <c r="HH12" s="9">
        <v>2.6659999999999999</v>
      </c>
      <c r="HI12" s="9">
        <v>0.876</v>
      </c>
      <c r="HJ12" s="9">
        <v>1.3</v>
      </c>
      <c r="HK12" s="9">
        <v>1.3</v>
      </c>
      <c r="HL12" s="9">
        <v>0</v>
      </c>
      <c r="HM12" s="9">
        <v>2.242</v>
      </c>
      <c r="HN12" s="9">
        <v>1.3660000000000001</v>
      </c>
      <c r="HO12" s="9">
        <v>0.876</v>
      </c>
      <c r="HP12" s="9">
        <v>0</v>
      </c>
      <c r="HQ12" s="9">
        <v>0</v>
      </c>
      <c r="HR12" s="9">
        <v>0</v>
      </c>
      <c r="HS12" s="9">
        <v>0.82399999999999995</v>
      </c>
      <c r="HT12" s="9">
        <v>0.82399999999999995</v>
      </c>
      <c r="HU12" s="9">
        <v>0</v>
      </c>
      <c r="HV12" s="9">
        <v>0.82399999999999995</v>
      </c>
      <c r="HW12" s="9">
        <v>0.82399999999999995</v>
      </c>
      <c r="HX12" s="9">
        <v>0</v>
      </c>
      <c r="HY12" s="9">
        <v>0</v>
      </c>
      <c r="HZ12" s="9">
        <v>0</v>
      </c>
      <c r="IA12" s="9">
        <v>0</v>
      </c>
      <c r="IB12" s="9">
        <v>0.82399999999999995</v>
      </c>
      <c r="IC12" s="9">
        <v>0.82399999999999995</v>
      </c>
      <c r="ID12" s="9">
        <v>0</v>
      </c>
      <c r="IE12" s="9">
        <v>0</v>
      </c>
      <c r="IF12" s="9">
        <v>0</v>
      </c>
      <c r="IG12" s="9">
        <v>0</v>
      </c>
      <c r="IH12" s="9">
        <v>317.92899999999997</v>
      </c>
      <c r="II12" s="9">
        <v>124.764</v>
      </c>
      <c r="IJ12" s="9">
        <v>193.16499999999999</v>
      </c>
      <c r="IK12" s="9">
        <v>293.03500000000003</v>
      </c>
      <c r="IL12" s="9">
        <v>113.75</v>
      </c>
      <c r="IM12" s="9">
        <v>179.286</v>
      </c>
      <c r="IN12" s="9">
        <v>148.387</v>
      </c>
      <c r="IO12" s="9">
        <v>60.387</v>
      </c>
      <c r="IP12" s="9">
        <v>88</v>
      </c>
      <c r="IQ12" s="9">
        <v>144.648</v>
      </c>
    </row>
    <row r="13" spans="1:251">
      <c r="A13" s="10">
        <v>42767</v>
      </c>
      <c r="B13" s="9">
        <v>68.472999999999999</v>
      </c>
      <c r="C13" s="9">
        <v>37.152999999999999</v>
      </c>
      <c r="D13" s="9">
        <v>31.32</v>
      </c>
      <c r="E13" s="9">
        <v>63.44</v>
      </c>
      <c r="F13" s="9">
        <v>34.706000000000003</v>
      </c>
      <c r="G13" s="9">
        <v>28.733000000000001</v>
      </c>
      <c r="H13" s="9">
        <v>31.021999999999998</v>
      </c>
      <c r="I13" s="9">
        <v>18.64</v>
      </c>
      <c r="J13" s="9">
        <v>12.382</v>
      </c>
      <c r="K13" s="9">
        <v>32.417999999999999</v>
      </c>
      <c r="L13" s="9">
        <v>16.067</v>
      </c>
      <c r="M13" s="9">
        <v>16.350999999999999</v>
      </c>
      <c r="N13" s="9">
        <v>5.0330000000000004</v>
      </c>
      <c r="O13" s="9">
        <v>2.4470000000000001</v>
      </c>
      <c r="P13" s="9">
        <v>2.5870000000000002</v>
      </c>
      <c r="Q13" s="9">
        <v>106.786</v>
      </c>
      <c r="R13" s="9">
        <v>24.245999999999999</v>
      </c>
      <c r="S13" s="9">
        <v>82.54</v>
      </c>
      <c r="T13" s="9">
        <v>101.077</v>
      </c>
      <c r="U13" s="9">
        <v>22.756</v>
      </c>
      <c r="V13" s="9">
        <v>78.320999999999998</v>
      </c>
      <c r="W13" s="9">
        <v>37.838999999999999</v>
      </c>
      <c r="X13" s="9">
        <v>10.404999999999999</v>
      </c>
      <c r="Y13" s="9">
        <v>27.434000000000001</v>
      </c>
      <c r="Z13" s="9">
        <v>63.238</v>
      </c>
      <c r="AA13" s="9">
        <v>12.351000000000001</v>
      </c>
      <c r="AB13" s="9">
        <v>50.887</v>
      </c>
      <c r="AC13" s="9">
        <v>5.7089999999999996</v>
      </c>
      <c r="AD13" s="9">
        <v>1.49</v>
      </c>
      <c r="AE13" s="9">
        <v>4.2190000000000003</v>
      </c>
      <c r="AF13" s="9">
        <v>123.491</v>
      </c>
      <c r="AG13" s="9">
        <v>43.942</v>
      </c>
      <c r="AH13" s="9">
        <v>79.548000000000002</v>
      </c>
      <c r="AI13" s="9">
        <v>117.925</v>
      </c>
      <c r="AJ13" s="9">
        <v>41.48</v>
      </c>
      <c r="AK13" s="9">
        <v>76.444999999999993</v>
      </c>
      <c r="AL13" s="9">
        <v>62.064</v>
      </c>
      <c r="AM13" s="9">
        <v>25.213999999999999</v>
      </c>
      <c r="AN13" s="9">
        <v>36.85</v>
      </c>
      <c r="AO13" s="9">
        <v>55.860999999999997</v>
      </c>
      <c r="AP13" s="9">
        <v>16.266999999999999</v>
      </c>
      <c r="AQ13" s="9">
        <v>39.594999999999999</v>
      </c>
      <c r="AR13" s="9">
        <v>5.5659999999999998</v>
      </c>
      <c r="AS13" s="9">
        <v>2.4620000000000002</v>
      </c>
      <c r="AT13" s="9">
        <v>3.1040000000000001</v>
      </c>
      <c r="AU13" s="9">
        <v>35.904000000000003</v>
      </c>
      <c r="AV13" s="9">
        <v>17.48</v>
      </c>
      <c r="AW13" s="9">
        <v>18.423999999999999</v>
      </c>
      <c r="AX13" s="9">
        <v>33.613</v>
      </c>
      <c r="AY13" s="9">
        <v>16.202000000000002</v>
      </c>
      <c r="AZ13" s="9">
        <v>17.411000000000001</v>
      </c>
      <c r="BA13" s="9">
        <v>17.975999999999999</v>
      </c>
      <c r="BB13" s="9">
        <v>9.0670000000000002</v>
      </c>
      <c r="BC13" s="9">
        <v>8.9090000000000007</v>
      </c>
      <c r="BD13" s="9">
        <v>15.637</v>
      </c>
      <c r="BE13" s="9">
        <v>7.1349999999999998</v>
      </c>
      <c r="BF13" s="9">
        <v>8.5020000000000007</v>
      </c>
      <c r="BG13" s="9">
        <v>2.2909999999999999</v>
      </c>
      <c r="BH13" s="9">
        <v>1.278</v>
      </c>
      <c r="BI13" s="9">
        <v>1.0129999999999999</v>
      </c>
      <c r="BJ13" s="9">
        <v>15.823</v>
      </c>
      <c r="BK13" s="9">
        <v>11.122</v>
      </c>
      <c r="BL13" s="9">
        <v>4.7009999999999996</v>
      </c>
      <c r="BM13" s="9">
        <v>14.319000000000001</v>
      </c>
      <c r="BN13" s="9">
        <v>10.147</v>
      </c>
      <c r="BO13" s="9">
        <v>4.1719999999999997</v>
      </c>
      <c r="BP13" s="9">
        <v>7.194</v>
      </c>
      <c r="BQ13" s="9">
        <v>4.4509999999999996</v>
      </c>
      <c r="BR13" s="9">
        <v>2.742</v>
      </c>
      <c r="BS13" s="9">
        <v>7.125</v>
      </c>
      <c r="BT13" s="9">
        <v>5.6950000000000003</v>
      </c>
      <c r="BU13" s="9">
        <v>1.43</v>
      </c>
      <c r="BV13" s="9">
        <v>1.504</v>
      </c>
      <c r="BW13" s="9">
        <v>0.97499999999999998</v>
      </c>
      <c r="BX13" s="9">
        <v>0.52900000000000003</v>
      </c>
      <c r="BY13" s="9">
        <v>19.096</v>
      </c>
      <c r="BZ13" s="9">
        <v>11.685</v>
      </c>
      <c r="CA13" s="9">
        <v>7.4109999999999996</v>
      </c>
      <c r="CB13" s="9">
        <v>18.635000000000002</v>
      </c>
      <c r="CC13" s="9">
        <v>11.685</v>
      </c>
      <c r="CD13" s="9">
        <v>6.9509999999999996</v>
      </c>
      <c r="CE13" s="9">
        <v>4.3239999999999998</v>
      </c>
      <c r="CF13" s="9">
        <v>2.4089999999999998</v>
      </c>
      <c r="CG13" s="9">
        <v>1.9139999999999999</v>
      </c>
      <c r="CH13" s="9">
        <v>14.311999999999999</v>
      </c>
      <c r="CI13" s="9">
        <v>9.2750000000000004</v>
      </c>
      <c r="CJ13" s="9">
        <v>5.0359999999999996</v>
      </c>
      <c r="CK13" s="9">
        <v>0.46</v>
      </c>
      <c r="CL13" s="9">
        <v>0</v>
      </c>
      <c r="CM13" s="9">
        <v>0.46</v>
      </c>
      <c r="CN13" s="9">
        <v>10.78</v>
      </c>
      <c r="CO13" s="9">
        <v>5.4109999999999996</v>
      </c>
      <c r="CP13" s="9">
        <v>5.3689999999999998</v>
      </c>
      <c r="CQ13" s="9">
        <v>10.32</v>
      </c>
      <c r="CR13" s="9">
        <v>5.4109999999999996</v>
      </c>
      <c r="CS13" s="9">
        <v>4.9089999999999998</v>
      </c>
      <c r="CT13" s="9">
        <v>1.889</v>
      </c>
      <c r="CU13" s="9">
        <v>0.80500000000000005</v>
      </c>
      <c r="CV13" s="9">
        <v>1.0840000000000001</v>
      </c>
      <c r="CW13" s="9">
        <v>8.43</v>
      </c>
      <c r="CX13" s="9">
        <v>4.6059999999999999</v>
      </c>
      <c r="CY13" s="9">
        <v>3.8250000000000002</v>
      </c>
      <c r="CZ13" s="9">
        <v>0.46</v>
      </c>
      <c r="DA13" s="9">
        <v>0</v>
      </c>
      <c r="DB13" s="9">
        <v>0.46</v>
      </c>
      <c r="DC13" s="9">
        <v>8.3160000000000007</v>
      </c>
      <c r="DD13" s="9">
        <v>6.274</v>
      </c>
      <c r="DE13" s="9">
        <v>2.0419999999999998</v>
      </c>
      <c r="DF13" s="9">
        <v>8.3160000000000007</v>
      </c>
      <c r="DG13" s="9">
        <v>6.274</v>
      </c>
      <c r="DH13" s="9">
        <v>2.0419999999999998</v>
      </c>
      <c r="DI13" s="9">
        <v>2.4340000000000002</v>
      </c>
      <c r="DJ13" s="9">
        <v>1.6040000000000001</v>
      </c>
      <c r="DK13" s="9">
        <v>0.83</v>
      </c>
      <c r="DL13" s="9">
        <v>5.8810000000000002</v>
      </c>
      <c r="DM13" s="9">
        <v>4.67</v>
      </c>
      <c r="DN13" s="9">
        <v>1.212</v>
      </c>
      <c r="DO13" s="9">
        <v>0</v>
      </c>
      <c r="DP13" s="9">
        <v>0</v>
      </c>
      <c r="DQ13" s="9">
        <v>0</v>
      </c>
      <c r="DR13" s="9">
        <v>11.057</v>
      </c>
      <c r="DS13" s="9">
        <v>5.9809999999999999</v>
      </c>
      <c r="DT13" s="9">
        <v>5.0759999999999996</v>
      </c>
      <c r="DU13" s="9">
        <v>10.597</v>
      </c>
      <c r="DV13" s="9">
        <v>5.9809999999999999</v>
      </c>
      <c r="DW13" s="9">
        <v>4.6159999999999997</v>
      </c>
      <c r="DX13" s="9">
        <v>3.1230000000000002</v>
      </c>
      <c r="DY13" s="9">
        <v>1.819</v>
      </c>
      <c r="DZ13" s="9">
        <v>1.304</v>
      </c>
      <c r="EA13" s="9">
        <v>7.4740000000000002</v>
      </c>
      <c r="EB13" s="9">
        <v>4.1619999999999999</v>
      </c>
      <c r="EC13" s="9">
        <v>3.3119999999999998</v>
      </c>
      <c r="ED13" s="9">
        <v>0.46</v>
      </c>
      <c r="EE13" s="9">
        <v>0</v>
      </c>
      <c r="EF13" s="9">
        <v>0.46</v>
      </c>
      <c r="EG13" s="9">
        <v>2.794</v>
      </c>
      <c r="EH13" s="9">
        <v>2.2679999999999998</v>
      </c>
      <c r="EI13" s="9">
        <v>0.52600000000000002</v>
      </c>
      <c r="EJ13" s="9">
        <v>2.794</v>
      </c>
      <c r="EK13" s="9">
        <v>2.2679999999999998</v>
      </c>
      <c r="EL13" s="9">
        <v>0.52600000000000002</v>
      </c>
      <c r="EM13" s="9">
        <v>0.32700000000000001</v>
      </c>
      <c r="EN13" s="9">
        <v>0</v>
      </c>
      <c r="EO13" s="9">
        <v>0.32700000000000001</v>
      </c>
      <c r="EP13" s="9">
        <v>2.4670000000000001</v>
      </c>
      <c r="EQ13" s="9">
        <v>2.2679999999999998</v>
      </c>
      <c r="ER13" s="9">
        <v>0.19900000000000001</v>
      </c>
      <c r="ES13" s="9">
        <v>0</v>
      </c>
      <c r="ET13" s="9">
        <v>0</v>
      </c>
      <c r="EU13" s="9">
        <v>0</v>
      </c>
      <c r="EV13" s="9">
        <v>2.6139999999999999</v>
      </c>
      <c r="EW13" s="9">
        <v>1.4570000000000001</v>
      </c>
      <c r="EX13" s="9">
        <v>1.157</v>
      </c>
      <c r="EY13" s="9">
        <v>2.6139999999999999</v>
      </c>
      <c r="EZ13" s="9">
        <v>1.4570000000000001</v>
      </c>
      <c r="FA13" s="9">
        <v>1.157</v>
      </c>
      <c r="FB13" s="9">
        <v>0.874</v>
      </c>
      <c r="FC13" s="9">
        <v>0.59</v>
      </c>
      <c r="FD13" s="9">
        <v>0.28399999999999997</v>
      </c>
      <c r="FE13" s="9">
        <v>1.74</v>
      </c>
      <c r="FF13" s="9">
        <v>0.86699999999999999</v>
      </c>
      <c r="FG13" s="9">
        <v>0.873</v>
      </c>
      <c r="FH13" s="9">
        <v>0</v>
      </c>
      <c r="FI13" s="9">
        <v>0</v>
      </c>
      <c r="FJ13" s="9">
        <v>0</v>
      </c>
      <c r="FK13" s="9">
        <v>2.63</v>
      </c>
      <c r="FL13" s="9">
        <v>1.978</v>
      </c>
      <c r="FM13" s="9">
        <v>0.65200000000000002</v>
      </c>
      <c r="FN13" s="9">
        <v>2.63</v>
      </c>
      <c r="FO13" s="9">
        <v>1.978</v>
      </c>
      <c r="FP13" s="9">
        <v>0.65200000000000002</v>
      </c>
      <c r="FQ13" s="9">
        <v>0</v>
      </c>
      <c r="FR13" s="9">
        <v>0</v>
      </c>
      <c r="FS13" s="9">
        <v>0</v>
      </c>
      <c r="FT13" s="9">
        <v>2.63</v>
      </c>
      <c r="FU13" s="9">
        <v>1.978</v>
      </c>
      <c r="FV13" s="9">
        <v>0.65200000000000002</v>
      </c>
      <c r="FW13" s="9">
        <v>0</v>
      </c>
      <c r="FX13" s="9">
        <v>0</v>
      </c>
      <c r="FY13" s="9">
        <v>0</v>
      </c>
      <c r="FZ13" s="9">
        <v>9.8360000000000003</v>
      </c>
      <c r="GA13" s="9">
        <v>5.0860000000000003</v>
      </c>
      <c r="GB13" s="9">
        <v>4.75</v>
      </c>
      <c r="GC13" s="9">
        <v>9.375</v>
      </c>
      <c r="GD13" s="9">
        <v>5.0860000000000003</v>
      </c>
      <c r="GE13" s="9">
        <v>4.29</v>
      </c>
      <c r="GF13" s="9">
        <v>2.181</v>
      </c>
      <c r="GG13" s="9">
        <v>1.351</v>
      </c>
      <c r="GH13" s="9">
        <v>0.83</v>
      </c>
      <c r="GI13" s="9">
        <v>7.194</v>
      </c>
      <c r="GJ13" s="9">
        <v>3.7349999999999999</v>
      </c>
      <c r="GK13" s="9">
        <v>3.4590000000000001</v>
      </c>
      <c r="GL13" s="9">
        <v>0.46</v>
      </c>
      <c r="GM13" s="9">
        <v>0</v>
      </c>
      <c r="GN13" s="9">
        <v>0.46</v>
      </c>
      <c r="GO13" s="9">
        <v>6.3280000000000003</v>
      </c>
      <c r="GP13" s="9">
        <v>4.0579999999999998</v>
      </c>
      <c r="GQ13" s="9">
        <v>2.27</v>
      </c>
      <c r="GR13" s="9">
        <v>6.3280000000000003</v>
      </c>
      <c r="GS13" s="9">
        <v>4.0579999999999998</v>
      </c>
      <c r="GT13" s="9">
        <v>2.27</v>
      </c>
      <c r="GU13" s="9">
        <v>1.552</v>
      </c>
      <c r="GV13" s="9">
        <v>0.46800000000000003</v>
      </c>
      <c r="GW13" s="9">
        <v>1.0840000000000001</v>
      </c>
      <c r="GX13" s="9">
        <v>4.7759999999999998</v>
      </c>
      <c r="GY13" s="9">
        <v>3.59</v>
      </c>
      <c r="GZ13" s="9">
        <v>1.1859999999999999</v>
      </c>
      <c r="HA13" s="9">
        <v>0</v>
      </c>
      <c r="HB13" s="9">
        <v>0</v>
      </c>
      <c r="HC13" s="9">
        <v>0</v>
      </c>
      <c r="HD13" s="9">
        <v>2.5409999999999999</v>
      </c>
      <c r="HE13" s="9">
        <v>2.5409999999999999</v>
      </c>
      <c r="HF13" s="9">
        <v>0</v>
      </c>
      <c r="HG13" s="9">
        <v>2.5409999999999999</v>
      </c>
      <c r="HH13" s="9">
        <v>2.5409999999999999</v>
      </c>
      <c r="HI13" s="9">
        <v>0</v>
      </c>
      <c r="HJ13" s="9">
        <v>0.59</v>
      </c>
      <c r="HK13" s="9">
        <v>0.59</v>
      </c>
      <c r="HL13" s="9">
        <v>0</v>
      </c>
      <c r="HM13" s="9">
        <v>1.9510000000000001</v>
      </c>
      <c r="HN13" s="9">
        <v>1.9510000000000001</v>
      </c>
      <c r="HO13" s="9">
        <v>0</v>
      </c>
      <c r="HP13" s="9">
        <v>0</v>
      </c>
      <c r="HQ13" s="9">
        <v>0</v>
      </c>
      <c r="HR13" s="9">
        <v>0</v>
      </c>
      <c r="HS13" s="9">
        <v>0.39100000000000001</v>
      </c>
      <c r="HT13" s="9">
        <v>0</v>
      </c>
      <c r="HU13" s="9">
        <v>0.39100000000000001</v>
      </c>
      <c r="HV13" s="9">
        <v>0.39100000000000001</v>
      </c>
      <c r="HW13" s="9">
        <v>0</v>
      </c>
      <c r="HX13" s="9">
        <v>0.39100000000000001</v>
      </c>
      <c r="HY13" s="9">
        <v>0</v>
      </c>
      <c r="HZ13" s="9">
        <v>0</v>
      </c>
      <c r="IA13" s="9">
        <v>0</v>
      </c>
      <c r="IB13" s="9">
        <v>0.39100000000000001</v>
      </c>
      <c r="IC13" s="9">
        <v>0</v>
      </c>
      <c r="ID13" s="9">
        <v>0.39100000000000001</v>
      </c>
      <c r="IE13" s="9">
        <v>0</v>
      </c>
      <c r="IF13" s="9">
        <v>0</v>
      </c>
      <c r="IG13" s="9">
        <v>0</v>
      </c>
      <c r="IH13" s="9">
        <v>320.44900000000001</v>
      </c>
      <c r="II13" s="9">
        <v>127.482</v>
      </c>
      <c r="IJ13" s="9">
        <v>192.96600000000001</v>
      </c>
      <c r="IK13" s="9">
        <v>297.661</v>
      </c>
      <c r="IL13" s="9">
        <v>119.754</v>
      </c>
      <c r="IM13" s="9">
        <v>177.90700000000001</v>
      </c>
      <c r="IN13" s="9">
        <v>127.297</v>
      </c>
      <c r="IO13" s="9">
        <v>56.601999999999997</v>
      </c>
      <c r="IP13" s="9">
        <v>70.694999999999993</v>
      </c>
      <c r="IQ13" s="9">
        <v>170.364</v>
      </c>
    </row>
    <row r="14" spans="1:251">
      <c r="A14" s="10">
        <v>43132</v>
      </c>
      <c r="B14" s="9">
        <v>77.230999999999995</v>
      </c>
      <c r="C14" s="9">
        <v>41.935000000000002</v>
      </c>
      <c r="D14" s="9">
        <v>35.295999999999999</v>
      </c>
      <c r="E14" s="9">
        <v>73.977999999999994</v>
      </c>
      <c r="F14" s="9">
        <v>39.726999999999997</v>
      </c>
      <c r="G14" s="9">
        <v>34.250999999999998</v>
      </c>
      <c r="H14" s="9">
        <v>33.787999999999997</v>
      </c>
      <c r="I14" s="9">
        <v>19.707000000000001</v>
      </c>
      <c r="J14" s="9">
        <v>14.081</v>
      </c>
      <c r="K14" s="9">
        <v>40.19</v>
      </c>
      <c r="L14" s="9">
        <v>20.02</v>
      </c>
      <c r="M14" s="9">
        <v>20.170999999999999</v>
      </c>
      <c r="N14" s="9">
        <v>3.2530000000000001</v>
      </c>
      <c r="O14" s="9">
        <v>2.2090000000000001</v>
      </c>
      <c r="P14" s="9">
        <v>1.044</v>
      </c>
      <c r="Q14" s="9">
        <v>116.767</v>
      </c>
      <c r="R14" s="9">
        <v>29.661999999999999</v>
      </c>
      <c r="S14" s="9">
        <v>87.105000000000004</v>
      </c>
      <c r="T14" s="9">
        <v>113.306</v>
      </c>
      <c r="U14" s="9">
        <v>28.353000000000002</v>
      </c>
      <c r="V14" s="9">
        <v>84.953000000000003</v>
      </c>
      <c r="W14" s="9">
        <v>40.962000000000003</v>
      </c>
      <c r="X14" s="9">
        <v>12.840999999999999</v>
      </c>
      <c r="Y14" s="9">
        <v>28.120999999999999</v>
      </c>
      <c r="Z14" s="9">
        <v>72.343999999999994</v>
      </c>
      <c r="AA14" s="9">
        <v>15.513</v>
      </c>
      <c r="AB14" s="9">
        <v>56.832000000000001</v>
      </c>
      <c r="AC14" s="9">
        <v>3.4609999999999999</v>
      </c>
      <c r="AD14" s="9">
        <v>1.3080000000000001</v>
      </c>
      <c r="AE14" s="9">
        <v>2.1520000000000001</v>
      </c>
      <c r="AF14" s="9">
        <v>128.876</v>
      </c>
      <c r="AG14" s="9">
        <v>43.08</v>
      </c>
      <c r="AH14" s="9">
        <v>85.796000000000006</v>
      </c>
      <c r="AI14" s="9">
        <v>121.607</v>
      </c>
      <c r="AJ14" s="9">
        <v>40.969000000000001</v>
      </c>
      <c r="AK14" s="9">
        <v>80.638000000000005</v>
      </c>
      <c r="AL14" s="9">
        <v>58.277999999999999</v>
      </c>
      <c r="AM14" s="9">
        <v>17.303999999999998</v>
      </c>
      <c r="AN14" s="9">
        <v>40.973999999999997</v>
      </c>
      <c r="AO14" s="9">
        <v>63.329000000000001</v>
      </c>
      <c r="AP14" s="9">
        <v>23.664999999999999</v>
      </c>
      <c r="AQ14" s="9">
        <v>39.664000000000001</v>
      </c>
      <c r="AR14" s="9">
        <v>7.2690000000000001</v>
      </c>
      <c r="AS14" s="9">
        <v>2.1120000000000001</v>
      </c>
      <c r="AT14" s="9">
        <v>5.1580000000000004</v>
      </c>
      <c r="AU14" s="9">
        <v>39.851999999999997</v>
      </c>
      <c r="AV14" s="9">
        <v>16.675000000000001</v>
      </c>
      <c r="AW14" s="9">
        <v>23.177</v>
      </c>
      <c r="AX14" s="9">
        <v>38.820999999999998</v>
      </c>
      <c r="AY14" s="9">
        <v>16.155000000000001</v>
      </c>
      <c r="AZ14" s="9">
        <v>22.664999999999999</v>
      </c>
      <c r="BA14" s="9">
        <v>22.715</v>
      </c>
      <c r="BB14" s="9">
        <v>9.4570000000000007</v>
      </c>
      <c r="BC14" s="9">
        <v>13.257999999999999</v>
      </c>
      <c r="BD14" s="9">
        <v>16.105</v>
      </c>
      <c r="BE14" s="9">
        <v>6.6980000000000004</v>
      </c>
      <c r="BF14" s="9">
        <v>9.407</v>
      </c>
      <c r="BG14" s="9">
        <v>1.0309999999999999</v>
      </c>
      <c r="BH14" s="9">
        <v>0.52</v>
      </c>
      <c r="BI14" s="9">
        <v>0.51200000000000001</v>
      </c>
      <c r="BJ14" s="9">
        <v>14.792</v>
      </c>
      <c r="BK14" s="9">
        <v>9.4429999999999996</v>
      </c>
      <c r="BL14" s="9">
        <v>5.3490000000000002</v>
      </c>
      <c r="BM14" s="9">
        <v>13.766</v>
      </c>
      <c r="BN14" s="9">
        <v>8.4169999999999998</v>
      </c>
      <c r="BO14" s="9">
        <v>5.3490000000000002</v>
      </c>
      <c r="BP14" s="9">
        <v>10.125999999999999</v>
      </c>
      <c r="BQ14" s="9">
        <v>6.6289999999999996</v>
      </c>
      <c r="BR14" s="9">
        <v>3.4980000000000002</v>
      </c>
      <c r="BS14" s="9">
        <v>3.64</v>
      </c>
      <c r="BT14" s="9">
        <v>1.7889999999999999</v>
      </c>
      <c r="BU14" s="9">
        <v>1.851</v>
      </c>
      <c r="BV14" s="9">
        <v>1.0249999999999999</v>
      </c>
      <c r="BW14" s="9">
        <v>1.0249999999999999</v>
      </c>
      <c r="BX14" s="9">
        <v>0</v>
      </c>
      <c r="BY14" s="9">
        <v>25.428999999999998</v>
      </c>
      <c r="BZ14" s="9">
        <v>16.491</v>
      </c>
      <c r="CA14" s="9">
        <v>8.9380000000000006</v>
      </c>
      <c r="CB14" s="9">
        <v>23.536000000000001</v>
      </c>
      <c r="CC14" s="9">
        <v>15.11</v>
      </c>
      <c r="CD14" s="9">
        <v>8.4260000000000002</v>
      </c>
      <c r="CE14" s="9">
        <v>6.9710000000000001</v>
      </c>
      <c r="CF14" s="9">
        <v>5.5979999999999999</v>
      </c>
      <c r="CG14" s="9">
        <v>1.373</v>
      </c>
      <c r="CH14" s="9">
        <v>16.565000000000001</v>
      </c>
      <c r="CI14" s="9">
        <v>9.5120000000000005</v>
      </c>
      <c r="CJ14" s="9">
        <v>7.0529999999999999</v>
      </c>
      <c r="CK14" s="9">
        <v>1.8919999999999999</v>
      </c>
      <c r="CL14" s="9">
        <v>1.381</v>
      </c>
      <c r="CM14" s="9">
        <v>0.51200000000000001</v>
      </c>
      <c r="CN14" s="9">
        <v>12.675000000000001</v>
      </c>
      <c r="CO14" s="9">
        <v>7.7359999999999998</v>
      </c>
      <c r="CP14" s="9">
        <v>4.9390000000000001</v>
      </c>
      <c r="CQ14" s="9">
        <v>11.925000000000001</v>
      </c>
      <c r="CR14" s="9">
        <v>6.9850000000000003</v>
      </c>
      <c r="CS14" s="9">
        <v>4.9390000000000001</v>
      </c>
      <c r="CT14" s="9">
        <v>3.7109999999999999</v>
      </c>
      <c r="CU14" s="9">
        <v>2.3380000000000001</v>
      </c>
      <c r="CV14" s="9">
        <v>1.373</v>
      </c>
      <c r="CW14" s="9">
        <v>8.2140000000000004</v>
      </c>
      <c r="CX14" s="9">
        <v>4.6479999999999997</v>
      </c>
      <c r="CY14" s="9">
        <v>3.5659999999999998</v>
      </c>
      <c r="CZ14" s="9">
        <v>0.751</v>
      </c>
      <c r="DA14" s="9">
        <v>0.751</v>
      </c>
      <c r="DB14" s="9">
        <v>0</v>
      </c>
      <c r="DC14" s="9">
        <v>12.753</v>
      </c>
      <c r="DD14" s="9">
        <v>8.7550000000000008</v>
      </c>
      <c r="DE14" s="9">
        <v>3.9990000000000001</v>
      </c>
      <c r="DF14" s="9">
        <v>11.611000000000001</v>
      </c>
      <c r="DG14" s="9">
        <v>8.1240000000000006</v>
      </c>
      <c r="DH14" s="9">
        <v>3.4870000000000001</v>
      </c>
      <c r="DI14" s="9">
        <v>3.26</v>
      </c>
      <c r="DJ14" s="9">
        <v>3.26</v>
      </c>
      <c r="DK14" s="9">
        <v>0</v>
      </c>
      <c r="DL14" s="9">
        <v>8.3510000000000009</v>
      </c>
      <c r="DM14" s="9">
        <v>4.8639999999999999</v>
      </c>
      <c r="DN14" s="9">
        <v>3.4870000000000001</v>
      </c>
      <c r="DO14" s="9">
        <v>1.1419999999999999</v>
      </c>
      <c r="DP14" s="9">
        <v>0.63</v>
      </c>
      <c r="DQ14" s="9">
        <v>0.51200000000000001</v>
      </c>
      <c r="DR14" s="9">
        <v>15.923</v>
      </c>
      <c r="DS14" s="9">
        <v>10.759</v>
      </c>
      <c r="DT14" s="9">
        <v>5.1639999999999997</v>
      </c>
      <c r="DU14" s="9">
        <v>14.298</v>
      </c>
      <c r="DV14" s="9">
        <v>9.6460000000000008</v>
      </c>
      <c r="DW14" s="9">
        <v>4.6520000000000001</v>
      </c>
      <c r="DX14" s="9">
        <v>3.12</v>
      </c>
      <c r="DY14" s="9">
        <v>3.12</v>
      </c>
      <c r="DZ14" s="9">
        <v>0</v>
      </c>
      <c r="EA14" s="9">
        <v>11.179</v>
      </c>
      <c r="EB14" s="9">
        <v>6.5259999999999998</v>
      </c>
      <c r="EC14" s="9">
        <v>4.6520000000000001</v>
      </c>
      <c r="ED14" s="9">
        <v>1.625</v>
      </c>
      <c r="EE14" s="9">
        <v>1.113</v>
      </c>
      <c r="EF14" s="9">
        <v>0.51200000000000001</v>
      </c>
      <c r="EG14" s="9">
        <v>3.577</v>
      </c>
      <c r="EH14" s="9">
        <v>2.2970000000000002</v>
      </c>
      <c r="EI14" s="9">
        <v>1.28</v>
      </c>
      <c r="EJ14" s="9">
        <v>3.577</v>
      </c>
      <c r="EK14" s="9">
        <v>2.2970000000000002</v>
      </c>
      <c r="EL14" s="9">
        <v>1.28</v>
      </c>
      <c r="EM14" s="9">
        <v>0.628</v>
      </c>
      <c r="EN14" s="9">
        <v>0.437</v>
      </c>
      <c r="EO14" s="9">
        <v>0.19</v>
      </c>
      <c r="EP14" s="9">
        <v>2.9489999999999998</v>
      </c>
      <c r="EQ14" s="9">
        <v>1.859</v>
      </c>
      <c r="ER14" s="9">
        <v>1.0900000000000001</v>
      </c>
      <c r="ES14" s="9">
        <v>0</v>
      </c>
      <c r="ET14" s="9">
        <v>0</v>
      </c>
      <c r="EU14" s="9">
        <v>0</v>
      </c>
      <c r="EV14" s="9">
        <v>2.1930000000000001</v>
      </c>
      <c r="EW14" s="9">
        <v>0.52700000000000002</v>
      </c>
      <c r="EX14" s="9">
        <v>1.6659999999999999</v>
      </c>
      <c r="EY14" s="9">
        <v>2.1930000000000001</v>
      </c>
      <c r="EZ14" s="9">
        <v>0.52700000000000002</v>
      </c>
      <c r="FA14" s="9">
        <v>1.6659999999999999</v>
      </c>
      <c r="FB14" s="9">
        <v>1.1830000000000001</v>
      </c>
      <c r="FC14" s="9">
        <v>0</v>
      </c>
      <c r="FD14" s="9">
        <v>1.1830000000000001</v>
      </c>
      <c r="FE14" s="9">
        <v>1.01</v>
      </c>
      <c r="FF14" s="9">
        <v>0.52700000000000002</v>
      </c>
      <c r="FG14" s="9">
        <v>0.48299999999999998</v>
      </c>
      <c r="FH14" s="9">
        <v>0</v>
      </c>
      <c r="FI14" s="9">
        <v>0</v>
      </c>
      <c r="FJ14" s="9">
        <v>0</v>
      </c>
      <c r="FK14" s="9">
        <v>3.7360000000000002</v>
      </c>
      <c r="FL14" s="9">
        <v>2.907</v>
      </c>
      <c r="FM14" s="9">
        <v>0.82799999999999996</v>
      </c>
      <c r="FN14" s="9">
        <v>3.468</v>
      </c>
      <c r="FO14" s="9">
        <v>2.64</v>
      </c>
      <c r="FP14" s="9">
        <v>0.82799999999999996</v>
      </c>
      <c r="FQ14" s="9">
        <v>2.0409999999999999</v>
      </c>
      <c r="FR14" s="9">
        <v>2.0409999999999999</v>
      </c>
      <c r="FS14" s="9">
        <v>0</v>
      </c>
      <c r="FT14" s="9">
        <v>1.427</v>
      </c>
      <c r="FU14" s="9">
        <v>0.59899999999999998</v>
      </c>
      <c r="FV14" s="9">
        <v>0.82799999999999996</v>
      </c>
      <c r="FW14" s="9">
        <v>0.26800000000000002</v>
      </c>
      <c r="FX14" s="9">
        <v>0.26800000000000002</v>
      </c>
      <c r="FY14" s="9">
        <v>0</v>
      </c>
      <c r="FZ14" s="9">
        <v>10.502000000000001</v>
      </c>
      <c r="GA14" s="9">
        <v>6.0049999999999999</v>
      </c>
      <c r="GB14" s="9">
        <v>4.4969999999999999</v>
      </c>
      <c r="GC14" s="9">
        <v>9.99</v>
      </c>
      <c r="GD14" s="9">
        <v>6.0049999999999999</v>
      </c>
      <c r="GE14" s="9">
        <v>3.9849999999999999</v>
      </c>
      <c r="GF14" s="9">
        <v>2.0979999999999999</v>
      </c>
      <c r="GG14" s="9">
        <v>1.5980000000000001</v>
      </c>
      <c r="GH14" s="9">
        <v>0.5</v>
      </c>
      <c r="GI14" s="9">
        <v>7.8920000000000003</v>
      </c>
      <c r="GJ14" s="9">
        <v>4.407</v>
      </c>
      <c r="GK14" s="9">
        <v>3.4860000000000002</v>
      </c>
      <c r="GL14" s="9">
        <v>0.51200000000000001</v>
      </c>
      <c r="GM14" s="9">
        <v>0</v>
      </c>
      <c r="GN14" s="9">
        <v>0.51200000000000001</v>
      </c>
      <c r="GO14" s="9">
        <v>10.176</v>
      </c>
      <c r="GP14" s="9">
        <v>6.907</v>
      </c>
      <c r="GQ14" s="9">
        <v>3.2690000000000001</v>
      </c>
      <c r="GR14" s="9">
        <v>9.4619999999999997</v>
      </c>
      <c r="GS14" s="9">
        <v>6.1929999999999996</v>
      </c>
      <c r="GT14" s="9">
        <v>3.2690000000000001</v>
      </c>
      <c r="GU14" s="9">
        <v>2.7050000000000001</v>
      </c>
      <c r="GV14" s="9">
        <v>2.1760000000000002</v>
      </c>
      <c r="GW14" s="9">
        <v>0.52900000000000003</v>
      </c>
      <c r="GX14" s="9">
        <v>6.7569999999999997</v>
      </c>
      <c r="GY14" s="9">
        <v>4.0170000000000003</v>
      </c>
      <c r="GZ14" s="9">
        <v>2.7389999999999999</v>
      </c>
      <c r="HA14" s="9">
        <v>0.71399999999999997</v>
      </c>
      <c r="HB14" s="9">
        <v>0.71399999999999997</v>
      </c>
      <c r="HC14" s="9">
        <v>0</v>
      </c>
      <c r="HD14" s="9">
        <v>3.3109999999999999</v>
      </c>
      <c r="HE14" s="9">
        <v>2.8479999999999999</v>
      </c>
      <c r="HF14" s="9">
        <v>0.46200000000000002</v>
      </c>
      <c r="HG14" s="9">
        <v>2.6440000000000001</v>
      </c>
      <c r="HH14" s="9">
        <v>2.1819999999999999</v>
      </c>
      <c r="HI14" s="9">
        <v>0.46200000000000002</v>
      </c>
      <c r="HJ14" s="9">
        <v>1.0940000000000001</v>
      </c>
      <c r="HK14" s="9">
        <v>1.0940000000000001</v>
      </c>
      <c r="HL14" s="9">
        <v>0</v>
      </c>
      <c r="HM14" s="9">
        <v>1.55</v>
      </c>
      <c r="HN14" s="9">
        <v>1.0880000000000001</v>
      </c>
      <c r="HO14" s="9">
        <v>0.46200000000000002</v>
      </c>
      <c r="HP14" s="9">
        <v>0.66700000000000004</v>
      </c>
      <c r="HQ14" s="9">
        <v>0.66700000000000004</v>
      </c>
      <c r="HR14" s="9">
        <v>0</v>
      </c>
      <c r="HS14" s="9">
        <v>1.44</v>
      </c>
      <c r="HT14" s="9">
        <v>0.73</v>
      </c>
      <c r="HU14" s="9">
        <v>0.71</v>
      </c>
      <c r="HV14" s="9">
        <v>1.44</v>
      </c>
      <c r="HW14" s="9">
        <v>0.73</v>
      </c>
      <c r="HX14" s="9">
        <v>0.71</v>
      </c>
      <c r="HY14" s="9">
        <v>1.0740000000000001</v>
      </c>
      <c r="HZ14" s="9">
        <v>0.73</v>
      </c>
      <c r="IA14" s="9">
        <v>0.34399999999999997</v>
      </c>
      <c r="IB14" s="9">
        <v>0.36599999999999999</v>
      </c>
      <c r="IC14" s="9">
        <v>0</v>
      </c>
      <c r="ID14" s="9">
        <v>0.36599999999999999</v>
      </c>
      <c r="IE14" s="9">
        <v>0</v>
      </c>
      <c r="IF14" s="9">
        <v>0</v>
      </c>
      <c r="IG14" s="9">
        <v>0</v>
      </c>
      <c r="IH14" s="9">
        <v>344.40899999999999</v>
      </c>
      <c r="II14" s="9">
        <v>128.49299999999999</v>
      </c>
      <c r="IJ14" s="9">
        <v>215.916</v>
      </c>
      <c r="IK14" s="9">
        <v>321.07400000000001</v>
      </c>
      <c r="IL14" s="9">
        <v>121.768</v>
      </c>
      <c r="IM14" s="9">
        <v>199.30600000000001</v>
      </c>
      <c r="IN14" s="9">
        <v>162.41300000000001</v>
      </c>
      <c r="IO14" s="9">
        <v>61.558999999999997</v>
      </c>
      <c r="IP14" s="9">
        <v>100.854</v>
      </c>
      <c r="IQ14" s="9">
        <v>158.661</v>
      </c>
    </row>
    <row r="15" spans="1:251">
      <c r="A15" s="10">
        <v>43497</v>
      </c>
      <c r="B15" s="9">
        <v>77.575999999999993</v>
      </c>
      <c r="C15" s="9">
        <v>42.277000000000001</v>
      </c>
      <c r="D15" s="9">
        <v>35.298000000000002</v>
      </c>
      <c r="E15" s="9">
        <v>71.751000000000005</v>
      </c>
      <c r="F15" s="9">
        <v>39.237000000000002</v>
      </c>
      <c r="G15" s="9">
        <v>32.514000000000003</v>
      </c>
      <c r="H15" s="9">
        <v>37.412999999999997</v>
      </c>
      <c r="I15" s="9">
        <v>20.97</v>
      </c>
      <c r="J15" s="9">
        <v>16.443999999999999</v>
      </c>
      <c r="K15" s="9">
        <v>34.337000000000003</v>
      </c>
      <c r="L15" s="9">
        <v>18.266999999999999</v>
      </c>
      <c r="M15" s="9">
        <v>16.07</v>
      </c>
      <c r="N15" s="9">
        <v>5.8250000000000002</v>
      </c>
      <c r="O15" s="9">
        <v>3.04</v>
      </c>
      <c r="P15" s="9">
        <v>2.7850000000000001</v>
      </c>
      <c r="Q15" s="9">
        <v>96.087000000000003</v>
      </c>
      <c r="R15" s="9">
        <v>23.033000000000001</v>
      </c>
      <c r="S15" s="9">
        <v>73.054000000000002</v>
      </c>
      <c r="T15" s="9">
        <v>90.192999999999998</v>
      </c>
      <c r="U15" s="9">
        <v>21.734999999999999</v>
      </c>
      <c r="V15" s="9">
        <v>68.457999999999998</v>
      </c>
      <c r="W15" s="9">
        <v>37.939</v>
      </c>
      <c r="X15" s="9">
        <v>9.6349999999999998</v>
      </c>
      <c r="Y15" s="9">
        <v>28.303999999999998</v>
      </c>
      <c r="Z15" s="9">
        <v>52.253999999999998</v>
      </c>
      <c r="AA15" s="9">
        <v>12.099</v>
      </c>
      <c r="AB15" s="9">
        <v>40.154000000000003</v>
      </c>
      <c r="AC15" s="9">
        <v>5.8940000000000001</v>
      </c>
      <c r="AD15" s="9">
        <v>1.2989999999999999</v>
      </c>
      <c r="AE15" s="9">
        <v>4.5949999999999998</v>
      </c>
      <c r="AF15" s="9">
        <v>125.95399999999999</v>
      </c>
      <c r="AG15" s="9">
        <v>42.767000000000003</v>
      </c>
      <c r="AH15" s="9">
        <v>83.186999999999998</v>
      </c>
      <c r="AI15" s="9">
        <v>116.873</v>
      </c>
      <c r="AJ15" s="9">
        <v>38.545000000000002</v>
      </c>
      <c r="AK15" s="9">
        <v>78.328000000000003</v>
      </c>
      <c r="AL15" s="9">
        <v>53.927999999999997</v>
      </c>
      <c r="AM15" s="9">
        <v>17.010000000000002</v>
      </c>
      <c r="AN15" s="9">
        <v>36.917999999999999</v>
      </c>
      <c r="AO15" s="9">
        <v>62.945</v>
      </c>
      <c r="AP15" s="9">
        <v>21.535</v>
      </c>
      <c r="AQ15" s="9">
        <v>41.411000000000001</v>
      </c>
      <c r="AR15" s="9">
        <v>9.0809999999999995</v>
      </c>
      <c r="AS15" s="9">
        <v>4.2220000000000004</v>
      </c>
      <c r="AT15" s="9">
        <v>4.859</v>
      </c>
      <c r="AU15" s="9">
        <v>42.210999999999999</v>
      </c>
      <c r="AV15" s="9">
        <v>23.225000000000001</v>
      </c>
      <c r="AW15" s="9">
        <v>18.986000000000001</v>
      </c>
      <c r="AX15" s="9">
        <v>40.036000000000001</v>
      </c>
      <c r="AY15" s="9">
        <v>22.282</v>
      </c>
      <c r="AZ15" s="9">
        <v>17.753</v>
      </c>
      <c r="BA15" s="9">
        <v>27.407</v>
      </c>
      <c r="BB15" s="9">
        <v>15.675000000000001</v>
      </c>
      <c r="BC15" s="9">
        <v>11.733000000000001</v>
      </c>
      <c r="BD15" s="9">
        <v>12.628</v>
      </c>
      <c r="BE15" s="9">
        <v>6.6079999999999997</v>
      </c>
      <c r="BF15" s="9">
        <v>6.0209999999999999</v>
      </c>
      <c r="BG15" s="9">
        <v>2.1760000000000002</v>
      </c>
      <c r="BH15" s="9">
        <v>0.94299999999999995</v>
      </c>
      <c r="BI15" s="9">
        <v>1.2330000000000001</v>
      </c>
      <c r="BJ15" s="9">
        <v>14.728999999999999</v>
      </c>
      <c r="BK15" s="9">
        <v>7.6719999999999997</v>
      </c>
      <c r="BL15" s="9">
        <v>7.0570000000000004</v>
      </c>
      <c r="BM15" s="9">
        <v>14.182</v>
      </c>
      <c r="BN15" s="9">
        <v>7.6719999999999997</v>
      </c>
      <c r="BO15" s="9">
        <v>6.5110000000000001</v>
      </c>
      <c r="BP15" s="9">
        <v>7.3860000000000001</v>
      </c>
      <c r="BQ15" s="9">
        <v>3.6269999999999998</v>
      </c>
      <c r="BR15" s="9">
        <v>3.7589999999999999</v>
      </c>
      <c r="BS15" s="9">
        <v>6.7960000000000003</v>
      </c>
      <c r="BT15" s="9">
        <v>4.0449999999999999</v>
      </c>
      <c r="BU15" s="9">
        <v>2.7509999999999999</v>
      </c>
      <c r="BV15" s="9">
        <v>0.54600000000000004</v>
      </c>
      <c r="BW15" s="9">
        <v>0</v>
      </c>
      <c r="BX15" s="9">
        <v>0.54600000000000004</v>
      </c>
      <c r="BY15" s="9">
        <v>24.457999999999998</v>
      </c>
      <c r="BZ15" s="9">
        <v>14.917</v>
      </c>
      <c r="CA15" s="9">
        <v>9.5410000000000004</v>
      </c>
      <c r="CB15" s="9">
        <v>22.63</v>
      </c>
      <c r="CC15" s="9">
        <v>14.917</v>
      </c>
      <c r="CD15" s="9">
        <v>7.7130000000000001</v>
      </c>
      <c r="CE15" s="9">
        <v>7.681</v>
      </c>
      <c r="CF15" s="9">
        <v>6.2009999999999996</v>
      </c>
      <c r="CG15" s="9">
        <v>1.48</v>
      </c>
      <c r="CH15" s="9">
        <v>14.949</v>
      </c>
      <c r="CI15" s="9">
        <v>8.7159999999999993</v>
      </c>
      <c r="CJ15" s="9">
        <v>6.2329999999999997</v>
      </c>
      <c r="CK15" s="9">
        <v>1.8280000000000001</v>
      </c>
      <c r="CL15" s="9">
        <v>0</v>
      </c>
      <c r="CM15" s="9">
        <v>1.8280000000000001</v>
      </c>
      <c r="CN15" s="9">
        <v>11.095000000000001</v>
      </c>
      <c r="CO15" s="9">
        <v>4.609</v>
      </c>
      <c r="CP15" s="9">
        <v>6.4859999999999998</v>
      </c>
      <c r="CQ15" s="9">
        <v>9.8219999999999992</v>
      </c>
      <c r="CR15" s="9">
        <v>4.609</v>
      </c>
      <c r="CS15" s="9">
        <v>5.2130000000000001</v>
      </c>
      <c r="CT15" s="9">
        <v>2.484</v>
      </c>
      <c r="CU15" s="9">
        <v>1.0549999999999999</v>
      </c>
      <c r="CV15" s="9">
        <v>1.429</v>
      </c>
      <c r="CW15" s="9">
        <v>7.3380000000000001</v>
      </c>
      <c r="CX15" s="9">
        <v>3.5539999999999998</v>
      </c>
      <c r="CY15" s="9">
        <v>3.7839999999999998</v>
      </c>
      <c r="CZ15" s="9">
        <v>1.2729999999999999</v>
      </c>
      <c r="DA15" s="9">
        <v>0</v>
      </c>
      <c r="DB15" s="9">
        <v>1.2729999999999999</v>
      </c>
      <c r="DC15" s="9">
        <v>13.363</v>
      </c>
      <c r="DD15" s="9">
        <v>10.308</v>
      </c>
      <c r="DE15" s="9">
        <v>3.0550000000000002</v>
      </c>
      <c r="DF15" s="9">
        <v>12.808</v>
      </c>
      <c r="DG15" s="9">
        <v>10.308</v>
      </c>
      <c r="DH15" s="9">
        <v>2.5</v>
      </c>
      <c r="DI15" s="9">
        <v>5.1970000000000001</v>
      </c>
      <c r="DJ15" s="9">
        <v>5.1459999999999999</v>
      </c>
      <c r="DK15" s="9">
        <v>0.05</v>
      </c>
      <c r="DL15" s="9">
        <v>7.6120000000000001</v>
      </c>
      <c r="DM15" s="9">
        <v>5.1619999999999999</v>
      </c>
      <c r="DN15" s="9">
        <v>2.4489999999999998</v>
      </c>
      <c r="DO15" s="9">
        <v>0.55500000000000005</v>
      </c>
      <c r="DP15" s="9">
        <v>0</v>
      </c>
      <c r="DQ15" s="9">
        <v>0.55500000000000005</v>
      </c>
      <c r="DR15" s="9">
        <v>9.4819999999999993</v>
      </c>
      <c r="DS15" s="9">
        <v>5.3</v>
      </c>
      <c r="DT15" s="9">
        <v>4.1820000000000004</v>
      </c>
      <c r="DU15" s="9">
        <v>9.1159999999999997</v>
      </c>
      <c r="DV15" s="9">
        <v>5.3</v>
      </c>
      <c r="DW15" s="9">
        <v>3.8159999999999998</v>
      </c>
      <c r="DX15" s="9">
        <v>1.3480000000000001</v>
      </c>
      <c r="DY15" s="9">
        <v>0.97499999999999998</v>
      </c>
      <c r="DZ15" s="9">
        <v>0.373</v>
      </c>
      <c r="EA15" s="9">
        <v>7.7679999999999998</v>
      </c>
      <c r="EB15" s="9">
        <v>4.3250000000000002</v>
      </c>
      <c r="EC15" s="9">
        <v>3.4430000000000001</v>
      </c>
      <c r="ED15" s="9">
        <v>0.36699999999999999</v>
      </c>
      <c r="EE15" s="9">
        <v>0</v>
      </c>
      <c r="EF15" s="9">
        <v>0.36699999999999999</v>
      </c>
      <c r="EG15" s="9">
        <v>5.6559999999999997</v>
      </c>
      <c r="EH15" s="9">
        <v>3.2909999999999999</v>
      </c>
      <c r="EI15" s="9">
        <v>2.3639999999999999</v>
      </c>
      <c r="EJ15" s="9">
        <v>5.6559999999999997</v>
      </c>
      <c r="EK15" s="9">
        <v>3.2909999999999999</v>
      </c>
      <c r="EL15" s="9">
        <v>2.3639999999999999</v>
      </c>
      <c r="EM15" s="9">
        <v>3.2</v>
      </c>
      <c r="EN15" s="9">
        <v>2.093</v>
      </c>
      <c r="EO15" s="9">
        <v>1.107</v>
      </c>
      <c r="EP15" s="9">
        <v>2.4550000000000001</v>
      </c>
      <c r="EQ15" s="9">
        <v>1.198</v>
      </c>
      <c r="ER15" s="9">
        <v>1.2569999999999999</v>
      </c>
      <c r="ES15" s="9">
        <v>0</v>
      </c>
      <c r="ET15" s="9">
        <v>0</v>
      </c>
      <c r="EU15" s="9">
        <v>0</v>
      </c>
      <c r="EV15" s="9">
        <v>2.98</v>
      </c>
      <c r="EW15" s="9">
        <v>1.958</v>
      </c>
      <c r="EX15" s="9">
        <v>1.022</v>
      </c>
      <c r="EY15" s="9">
        <v>2.98</v>
      </c>
      <c r="EZ15" s="9">
        <v>1.958</v>
      </c>
      <c r="FA15" s="9">
        <v>1.022</v>
      </c>
      <c r="FB15" s="9">
        <v>0.121</v>
      </c>
      <c r="FC15" s="9">
        <v>0.121</v>
      </c>
      <c r="FD15" s="9">
        <v>0</v>
      </c>
      <c r="FE15" s="9">
        <v>2.859</v>
      </c>
      <c r="FF15" s="9">
        <v>1.837</v>
      </c>
      <c r="FG15" s="9">
        <v>1.022</v>
      </c>
      <c r="FH15" s="9">
        <v>0</v>
      </c>
      <c r="FI15" s="9">
        <v>0</v>
      </c>
      <c r="FJ15" s="9">
        <v>0</v>
      </c>
      <c r="FK15" s="9">
        <v>6.34</v>
      </c>
      <c r="FL15" s="9">
        <v>4.3680000000000003</v>
      </c>
      <c r="FM15" s="9">
        <v>1.972</v>
      </c>
      <c r="FN15" s="9">
        <v>4.8789999999999996</v>
      </c>
      <c r="FO15" s="9">
        <v>4.3680000000000003</v>
      </c>
      <c r="FP15" s="9">
        <v>0.51100000000000001</v>
      </c>
      <c r="FQ15" s="9">
        <v>3.012</v>
      </c>
      <c r="FR15" s="9">
        <v>3.012</v>
      </c>
      <c r="FS15" s="9">
        <v>0</v>
      </c>
      <c r="FT15" s="9">
        <v>1.867</v>
      </c>
      <c r="FU15" s="9">
        <v>1.3560000000000001</v>
      </c>
      <c r="FV15" s="9">
        <v>0.51100000000000001</v>
      </c>
      <c r="FW15" s="9">
        <v>1.4610000000000001</v>
      </c>
      <c r="FX15" s="9">
        <v>0</v>
      </c>
      <c r="FY15" s="9">
        <v>1.4610000000000001</v>
      </c>
      <c r="FZ15" s="9">
        <v>7.9530000000000003</v>
      </c>
      <c r="GA15" s="9">
        <v>4.6020000000000003</v>
      </c>
      <c r="GB15" s="9">
        <v>3.351</v>
      </c>
      <c r="GC15" s="9">
        <v>7.5860000000000003</v>
      </c>
      <c r="GD15" s="9">
        <v>4.6020000000000003</v>
      </c>
      <c r="GE15" s="9">
        <v>2.984</v>
      </c>
      <c r="GF15" s="9">
        <v>0.85799999999999998</v>
      </c>
      <c r="GG15" s="9">
        <v>0.85799999999999998</v>
      </c>
      <c r="GH15" s="9">
        <v>0</v>
      </c>
      <c r="GI15" s="9">
        <v>6.7290000000000001</v>
      </c>
      <c r="GJ15" s="9">
        <v>3.7450000000000001</v>
      </c>
      <c r="GK15" s="9">
        <v>2.984</v>
      </c>
      <c r="GL15" s="9">
        <v>0.36699999999999999</v>
      </c>
      <c r="GM15" s="9">
        <v>0</v>
      </c>
      <c r="GN15" s="9">
        <v>0.36699999999999999</v>
      </c>
      <c r="GO15" s="9">
        <v>12.706</v>
      </c>
      <c r="GP15" s="9">
        <v>6.9740000000000002</v>
      </c>
      <c r="GQ15" s="9">
        <v>5.7329999999999997</v>
      </c>
      <c r="GR15" s="9">
        <v>11.244999999999999</v>
      </c>
      <c r="GS15" s="9">
        <v>6.9740000000000002</v>
      </c>
      <c r="GT15" s="9">
        <v>4.2709999999999999</v>
      </c>
      <c r="GU15" s="9">
        <v>3.8420000000000001</v>
      </c>
      <c r="GV15" s="9">
        <v>2.82</v>
      </c>
      <c r="GW15" s="9">
        <v>1.022</v>
      </c>
      <c r="GX15" s="9">
        <v>7.4029999999999996</v>
      </c>
      <c r="GY15" s="9">
        <v>4.1539999999999999</v>
      </c>
      <c r="GZ15" s="9">
        <v>3.2490000000000001</v>
      </c>
      <c r="HA15" s="9">
        <v>1.4610000000000001</v>
      </c>
      <c r="HB15" s="9">
        <v>0</v>
      </c>
      <c r="HC15" s="9">
        <v>1.4610000000000001</v>
      </c>
      <c r="HD15" s="9">
        <v>1.67</v>
      </c>
      <c r="HE15" s="9">
        <v>1.212</v>
      </c>
      <c r="HF15" s="9">
        <v>0.45800000000000002</v>
      </c>
      <c r="HG15" s="9">
        <v>1.67</v>
      </c>
      <c r="HH15" s="9">
        <v>1.212</v>
      </c>
      <c r="HI15" s="9">
        <v>0.45800000000000002</v>
      </c>
      <c r="HJ15" s="9">
        <v>1.67</v>
      </c>
      <c r="HK15" s="9">
        <v>1.212</v>
      </c>
      <c r="HL15" s="9">
        <v>0.45800000000000002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2.129</v>
      </c>
      <c r="HT15" s="9">
        <v>2.129</v>
      </c>
      <c r="HU15" s="9">
        <v>0</v>
      </c>
      <c r="HV15" s="9">
        <v>2.129</v>
      </c>
      <c r="HW15" s="9">
        <v>2.129</v>
      </c>
      <c r="HX15" s="9">
        <v>0</v>
      </c>
      <c r="HY15" s="9">
        <v>1.3109999999999999</v>
      </c>
      <c r="HZ15" s="9">
        <v>1.3109999999999999</v>
      </c>
      <c r="IA15" s="9">
        <v>0</v>
      </c>
      <c r="IB15" s="9">
        <v>0.81799999999999995</v>
      </c>
      <c r="IC15" s="9">
        <v>0.81799999999999995</v>
      </c>
      <c r="ID15" s="9">
        <v>0</v>
      </c>
      <c r="IE15" s="9">
        <v>0</v>
      </c>
      <c r="IF15" s="9">
        <v>0</v>
      </c>
      <c r="IG15" s="9">
        <v>0</v>
      </c>
      <c r="IH15" s="9">
        <v>324.14</v>
      </c>
      <c r="II15" s="9">
        <v>127.203</v>
      </c>
      <c r="IJ15" s="9">
        <v>196.93700000000001</v>
      </c>
      <c r="IK15" s="9">
        <v>291.28300000000002</v>
      </c>
      <c r="IL15" s="9">
        <v>118.39100000000001</v>
      </c>
      <c r="IM15" s="9">
        <v>172.89099999999999</v>
      </c>
      <c r="IN15" s="9">
        <v>146.417</v>
      </c>
      <c r="IO15" s="9">
        <v>59.52</v>
      </c>
      <c r="IP15" s="9">
        <v>86.897000000000006</v>
      </c>
      <c r="IQ15" s="9">
        <v>144.86600000000001</v>
      </c>
    </row>
    <row r="16" spans="1:251">
      <c r="A16" s="10">
        <v>43862</v>
      </c>
      <c r="B16" s="9">
        <v>71.796999999999997</v>
      </c>
      <c r="C16" s="9">
        <v>34.569000000000003</v>
      </c>
      <c r="D16" s="9">
        <v>37.228000000000002</v>
      </c>
      <c r="E16" s="9">
        <v>68.078999999999994</v>
      </c>
      <c r="F16" s="9">
        <v>32.930999999999997</v>
      </c>
      <c r="G16" s="9">
        <v>35.148000000000003</v>
      </c>
      <c r="H16" s="9">
        <v>33.837000000000003</v>
      </c>
      <c r="I16" s="9">
        <v>16.885000000000002</v>
      </c>
      <c r="J16" s="9">
        <v>16.952999999999999</v>
      </c>
      <c r="K16" s="9">
        <v>34.241999999999997</v>
      </c>
      <c r="L16" s="9">
        <v>16.045999999999999</v>
      </c>
      <c r="M16" s="9">
        <v>18.196000000000002</v>
      </c>
      <c r="N16" s="9">
        <v>3.718</v>
      </c>
      <c r="O16" s="9">
        <v>1.6379999999999999</v>
      </c>
      <c r="P16" s="9">
        <v>2.08</v>
      </c>
      <c r="Q16" s="9">
        <v>128.767</v>
      </c>
      <c r="R16" s="9">
        <v>26.536000000000001</v>
      </c>
      <c r="S16" s="9">
        <v>102.23099999999999</v>
      </c>
      <c r="T16" s="9">
        <v>125.133</v>
      </c>
      <c r="U16" s="9">
        <v>25.745999999999999</v>
      </c>
      <c r="V16" s="9">
        <v>99.385999999999996</v>
      </c>
      <c r="W16" s="9">
        <v>53.795000000000002</v>
      </c>
      <c r="X16" s="9">
        <v>13.042999999999999</v>
      </c>
      <c r="Y16" s="9">
        <v>40.752000000000002</v>
      </c>
      <c r="Z16" s="9">
        <v>71.337999999999994</v>
      </c>
      <c r="AA16" s="9">
        <v>12.702999999999999</v>
      </c>
      <c r="AB16" s="9">
        <v>58.634</v>
      </c>
      <c r="AC16" s="9">
        <v>3.6339999999999999</v>
      </c>
      <c r="AD16" s="9">
        <v>0.79</v>
      </c>
      <c r="AE16" s="9">
        <v>2.8439999999999999</v>
      </c>
      <c r="AF16" s="9">
        <v>118.702</v>
      </c>
      <c r="AG16" s="9">
        <v>42.155000000000001</v>
      </c>
      <c r="AH16" s="9">
        <v>76.546999999999997</v>
      </c>
      <c r="AI16" s="9">
        <v>115.54</v>
      </c>
      <c r="AJ16" s="9">
        <v>41.776000000000003</v>
      </c>
      <c r="AK16" s="9">
        <v>73.763000000000005</v>
      </c>
      <c r="AL16" s="9">
        <v>62.587000000000003</v>
      </c>
      <c r="AM16" s="9">
        <v>24.888999999999999</v>
      </c>
      <c r="AN16" s="9">
        <v>37.698</v>
      </c>
      <c r="AO16" s="9">
        <v>52.953000000000003</v>
      </c>
      <c r="AP16" s="9">
        <v>16.887</v>
      </c>
      <c r="AQ16" s="9">
        <v>36.066000000000003</v>
      </c>
      <c r="AR16" s="9">
        <v>3.1629999999999998</v>
      </c>
      <c r="AS16" s="9">
        <v>0.379</v>
      </c>
      <c r="AT16" s="9">
        <v>2.7839999999999998</v>
      </c>
      <c r="AU16" s="9">
        <v>45.371000000000002</v>
      </c>
      <c r="AV16" s="9">
        <v>21.937999999999999</v>
      </c>
      <c r="AW16" s="9">
        <v>23.431999999999999</v>
      </c>
      <c r="AX16" s="9">
        <v>43.802</v>
      </c>
      <c r="AY16" s="9">
        <v>20.887</v>
      </c>
      <c r="AZ16" s="9">
        <v>22.914999999999999</v>
      </c>
      <c r="BA16" s="9">
        <v>23.654</v>
      </c>
      <c r="BB16" s="9">
        <v>9.8420000000000005</v>
      </c>
      <c r="BC16" s="9">
        <v>13.811</v>
      </c>
      <c r="BD16" s="9">
        <v>20.148</v>
      </c>
      <c r="BE16" s="9">
        <v>11.044</v>
      </c>
      <c r="BF16" s="9">
        <v>9.1039999999999992</v>
      </c>
      <c r="BG16" s="9">
        <v>1.569</v>
      </c>
      <c r="BH16" s="9">
        <v>1.052</v>
      </c>
      <c r="BI16" s="9">
        <v>0.51700000000000002</v>
      </c>
      <c r="BJ16" s="9">
        <v>16.282</v>
      </c>
      <c r="BK16" s="9">
        <v>10.916</v>
      </c>
      <c r="BL16" s="9">
        <v>5.3659999999999997</v>
      </c>
      <c r="BM16" s="9">
        <v>13.773999999999999</v>
      </c>
      <c r="BN16" s="9">
        <v>9.1370000000000005</v>
      </c>
      <c r="BO16" s="9">
        <v>4.6369999999999996</v>
      </c>
      <c r="BP16" s="9">
        <v>8.3279999999999994</v>
      </c>
      <c r="BQ16" s="9">
        <v>5.7240000000000002</v>
      </c>
      <c r="BR16" s="9">
        <v>2.6040000000000001</v>
      </c>
      <c r="BS16" s="9">
        <v>5.4459999999999997</v>
      </c>
      <c r="BT16" s="9">
        <v>3.4129999999999998</v>
      </c>
      <c r="BU16" s="9">
        <v>2.0329999999999999</v>
      </c>
      <c r="BV16" s="9">
        <v>2.508</v>
      </c>
      <c r="BW16" s="9">
        <v>1.778</v>
      </c>
      <c r="BX16" s="9">
        <v>0.72899999999999998</v>
      </c>
      <c r="BY16" s="9">
        <v>24.321999999999999</v>
      </c>
      <c r="BZ16" s="9">
        <v>14.939</v>
      </c>
      <c r="CA16" s="9">
        <v>9.3829999999999991</v>
      </c>
      <c r="CB16" s="9">
        <v>22.128</v>
      </c>
      <c r="CC16" s="9">
        <v>13.824999999999999</v>
      </c>
      <c r="CD16" s="9">
        <v>8.3030000000000008</v>
      </c>
      <c r="CE16" s="9">
        <v>8.4429999999999996</v>
      </c>
      <c r="CF16" s="9">
        <v>5.6369999999999996</v>
      </c>
      <c r="CG16" s="9">
        <v>2.806</v>
      </c>
      <c r="CH16" s="9">
        <v>13.685</v>
      </c>
      <c r="CI16" s="9">
        <v>8.1880000000000006</v>
      </c>
      <c r="CJ16" s="9">
        <v>5.4969999999999999</v>
      </c>
      <c r="CK16" s="9">
        <v>2.194</v>
      </c>
      <c r="CL16" s="9">
        <v>1.1140000000000001</v>
      </c>
      <c r="CM16" s="9">
        <v>1.081</v>
      </c>
      <c r="CN16" s="9">
        <v>14.315</v>
      </c>
      <c r="CO16" s="9">
        <v>7.266</v>
      </c>
      <c r="CP16" s="9">
        <v>7.0490000000000004</v>
      </c>
      <c r="CQ16" s="9">
        <v>13.573</v>
      </c>
      <c r="CR16" s="9">
        <v>6.5250000000000004</v>
      </c>
      <c r="CS16" s="9">
        <v>7.0490000000000004</v>
      </c>
      <c r="CT16" s="9">
        <v>4.9180000000000001</v>
      </c>
      <c r="CU16" s="9">
        <v>3.0910000000000002</v>
      </c>
      <c r="CV16" s="9">
        <v>1.827</v>
      </c>
      <c r="CW16" s="9">
        <v>8.6560000000000006</v>
      </c>
      <c r="CX16" s="9">
        <v>3.4340000000000002</v>
      </c>
      <c r="CY16" s="9">
        <v>5.2220000000000004</v>
      </c>
      <c r="CZ16" s="9">
        <v>0.74099999999999999</v>
      </c>
      <c r="DA16" s="9">
        <v>0.74099999999999999</v>
      </c>
      <c r="DB16" s="9">
        <v>0</v>
      </c>
      <c r="DC16" s="9">
        <v>10.007</v>
      </c>
      <c r="DD16" s="9">
        <v>7.6719999999999997</v>
      </c>
      <c r="DE16" s="9">
        <v>2.335</v>
      </c>
      <c r="DF16" s="9">
        <v>8.5540000000000003</v>
      </c>
      <c r="DG16" s="9">
        <v>7.3</v>
      </c>
      <c r="DH16" s="9">
        <v>1.254</v>
      </c>
      <c r="DI16" s="9">
        <v>3.5249999999999999</v>
      </c>
      <c r="DJ16" s="9">
        <v>2.5470000000000002</v>
      </c>
      <c r="DK16" s="9">
        <v>0.97799999999999998</v>
      </c>
      <c r="DL16" s="9">
        <v>5.0289999999999999</v>
      </c>
      <c r="DM16" s="9">
        <v>4.7530000000000001</v>
      </c>
      <c r="DN16" s="9">
        <v>0.27500000000000002</v>
      </c>
      <c r="DO16" s="9">
        <v>1.4530000000000001</v>
      </c>
      <c r="DP16" s="9">
        <v>0.372</v>
      </c>
      <c r="DQ16" s="9">
        <v>1.081</v>
      </c>
      <c r="DR16" s="9">
        <v>17.001000000000001</v>
      </c>
      <c r="DS16" s="9">
        <v>9.1310000000000002</v>
      </c>
      <c r="DT16" s="9">
        <v>7.87</v>
      </c>
      <c r="DU16" s="9">
        <v>14.805999999999999</v>
      </c>
      <c r="DV16" s="9">
        <v>8.0169999999999995</v>
      </c>
      <c r="DW16" s="9">
        <v>6.7889999999999997</v>
      </c>
      <c r="DX16" s="9">
        <v>4.2949999999999999</v>
      </c>
      <c r="DY16" s="9">
        <v>2.1680000000000001</v>
      </c>
      <c r="DZ16" s="9">
        <v>2.1269999999999998</v>
      </c>
      <c r="EA16" s="9">
        <v>10.510999999999999</v>
      </c>
      <c r="EB16" s="9">
        <v>5.8490000000000002</v>
      </c>
      <c r="EC16" s="9">
        <v>4.6619999999999999</v>
      </c>
      <c r="ED16" s="9">
        <v>2.194</v>
      </c>
      <c r="EE16" s="9">
        <v>1.1140000000000001</v>
      </c>
      <c r="EF16" s="9">
        <v>1.081</v>
      </c>
      <c r="EG16" s="9">
        <v>1.9910000000000001</v>
      </c>
      <c r="EH16" s="9">
        <v>0.86399999999999999</v>
      </c>
      <c r="EI16" s="9">
        <v>1.1259999999999999</v>
      </c>
      <c r="EJ16" s="9">
        <v>1.9910000000000001</v>
      </c>
      <c r="EK16" s="9">
        <v>0.86399999999999999</v>
      </c>
      <c r="EL16" s="9">
        <v>1.1259999999999999</v>
      </c>
      <c r="EM16" s="9">
        <v>1.1559999999999999</v>
      </c>
      <c r="EN16" s="9">
        <v>0.86399999999999999</v>
      </c>
      <c r="EO16" s="9">
        <v>0.29099999999999998</v>
      </c>
      <c r="EP16" s="9">
        <v>0.83499999999999996</v>
      </c>
      <c r="EQ16" s="9">
        <v>0</v>
      </c>
      <c r="ER16" s="9">
        <v>0.83499999999999996</v>
      </c>
      <c r="ES16" s="9">
        <v>0</v>
      </c>
      <c r="ET16" s="9">
        <v>0</v>
      </c>
      <c r="EU16" s="9">
        <v>0</v>
      </c>
      <c r="EV16" s="9">
        <v>3.3530000000000002</v>
      </c>
      <c r="EW16" s="9">
        <v>2.9660000000000002</v>
      </c>
      <c r="EX16" s="9">
        <v>0.38700000000000001</v>
      </c>
      <c r="EY16" s="9">
        <v>3.3530000000000002</v>
      </c>
      <c r="EZ16" s="9">
        <v>2.9660000000000002</v>
      </c>
      <c r="FA16" s="9">
        <v>0.38700000000000001</v>
      </c>
      <c r="FB16" s="9">
        <v>2.2589999999999999</v>
      </c>
      <c r="FC16" s="9">
        <v>1.8720000000000001</v>
      </c>
      <c r="FD16" s="9">
        <v>0.38700000000000001</v>
      </c>
      <c r="FE16" s="9">
        <v>1.0940000000000001</v>
      </c>
      <c r="FF16" s="9">
        <v>1.0940000000000001</v>
      </c>
      <c r="FG16" s="9">
        <v>0</v>
      </c>
      <c r="FH16" s="9">
        <v>0</v>
      </c>
      <c r="FI16" s="9">
        <v>0</v>
      </c>
      <c r="FJ16" s="9">
        <v>0</v>
      </c>
      <c r="FK16" s="9">
        <v>1.978</v>
      </c>
      <c r="FL16" s="9">
        <v>1.978</v>
      </c>
      <c r="FM16" s="9">
        <v>0</v>
      </c>
      <c r="FN16" s="9">
        <v>1.978</v>
      </c>
      <c r="FO16" s="9">
        <v>1.978</v>
      </c>
      <c r="FP16" s="9">
        <v>0</v>
      </c>
      <c r="FQ16" s="9">
        <v>0.73299999999999998</v>
      </c>
      <c r="FR16" s="9">
        <v>0.73299999999999998</v>
      </c>
      <c r="FS16" s="9">
        <v>0</v>
      </c>
      <c r="FT16" s="9">
        <v>1.2450000000000001</v>
      </c>
      <c r="FU16" s="9">
        <v>1.2450000000000001</v>
      </c>
      <c r="FV16" s="9">
        <v>0</v>
      </c>
      <c r="FW16" s="9">
        <v>0</v>
      </c>
      <c r="FX16" s="9">
        <v>0</v>
      </c>
      <c r="FY16" s="9">
        <v>0</v>
      </c>
      <c r="FZ16" s="9">
        <v>11.622999999999999</v>
      </c>
      <c r="GA16" s="9">
        <v>5.6440000000000001</v>
      </c>
      <c r="GB16" s="9">
        <v>5.9790000000000001</v>
      </c>
      <c r="GC16" s="9">
        <v>10.481</v>
      </c>
      <c r="GD16" s="9">
        <v>5.077</v>
      </c>
      <c r="GE16" s="9">
        <v>5.4029999999999996</v>
      </c>
      <c r="GF16" s="9">
        <v>3.0710000000000002</v>
      </c>
      <c r="GG16" s="9">
        <v>1.93</v>
      </c>
      <c r="GH16" s="9">
        <v>1.141</v>
      </c>
      <c r="GI16" s="9">
        <v>7.41</v>
      </c>
      <c r="GJ16" s="9">
        <v>3.1480000000000001</v>
      </c>
      <c r="GK16" s="9">
        <v>4.2619999999999996</v>
      </c>
      <c r="GL16" s="9">
        <v>1.1419999999999999</v>
      </c>
      <c r="GM16" s="9">
        <v>0.56699999999999995</v>
      </c>
      <c r="GN16" s="9">
        <v>0.57499999999999996</v>
      </c>
      <c r="GO16" s="9">
        <v>10.499000000000001</v>
      </c>
      <c r="GP16" s="9">
        <v>7.4820000000000002</v>
      </c>
      <c r="GQ16" s="9">
        <v>3.0169999999999999</v>
      </c>
      <c r="GR16" s="9">
        <v>9.4469999999999992</v>
      </c>
      <c r="GS16" s="9">
        <v>6.9349999999999996</v>
      </c>
      <c r="GT16" s="9">
        <v>2.512</v>
      </c>
      <c r="GU16" s="9">
        <v>4.3310000000000004</v>
      </c>
      <c r="GV16" s="9">
        <v>3.0529999999999999</v>
      </c>
      <c r="GW16" s="9">
        <v>1.2769999999999999</v>
      </c>
      <c r="GX16" s="9">
        <v>5.1159999999999997</v>
      </c>
      <c r="GY16" s="9">
        <v>3.8820000000000001</v>
      </c>
      <c r="GZ16" s="9">
        <v>1.2350000000000001</v>
      </c>
      <c r="HA16" s="9">
        <v>1.052</v>
      </c>
      <c r="HB16" s="9">
        <v>0.54700000000000004</v>
      </c>
      <c r="HC16" s="9">
        <v>0.505</v>
      </c>
      <c r="HD16" s="9">
        <v>1.5089999999999999</v>
      </c>
      <c r="HE16" s="9">
        <v>1.1220000000000001</v>
      </c>
      <c r="HF16" s="9">
        <v>0.38700000000000001</v>
      </c>
      <c r="HG16" s="9">
        <v>1.5089999999999999</v>
      </c>
      <c r="HH16" s="9">
        <v>1.1220000000000001</v>
      </c>
      <c r="HI16" s="9">
        <v>0.38700000000000001</v>
      </c>
      <c r="HJ16" s="9">
        <v>1.0409999999999999</v>
      </c>
      <c r="HK16" s="9">
        <v>0.65400000000000003</v>
      </c>
      <c r="HL16" s="9">
        <v>0.38700000000000001</v>
      </c>
      <c r="HM16" s="9">
        <v>0.46800000000000003</v>
      </c>
      <c r="HN16" s="9">
        <v>0.46800000000000003</v>
      </c>
      <c r="HO16" s="9">
        <v>0</v>
      </c>
      <c r="HP16" s="9">
        <v>0</v>
      </c>
      <c r="HQ16" s="9">
        <v>0</v>
      </c>
      <c r="HR16" s="9">
        <v>0</v>
      </c>
      <c r="HS16" s="9">
        <v>0.69</v>
      </c>
      <c r="HT16" s="9">
        <v>0.69</v>
      </c>
      <c r="HU16" s="9">
        <v>0</v>
      </c>
      <c r="HV16" s="9">
        <v>0.69</v>
      </c>
      <c r="HW16" s="9">
        <v>0.69</v>
      </c>
      <c r="HX16" s="9">
        <v>0</v>
      </c>
      <c r="HY16" s="9">
        <v>0</v>
      </c>
      <c r="HZ16" s="9">
        <v>0</v>
      </c>
      <c r="IA16" s="9">
        <v>0</v>
      </c>
      <c r="IB16" s="9">
        <v>0.69</v>
      </c>
      <c r="IC16" s="9">
        <v>0.69</v>
      </c>
      <c r="ID16" s="9">
        <v>0</v>
      </c>
      <c r="IE16" s="9">
        <v>0</v>
      </c>
      <c r="IF16" s="9">
        <v>0</v>
      </c>
      <c r="IG16" s="9">
        <v>0</v>
      </c>
      <c r="IH16" s="9">
        <v>340.392</v>
      </c>
      <c r="II16" s="9">
        <v>124.238</v>
      </c>
      <c r="IJ16" s="9">
        <v>216.154</v>
      </c>
      <c r="IK16" s="9">
        <v>324.40600000000001</v>
      </c>
      <c r="IL16" s="9">
        <v>118.932</v>
      </c>
      <c r="IM16" s="9">
        <v>205.47399999999999</v>
      </c>
      <c r="IN16" s="9">
        <v>159.85900000000001</v>
      </c>
      <c r="IO16" s="9">
        <v>57.354999999999997</v>
      </c>
      <c r="IP16" s="9">
        <v>102.505</v>
      </c>
      <c r="IQ16" s="9">
        <v>164.547</v>
      </c>
    </row>
    <row r="17" spans="1:251">
      <c r="A17" s="10">
        <v>44228</v>
      </c>
      <c r="B17" s="9">
        <v>74.576999999999998</v>
      </c>
      <c r="C17" s="9">
        <v>44.262</v>
      </c>
      <c r="D17" s="9">
        <v>30.315000000000001</v>
      </c>
      <c r="E17" s="9">
        <v>70.397000000000006</v>
      </c>
      <c r="F17" s="9">
        <v>41.973999999999997</v>
      </c>
      <c r="G17" s="9">
        <v>28.422999999999998</v>
      </c>
      <c r="H17" s="9">
        <v>34.661999999999999</v>
      </c>
      <c r="I17" s="9">
        <v>21.146000000000001</v>
      </c>
      <c r="J17" s="9">
        <v>13.516</v>
      </c>
      <c r="K17" s="9">
        <v>35.734999999999999</v>
      </c>
      <c r="L17" s="9">
        <v>20.827999999999999</v>
      </c>
      <c r="M17" s="9">
        <v>14.907</v>
      </c>
      <c r="N17" s="9">
        <v>4.1790000000000003</v>
      </c>
      <c r="O17" s="9">
        <v>2.2869999999999999</v>
      </c>
      <c r="P17" s="9">
        <v>1.8919999999999999</v>
      </c>
      <c r="Q17" s="9">
        <v>97.331999999999994</v>
      </c>
      <c r="R17" s="9">
        <v>26.856999999999999</v>
      </c>
      <c r="S17" s="9">
        <v>70.474999999999994</v>
      </c>
      <c r="T17" s="9">
        <v>93.156999999999996</v>
      </c>
      <c r="U17" s="9">
        <v>25.273</v>
      </c>
      <c r="V17" s="9">
        <v>67.884</v>
      </c>
      <c r="W17" s="9">
        <v>36.628</v>
      </c>
      <c r="X17" s="9">
        <v>7.6859999999999999</v>
      </c>
      <c r="Y17" s="9">
        <v>28.940999999999999</v>
      </c>
      <c r="Z17" s="9">
        <v>56.529000000000003</v>
      </c>
      <c r="AA17" s="9">
        <v>17.585999999999999</v>
      </c>
      <c r="AB17" s="9">
        <v>38.942999999999998</v>
      </c>
      <c r="AC17" s="9">
        <v>4.1749999999999998</v>
      </c>
      <c r="AD17" s="9">
        <v>1.5840000000000001</v>
      </c>
      <c r="AE17" s="9">
        <v>2.5910000000000002</v>
      </c>
      <c r="AF17" s="9">
        <v>105.601</v>
      </c>
      <c r="AG17" s="9">
        <v>35.533999999999999</v>
      </c>
      <c r="AH17" s="9">
        <v>70.066999999999993</v>
      </c>
      <c r="AI17" s="9">
        <v>99.59</v>
      </c>
      <c r="AJ17" s="9">
        <v>33.783000000000001</v>
      </c>
      <c r="AK17" s="9">
        <v>65.805999999999997</v>
      </c>
      <c r="AL17" s="9">
        <v>46.575000000000003</v>
      </c>
      <c r="AM17" s="9">
        <v>19.134</v>
      </c>
      <c r="AN17" s="9">
        <v>27.440999999999999</v>
      </c>
      <c r="AO17" s="9">
        <v>53.015000000000001</v>
      </c>
      <c r="AP17" s="9">
        <v>14.65</v>
      </c>
      <c r="AQ17" s="9">
        <v>38.365000000000002</v>
      </c>
      <c r="AR17" s="9">
        <v>6.0110000000000001</v>
      </c>
      <c r="AS17" s="9">
        <v>1.75</v>
      </c>
      <c r="AT17" s="9">
        <v>4.2610000000000001</v>
      </c>
      <c r="AU17" s="9">
        <v>47.926000000000002</v>
      </c>
      <c r="AV17" s="9">
        <v>26.526</v>
      </c>
      <c r="AW17" s="9">
        <v>21.4</v>
      </c>
      <c r="AX17" s="9">
        <v>45.363999999999997</v>
      </c>
      <c r="AY17" s="9">
        <v>25.529</v>
      </c>
      <c r="AZ17" s="9">
        <v>19.835000000000001</v>
      </c>
      <c r="BA17" s="9">
        <v>29.395</v>
      </c>
      <c r="BB17" s="9">
        <v>14.077999999999999</v>
      </c>
      <c r="BC17" s="9">
        <v>15.317</v>
      </c>
      <c r="BD17" s="9">
        <v>15.968999999999999</v>
      </c>
      <c r="BE17" s="9">
        <v>11.451000000000001</v>
      </c>
      <c r="BF17" s="9">
        <v>4.5179999999999998</v>
      </c>
      <c r="BG17" s="9">
        <v>2.5609999999999999</v>
      </c>
      <c r="BH17" s="9">
        <v>0.997</v>
      </c>
      <c r="BI17" s="9">
        <v>1.5640000000000001</v>
      </c>
      <c r="BJ17" s="9">
        <v>19.007999999999999</v>
      </c>
      <c r="BK17" s="9">
        <v>11.791</v>
      </c>
      <c r="BL17" s="9">
        <v>7.2169999999999996</v>
      </c>
      <c r="BM17" s="9">
        <v>17.117000000000001</v>
      </c>
      <c r="BN17" s="9">
        <v>11.243</v>
      </c>
      <c r="BO17" s="9">
        <v>5.8739999999999997</v>
      </c>
      <c r="BP17" s="9">
        <v>9.0030000000000001</v>
      </c>
      <c r="BQ17" s="9">
        <v>5.9630000000000001</v>
      </c>
      <c r="BR17" s="9">
        <v>3.04</v>
      </c>
      <c r="BS17" s="9">
        <v>8.1140000000000008</v>
      </c>
      <c r="BT17" s="9">
        <v>5.28</v>
      </c>
      <c r="BU17" s="9">
        <v>2.8340000000000001</v>
      </c>
      <c r="BV17" s="9">
        <v>1.891</v>
      </c>
      <c r="BW17" s="9">
        <v>0.54800000000000004</v>
      </c>
      <c r="BX17" s="9">
        <v>1.343</v>
      </c>
      <c r="BY17" s="9">
        <v>34.970999999999997</v>
      </c>
      <c r="BZ17" s="9">
        <v>17.942</v>
      </c>
      <c r="CA17" s="9">
        <v>17.029</v>
      </c>
      <c r="CB17" s="9">
        <v>33.552</v>
      </c>
      <c r="CC17" s="9">
        <v>16.523</v>
      </c>
      <c r="CD17" s="9">
        <v>17.029</v>
      </c>
      <c r="CE17" s="9">
        <v>8.859</v>
      </c>
      <c r="CF17" s="9">
        <v>4.1100000000000003</v>
      </c>
      <c r="CG17" s="9">
        <v>4.75</v>
      </c>
      <c r="CH17" s="9">
        <v>24.692</v>
      </c>
      <c r="CI17" s="9">
        <v>12.413</v>
      </c>
      <c r="CJ17" s="9">
        <v>12.279</v>
      </c>
      <c r="CK17" s="9">
        <v>1.419</v>
      </c>
      <c r="CL17" s="9">
        <v>1.419</v>
      </c>
      <c r="CM17" s="9">
        <v>0</v>
      </c>
      <c r="CN17" s="9">
        <v>19.591000000000001</v>
      </c>
      <c r="CO17" s="9">
        <v>7.3979999999999997</v>
      </c>
      <c r="CP17" s="9">
        <v>12.194000000000001</v>
      </c>
      <c r="CQ17" s="9">
        <v>19.177</v>
      </c>
      <c r="CR17" s="9">
        <v>6.9829999999999997</v>
      </c>
      <c r="CS17" s="9">
        <v>12.194000000000001</v>
      </c>
      <c r="CT17" s="9">
        <v>5.5750000000000002</v>
      </c>
      <c r="CU17" s="9">
        <v>1.89</v>
      </c>
      <c r="CV17" s="9">
        <v>3.6840000000000002</v>
      </c>
      <c r="CW17" s="9">
        <v>13.602</v>
      </c>
      <c r="CX17" s="9">
        <v>5.093</v>
      </c>
      <c r="CY17" s="9">
        <v>8.5090000000000003</v>
      </c>
      <c r="CZ17" s="9">
        <v>0.41499999999999998</v>
      </c>
      <c r="DA17" s="9">
        <v>0.41499999999999998</v>
      </c>
      <c r="DB17" s="9">
        <v>0</v>
      </c>
      <c r="DC17" s="9">
        <v>15.38</v>
      </c>
      <c r="DD17" s="9">
        <v>10.545</v>
      </c>
      <c r="DE17" s="9">
        <v>4.835</v>
      </c>
      <c r="DF17" s="9">
        <v>14.375</v>
      </c>
      <c r="DG17" s="9">
        <v>9.5399999999999991</v>
      </c>
      <c r="DH17" s="9">
        <v>4.835</v>
      </c>
      <c r="DI17" s="9">
        <v>3.2850000000000001</v>
      </c>
      <c r="DJ17" s="9">
        <v>2.2189999999999999</v>
      </c>
      <c r="DK17" s="9">
        <v>1.0649999999999999</v>
      </c>
      <c r="DL17" s="9">
        <v>11.09</v>
      </c>
      <c r="DM17" s="9">
        <v>7.32</v>
      </c>
      <c r="DN17" s="9">
        <v>3.77</v>
      </c>
      <c r="DO17" s="9">
        <v>1.0049999999999999</v>
      </c>
      <c r="DP17" s="9">
        <v>1.0049999999999999</v>
      </c>
      <c r="DQ17" s="9">
        <v>0</v>
      </c>
      <c r="DR17" s="9">
        <v>19.058</v>
      </c>
      <c r="DS17" s="9">
        <v>8.5440000000000005</v>
      </c>
      <c r="DT17" s="9">
        <v>10.513999999999999</v>
      </c>
      <c r="DU17" s="9">
        <v>18.888999999999999</v>
      </c>
      <c r="DV17" s="9">
        <v>8.375</v>
      </c>
      <c r="DW17" s="9">
        <v>10.513999999999999</v>
      </c>
      <c r="DX17" s="9">
        <v>4.5199999999999996</v>
      </c>
      <c r="DY17" s="9">
        <v>1.0620000000000001</v>
      </c>
      <c r="DZ17" s="9">
        <v>3.4580000000000002</v>
      </c>
      <c r="EA17" s="9">
        <v>14.369</v>
      </c>
      <c r="EB17" s="9">
        <v>7.3129999999999997</v>
      </c>
      <c r="EC17" s="9">
        <v>7.056</v>
      </c>
      <c r="ED17" s="9">
        <v>0.16900000000000001</v>
      </c>
      <c r="EE17" s="9">
        <v>0.16900000000000001</v>
      </c>
      <c r="EF17" s="9">
        <v>0</v>
      </c>
      <c r="EG17" s="9">
        <v>3.9350000000000001</v>
      </c>
      <c r="EH17" s="9">
        <v>1.51</v>
      </c>
      <c r="EI17" s="9">
        <v>2.4239999999999999</v>
      </c>
      <c r="EJ17" s="9">
        <v>3.9350000000000001</v>
      </c>
      <c r="EK17" s="9">
        <v>1.51</v>
      </c>
      <c r="EL17" s="9">
        <v>2.4239999999999999</v>
      </c>
      <c r="EM17" s="9">
        <v>0.38</v>
      </c>
      <c r="EN17" s="9">
        <v>0.38</v>
      </c>
      <c r="EO17" s="9">
        <v>0</v>
      </c>
      <c r="EP17" s="9">
        <v>3.5550000000000002</v>
      </c>
      <c r="EQ17" s="9">
        <v>1.131</v>
      </c>
      <c r="ER17" s="9">
        <v>2.4239999999999999</v>
      </c>
      <c r="ES17" s="9">
        <v>0</v>
      </c>
      <c r="ET17" s="9">
        <v>0</v>
      </c>
      <c r="EU17" s="9">
        <v>0</v>
      </c>
      <c r="EV17" s="9">
        <v>4.1349999999999998</v>
      </c>
      <c r="EW17" s="9">
        <v>2.2970000000000002</v>
      </c>
      <c r="EX17" s="9">
        <v>1.837</v>
      </c>
      <c r="EY17" s="9">
        <v>3.72</v>
      </c>
      <c r="EZ17" s="9">
        <v>1.883</v>
      </c>
      <c r="FA17" s="9">
        <v>1.837</v>
      </c>
      <c r="FB17" s="9">
        <v>0.93100000000000005</v>
      </c>
      <c r="FC17" s="9">
        <v>0.36599999999999999</v>
      </c>
      <c r="FD17" s="9">
        <v>0.56399999999999995</v>
      </c>
      <c r="FE17" s="9">
        <v>2.79</v>
      </c>
      <c r="FF17" s="9">
        <v>1.516</v>
      </c>
      <c r="FG17" s="9">
        <v>1.2729999999999999</v>
      </c>
      <c r="FH17" s="9">
        <v>0.41499999999999998</v>
      </c>
      <c r="FI17" s="9">
        <v>0.41499999999999998</v>
      </c>
      <c r="FJ17" s="9">
        <v>0</v>
      </c>
      <c r="FK17" s="9">
        <v>7.8440000000000003</v>
      </c>
      <c r="FL17" s="9">
        <v>5.59</v>
      </c>
      <c r="FM17" s="9">
        <v>2.254</v>
      </c>
      <c r="FN17" s="9">
        <v>7.008</v>
      </c>
      <c r="FO17" s="9">
        <v>4.7549999999999999</v>
      </c>
      <c r="FP17" s="9">
        <v>2.254</v>
      </c>
      <c r="FQ17" s="9">
        <v>3.0289999999999999</v>
      </c>
      <c r="FR17" s="9">
        <v>2.302</v>
      </c>
      <c r="FS17" s="9">
        <v>0.72699999999999998</v>
      </c>
      <c r="FT17" s="9">
        <v>3.9790000000000001</v>
      </c>
      <c r="FU17" s="9">
        <v>2.4529999999999998</v>
      </c>
      <c r="FV17" s="9">
        <v>1.526</v>
      </c>
      <c r="FW17" s="9">
        <v>0.83599999999999997</v>
      </c>
      <c r="FX17" s="9">
        <v>0.83599999999999997</v>
      </c>
      <c r="FY17" s="9">
        <v>0</v>
      </c>
      <c r="FZ17" s="9">
        <v>17.620999999999999</v>
      </c>
      <c r="GA17" s="9">
        <v>8.3680000000000003</v>
      </c>
      <c r="GB17" s="9">
        <v>9.2520000000000007</v>
      </c>
      <c r="GC17" s="9">
        <v>17.036999999999999</v>
      </c>
      <c r="GD17" s="9">
        <v>7.7850000000000001</v>
      </c>
      <c r="GE17" s="9">
        <v>9.2520000000000007</v>
      </c>
      <c r="GF17" s="9">
        <v>3.5979999999999999</v>
      </c>
      <c r="GG17" s="9">
        <v>1.3819999999999999</v>
      </c>
      <c r="GH17" s="9">
        <v>2.2160000000000002</v>
      </c>
      <c r="GI17" s="9">
        <v>13.439</v>
      </c>
      <c r="GJ17" s="9">
        <v>6.4029999999999996</v>
      </c>
      <c r="GK17" s="9">
        <v>7.0359999999999996</v>
      </c>
      <c r="GL17" s="9">
        <v>0.58399999999999996</v>
      </c>
      <c r="GM17" s="9">
        <v>0.58399999999999996</v>
      </c>
      <c r="GN17" s="9">
        <v>0</v>
      </c>
      <c r="GO17" s="9">
        <v>10.496</v>
      </c>
      <c r="GP17" s="9">
        <v>4.0410000000000004</v>
      </c>
      <c r="GQ17" s="9">
        <v>6.4550000000000001</v>
      </c>
      <c r="GR17" s="9">
        <v>10.327</v>
      </c>
      <c r="GS17" s="9">
        <v>3.8730000000000002</v>
      </c>
      <c r="GT17" s="9">
        <v>6.4550000000000001</v>
      </c>
      <c r="GU17" s="9">
        <v>3.2149999999999999</v>
      </c>
      <c r="GV17" s="9">
        <v>1.409</v>
      </c>
      <c r="GW17" s="9">
        <v>1.806</v>
      </c>
      <c r="GX17" s="9">
        <v>7.1130000000000004</v>
      </c>
      <c r="GY17" s="9">
        <v>2.464</v>
      </c>
      <c r="GZ17" s="9">
        <v>4.6479999999999997</v>
      </c>
      <c r="HA17" s="9">
        <v>0.16900000000000001</v>
      </c>
      <c r="HB17" s="9">
        <v>0.16900000000000001</v>
      </c>
      <c r="HC17" s="9">
        <v>0</v>
      </c>
      <c r="HD17" s="9">
        <v>5.4009999999999998</v>
      </c>
      <c r="HE17" s="9">
        <v>4.673</v>
      </c>
      <c r="HF17" s="9">
        <v>0.72699999999999998</v>
      </c>
      <c r="HG17" s="9">
        <v>4.734</v>
      </c>
      <c r="HH17" s="9">
        <v>4.0060000000000002</v>
      </c>
      <c r="HI17" s="9">
        <v>0.72699999999999998</v>
      </c>
      <c r="HJ17" s="9">
        <v>1.1870000000000001</v>
      </c>
      <c r="HK17" s="9">
        <v>0.46</v>
      </c>
      <c r="HL17" s="9">
        <v>0.72699999999999998</v>
      </c>
      <c r="HM17" s="9">
        <v>3.5459999999999998</v>
      </c>
      <c r="HN17" s="9">
        <v>3.5459999999999998</v>
      </c>
      <c r="HO17" s="9">
        <v>0</v>
      </c>
      <c r="HP17" s="9">
        <v>0.66700000000000004</v>
      </c>
      <c r="HQ17" s="9">
        <v>0.66700000000000004</v>
      </c>
      <c r="HR17" s="9">
        <v>0</v>
      </c>
      <c r="HS17" s="9">
        <v>1.454</v>
      </c>
      <c r="HT17" s="9">
        <v>0.85899999999999999</v>
      </c>
      <c r="HU17" s="9">
        <v>0.59499999999999997</v>
      </c>
      <c r="HV17" s="9">
        <v>1.454</v>
      </c>
      <c r="HW17" s="9">
        <v>0.85899999999999999</v>
      </c>
      <c r="HX17" s="9">
        <v>0.59499999999999997</v>
      </c>
      <c r="HY17" s="9">
        <v>0.85899999999999999</v>
      </c>
      <c r="HZ17" s="9">
        <v>0.85899999999999999</v>
      </c>
      <c r="IA17" s="9">
        <v>0</v>
      </c>
      <c r="IB17" s="9">
        <v>0.59499999999999997</v>
      </c>
      <c r="IC17" s="9">
        <v>0</v>
      </c>
      <c r="ID17" s="9">
        <v>0.59499999999999997</v>
      </c>
      <c r="IE17" s="9">
        <v>0</v>
      </c>
      <c r="IF17" s="9">
        <v>0</v>
      </c>
      <c r="IG17" s="9">
        <v>0</v>
      </c>
      <c r="IH17" s="9">
        <v>309.75799999999998</v>
      </c>
      <c r="II17" s="9">
        <v>125.38200000000001</v>
      </c>
      <c r="IJ17" s="9">
        <v>184.37700000000001</v>
      </c>
      <c r="IK17" s="9">
        <v>291.41199999999998</v>
      </c>
      <c r="IL17" s="9">
        <v>121.88800000000001</v>
      </c>
      <c r="IM17" s="9">
        <v>169.52500000000001</v>
      </c>
      <c r="IN17" s="9">
        <v>130.22300000000001</v>
      </c>
      <c r="IO17" s="9">
        <v>54.305999999999997</v>
      </c>
      <c r="IP17" s="9">
        <v>75.917000000000002</v>
      </c>
      <c r="IQ17" s="9">
        <v>161.19</v>
      </c>
    </row>
    <row r="18" spans="1:251">
      <c r="A18" s="10">
        <v>44593</v>
      </c>
      <c r="B18" s="9">
        <v>44.982999999999997</v>
      </c>
      <c r="C18" s="9">
        <v>22.513999999999999</v>
      </c>
      <c r="D18" s="9">
        <v>22.469000000000001</v>
      </c>
      <c r="E18" s="9">
        <v>42.246000000000002</v>
      </c>
      <c r="F18" s="9">
        <v>20.315999999999999</v>
      </c>
      <c r="G18" s="9">
        <v>21.93</v>
      </c>
      <c r="H18" s="9">
        <v>15.888</v>
      </c>
      <c r="I18" s="9">
        <v>11.034000000000001</v>
      </c>
      <c r="J18" s="9">
        <v>4.8540000000000001</v>
      </c>
      <c r="K18" s="9">
        <v>26.358000000000001</v>
      </c>
      <c r="L18" s="9">
        <v>9.282</v>
      </c>
      <c r="M18" s="9">
        <v>17.076000000000001</v>
      </c>
      <c r="N18" s="9">
        <v>2.7370000000000001</v>
      </c>
      <c r="O18" s="9">
        <v>2.198</v>
      </c>
      <c r="P18" s="9">
        <v>0.53800000000000003</v>
      </c>
      <c r="Q18" s="9">
        <v>90.484999999999999</v>
      </c>
      <c r="R18" s="9">
        <v>24.253</v>
      </c>
      <c r="S18" s="9">
        <v>66.231999999999999</v>
      </c>
      <c r="T18" s="9">
        <v>84.162999999999997</v>
      </c>
      <c r="U18" s="9">
        <v>22.343</v>
      </c>
      <c r="V18" s="9">
        <v>61.82</v>
      </c>
      <c r="W18" s="9">
        <v>35.451000000000001</v>
      </c>
      <c r="X18" s="9">
        <v>10.978999999999999</v>
      </c>
      <c r="Y18" s="9">
        <v>24.472000000000001</v>
      </c>
      <c r="Z18" s="9">
        <v>48.712000000000003</v>
      </c>
      <c r="AA18" s="9">
        <v>11.364000000000001</v>
      </c>
      <c r="AB18" s="9">
        <v>37.347999999999999</v>
      </c>
      <c r="AC18" s="9">
        <v>6.3220000000000001</v>
      </c>
      <c r="AD18" s="9">
        <v>1.91</v>
      </c>
      <c r="AE18" s="9">
        <v>4.4119999999999999</v>
      </c>
      <c r="AF18" s="9">
        <v>85.319000000000003</v>
      </c>
      <c r="AG18" s="9">
        <v>30.44</v>
      </c>
      <c r="AH18" s="9">
        <v>54.878999999999998</v>
      </c>
      <c r="AI18" s="9">
        <v>79.837999999999994</v>
      </c>
      <c r="AJ18" s="9">
        <v>28.994</v>
      </c>
      <c r="AK18" s="9">
        <v>50.844000000000001</v>
      </c>
      <c r="AL18" s="9">
        <v>36.518999999999998</v>
      </c>
      <c r="AM18" s="9">
        <v>15.298999999999999</v>
      </c>
      <c r="AN18" s="9">
        <v>21.22</v>
      </c>
      <c r="AO18" s="9">
        <v>43.319000000000003</v>
      </c>
      <c r="AP18" s="9">
        <v>13.695</v>
      </c>
      <c r="AQ18" s="9">
        <v>29.623999999999999</v>
      </c>
      <c r="AR18" s="9">
        <v>5.4809999999999999</v>
      </c>
      <c r="AS18" s="9">
        <v>1.4470000000000001</v>
      </c>
      <c r="AT18" s="9">
        <v>4.0339999999999998</v>
      </c>
      <c r="AU18" s="9">
        <v>25.423999999999999</v>
      </c>
      <c r="AV18" s="9">
        <v>13.787000000000001</v>
      </c>
      <c r="AW18" s="9">
        <v>11.637</v>
      </c>
      <c r="AX18" s="9">
        <v>24.349</v>
      </c>
      <c r="AY18" s="9">
        <v>13.250999999999999</v>
      </c>
      <c r="AZ18" s="9">
        <v>11.099</v>
      </c>
      <c r="BA18" s="9">
        <v>13.128</v>
      </c>
      <c r="BB18" s="9">
        <v>9.4629999999999992</v>
      </c>
      <c r="BC18" s="9">
        <v>3.6659999999999999</v>
      </c>
      <c r="BD18" s="9">
        <v>11.221</v>
      </c>
      <c r="BE18" s="9">
        <v>3.7879999999999998</v>
      </c>
      <c r="BF18" s="9">
        <v>7.4329999999999998</v>
      </c>
      <c r="BG18" s="9">
        <v>1.075</v>
      </c>
      <c r="BH18" s="9">
        <v>0.53600000000000003</v>
      </c>
      <c r="BI18" s="9">
        <v>0.53800000000000003</v>
      </c>
      <c r="BJ18" s="9">
        <v>10.045</v>
      </c>
      <c r="BK18" s="9">
        <v>5.13</v>
      </c>
      <c r="BL18" s="9">
        <v>4.915</v>
      </c>
      <c r="BM18" s="9">
        <v>8.4770000000000003</v>
      </c>
      <c r="BN18" s="9">
        <v>3.5609999999999999</v>
      </c>
      <c r="BO18" s="9">
        <v>4.915</v>
      </c>
      <c r="BP18" s="9">
        <v>4.6879999999999997</v>
      </c>
      <c r="BQ18" s="9">
        <v>2.585</v>
      </c>
      <c r="BR18" s="9">
        <v>2.1030000000000002</v>
      </c>
      <c r="BS18" s="9">
        <v>3.7890000000000001</v>
      </c>
      <c r="BT18" s="9">
        <v>0.97599999999999998</v>
      </c>
      <c r="BU18" s="9">
        <v>2.8130000000000002</v>
      </c>
      <c r="BV18" s="9">
        <v>1.569</v>
      </c>
      <c r="BW18" s="9">
        <v>1.569</v>
      </c>
      <c r="BX18" s="9">
        <v>0</v>
      </c>
      <c r="BY18" s="9">
        <v>17.081</v>
      </c>
      <c r="BZ18" s="9">
        <v>10.493</v>
      </c>
      <c r="CA18" s="9">
        <v>6.5880000000000001</v>
      </c>
      <c r="CB18" s="9">
        <v>15.576000000000001</v>
      </c>
      <c r="CC18" s="9">
        <v>8.9879999999999995</v>
      </c>
      <c r="CD18" s="9">
        <v>6.5880000000000001</v>
      </c>
      <c r="CE18" s="9">
        <v>3.3149999999999999</v>
      </c>
      <c r="CF18" s="9">
        <v>2.6680000000000001</v>
      </c>
      <c r="CG18" s="9">
        <v>0.64700000000000002</v>
      </c>
      <c r="CH18" s="9">
        <v>12.260999999999999</v>
      </c>
      <c r="CI18" s="9">
        <v>6.3209999999999997</v>
      </c>
      <c r="CJ18" s="9">
        <v>5.9409999999999998</v>
      </c>
      <c r="CK18" s="9">
        <v>1.5049999999999999</v>
      </c>
      <c r="CL18" s="9">
        <v>1.5049999999999999</v>
      </c>
      <c r="CM18" s="9">
        <v>0</v>
      </c>
      <c r="CN18" s="9">
        <v>10.363</v>
      </c>
      <c r="CO18" s="9">
        <v>3.7749999999999999</v>
      </c>
      <c r="CP18" s="9">
        <v>6.5880000000000001</v>
      </c>
      <c r="CQ18" s="9">
        <v>9.7330000000000005</v>
      </c>
      <c r="CR18" s="9">
        <v>3.145</v>
      </c>
      <c r="CS18" s="9">
        <v>6.5880000000000001</v>
      </c>
      <c r="CT18" s="9">
        <v>2.3380000000000001</v>
      </c>
      <c r="CU18" s="9">
        <v>1.6910000000000001</v>
      </c>
      <c r="CV18" s="9">
        <v>0.64700000000000002</v>
      </c>
      <c r="CW18" s="9">
        <v>7.3949999999999996</v>
      </c>
      <c r="CX18" s="9">
        <v>1.454</v>
      </c>
      <c r="CY18" s="9">
        <v>5.9409999999999998</v>
      </c>
      <c r="CZ18" s="9">
        <v>0.63</v>
      </c>
      <c r="DA18" s="9">
        <v>0.63</v>
      </c>
      <c r="DB18" s="9">
        <v>0</v>
      </c>
      <c r="DC18" s="9">
        <v>6.718</v>
      </c>
      <c r="DD18" s="9">
        <v>6.718</v>
      </c>
      <c r="DE18" s="9">
        <v>0</v>
      </c>
      <c r="DF18" s="9">
        <v>5.843</v>
      </c>
      <c r="DG18" s="9">
        <v>5.843</v>
      </c>
      <c r="DH18" s="9">
        <v>0</v>
      </c>
      <c r="DI18" s="9">
        <v>0.97699999999999998</v>
      </c>
      <c r="DJ18" s="9">
        <v>0.97699999999999998</v>
      </c>
      <c r="DK18" s="9">
        <v>0</v>
      </c>
      <c r="DL18" s="9">
        <v>4.867</v>
      </c>
      <c r="DM18" s="9">
        <v>4.867</v>
      </c>
      <c r="DN18" s="9">
        <v>0</v>
      </c>
      <c r="DO18" s="9">
        <v>0.875</v>
      </c>
      <c r="DP18" s="9">
        <v>0.875</v>
      </c>
      <c r="DQ18" s="9">
        <v>0</v>
      </c>
      <c r="DR18" s="9">
        <v>8.6530000000000005</v>
      </c>
      <c r="DS18" s="9">
        <v>4.7549999999999999</v>
      </c>
      <c r="DT18" s="9">
        <v>3.8980000000000001</v>
      </c>
      <c r="DU18" s="9">
        <v>8.6530000000000005</v>
      </c>
      <c r="DV18" s="9">
        <v>4.7549999999999999</v>
      </c>
      <c r="DW18" s="9">
        <v>3.8980000000000001</v>
      </c>
      <c r="DX18" s="9">
        <v>2.1379999999999999</v>
      </c>
      <c r="DY18" s="9">
        <v>1.8919999999999999</v>
      </c>
      <c r="DZ18" s="9">
        <v>0.246</v>
      </c>
      <c r="EA18" s="9">
        <v>6.5149999999999997</v>
      </c>
      <c r="EB18" s="9">
        <v>2.863</v>
      </c>
      <c r="EC18" s="9">
        <v>3.653</v>
      </c>
      <c r="ED18" s="9">
        <v>0</v>
      </c>
      <c r="EE18" s="9">
        <v>0</v>
      </c>
      <c r="EF18" s="9">
        <v>0</v>
      </c>
      <c r="EG18" s="9">
        <v>3.6150000000000002</v>
      </c>
      <c r="EH18" s="9">
        <v>1.43</v>
      </c>
      <c r="EI18" s="9">
        <v>2.1850000000000001</v>
      </c>
      <c r="EJ18" s="9">
        <v>3.6150000000000002</v>
      </c>
      <c r="EK18" s="9">
        <v>1.43</v>
      </c>
      <c r="EL18" s="9">
        <v>2.1850000000000001</v>
      </c>
      <c r="EM18" s="9">
        <v>0.40200000000000002</v>
      </c>
      <c r="EN18" s="9">
        <v>0</v>
      </c>
      <c r="EO18" s="9">
        <v>0.40200000000000002</v>
      </c>
      <c r="EP18" s="9">
        <v>3.2130000000000001</v>
      </c>
      <c r="EQ18" s="9">
        <v>1.43</v>
      </c>
      <c r="ER18" s="9">
        <v>1.784</v>
      </c>
      <c r="ES18" s="9">
        <v>0</v>
      </c>
      <c r="ET18" s="9">
        <v>0</v>
      </c>
      <c r="EU18" s="9">
        <v>0</v>
      </c>
      <c r="EV18" s="9">
        <v>1.7130000000000001</v>
      </c>
      <c r="EW18" s="9">
        <v>1.6</v>
      </c>
      <c r="EX18" s="9">
        <v>0.113</v>
      </c>
      <c r="EY18" s="9">
        <v>1.7130000000000001</v>
      </c>
      <c r="EZ18" s="9">
        <v>1.6</v>
      </c>
      <c r="FA18" s="9">
        <v>0.113</v>
      </c>
      <c r="FB18" s="9">
        <v>0.28499999999999998</v>
      </c>
      <c r="FC18" s="9">
        <v>0.28499999999999998</v>
      </c>
      <c r="FD18" s="9">
        <v>0</v>
      </c>
      <c r="FE18" s="9">
        <v>1.4279999999999999</v>
      </c>
      <c r="FF18" s="9">
        <v>1.3149999999999999</v>
      </c>
      <c r="FG18" s="9">
        <v>0.113</v>
      </c>
      <c r="FH18" s="9">
        <v>0</v>
      </c>
      <c r="FI18" s="9">
        <v>0</v>
      </c>
      <c r="FJ18" s="9">
        <v>0</v>
      </c>
      <c r="FK18" s="9">
        <v>3.1</v>
      </c>
      <c r="FL18" s="9">
        <v>2.7090000000000001</v>
      </c>
      <c r="FM18" s="9">
        <v>0.39100000000000001</v>
      </c>
      <c r="FN18" s="9">
        <v>1.595</v>
      </c>
      <c r="FO18" s="9">
        <v>1.204</v>
      </c>
      <c r="FP18" s="9">
        <v>0.39100000000000001</v>
      </c>
      <c r="FQ18" s="9">
        <v>0.49099999999999999</v>
      </c>
      <c r="FR18" s="9">
        <v>0.49099999999999999</v>
      </c>
      <c r="FS18" s="9">
        <v>0</v>
      </c>
      <c r="FT18" s="9">
        <v>1.1040000000000001</v>
      </c>
      <c r="FU18" s="9">
        <v>0.71299999999999997</v>
      </c>
      <c r="FV18" s="9">
        <v>0.39100000000000001</v>
      </c>
      <c r="FW18" s="9">
        <v>1.5049999999999999</v>
      </c>
      <c r="FX18" s="9">
        <v>1.5049999999999999</v>
      </c>
      <c r="FY18" s="9">
        <v>0</v>
      </c>
      <c r="FZ18" s="9">
        <v>9.1310000000000002</v>
      </c>
      <c r="GA18" s="9">
        <v>4.149</v>
      </c>
      <c r="GB18" s="9">
        <v>4.9820000000000002</v>
      </c>
      <c r="GC18" s="9">
        <v>9.1310000000000002</v>
      </c>
      <c r="GD18" s="9">
        <v>4.149</v>
      </c>
      <c r="GE18" s="9">
        <v>4.9820000000000002</v>
      </c>
      <c r="GF18" s="9">
        <v>1.3480000000000001</v>
      </c>
      <c r="GG18" s="9">
        <v>0.94599999999999995</v>
      </c>
      <c r="GH18" s="9">
        <v>0.40200000000000002</v>
      </c>
      <c r="GI18" s="9">
        <v>7.7830000000000004</v>
      </c>
      <c r="GJ18" s="9">
        <v>3.2029999999999998</v>
      </c>
      <c r="GK18" s="9">
        <v>4.5810000000000004</v>
      </c>
      <c r="GL18" s="9">
        <v>0</v>
      </c>
      <c r="GM18" s="9">
        <v>0</v>
      </c>
      <c r="GN18" s="9">
        <v>0</v>
      </c>
      <c r="GO18" s="9">
        <v>5.1719999999999997</v>
      </c>
      <c r="GP18" s="9">
        <v>3.5670000000000002</v>
      </c>
      <c r="GQ18" s="9">
        <v>1.6060000000000001</v>
      </c>
      <c r="GR18" s="9">
        <v>5.1719999999999997</v>
      </c>
      <c r="GS18" s="9">
        <v>3.5670000000000002</v>
      </c>
      <c r="GT18" s="9">
        <v>1.6060000000000001</v>
      </c>
      <c r="GU18" s="9">
        <v>1.4079999999999999</v>
      </c>
      <c r="GV18" s="9">
        <v>1.1619999999999999</v>
      </c>
      <c r="GW18" s="9">
        <v>0.246</v>
      </c>
      <c r="GX18" s="9">
        <v>3.7650000000000001</v>
      </c>
      <c r="GY18" s="9">
        <v>2.4049999999999998</v>
      </c>
      <c r="GZ18" s="9">
        <v>1.36</v>
      </c>
      <c r="HA18" s="9">
        <v>0</v>
      </c>
      <c r="HB18" s="9">
        <v>0</v>
      </c>
      <c r="HC18" s="9">
        <v>0</v>
      </c>
      <c r="HD18" s="9">
        <v>1.155</v>
      </c>
      <c r="HE18" s="9">
        <v>1.155</v>
      </c>
      <c r="HF18" s="9">
        <v>0</v>
      </c>
      <c r="HG18" s="9">
        <v>1.155</v>
      </c>
      <c r="HH18" s="9">
        <v>1.155</v>
      </c>
      <c r="HI18" s="9">
        <v>0</v>
      </c>
      <c r="HJ18" s="9">
        <v>0.55900000000000005</v>
      </c>
      <c r="HK18" s="9">
        <v>0.55900000000000005</v>
      </c>
      <c r="HL18" s="9">
        <v>0</v>
      </c>
      <c r="HM18" s="9">
        <v>0.59599999999999997</v>
      </c>
      <c r="HN18" s="9">
        <v>0.59599999999999997</v>
      </c>
      <c r="HO18" s="9">
        <v>0</v>
      </c>
      <c r="HP18" s="9">
        <v>0</v>
      </c>
      <c r="HQ18" s="9">
        <v>0</v>
      </c>
      <c r="HR18" s="9">
        <v>0</v>
      </c>
      <c r="HS18" s="9">
        <v>1.6220000000000001</v>
      </c>
      <c r="HT18" s="9">
        <v>1.6220000000000001</v>
      </c>
      <c r="HU18" s="9">
        <v>0</v>
      </c>
      <c r="HV18" s="9">
        <v>0.11700000000000001</v>
      </c>
      <c r="HW18" s="9">
        <v>0.11700000000000001</v>
      </c>
      <c r="HX18" s="9">
        <v>0</v>
      </c>
      <c r="HY18" s="9">
        <v>0</v>
      </c>
      <c r="HZ18" s="9">
        <v>0</v>
      </c>
      <c r="IA18" s="9">
        <v>0</v>
      </c>
      <c r="IB18" s="9">
        <v>0.11700000000000001</v>
      </c>
      <c r="IC18" s="9">
        <v>0.11700000000000001</v>
      </c>
      <c r="ID18" s="9">
        <v>0</v>
      </c>
      <c r="IE18" s="9">
        <v>1.5049999999999999</v>
      </c>
      <c r="IF18" s="9">
        <v>1.5049999999999999</v>
      </c>
      <c r="IG18" s="9">
        <v>0</v>
      </c>
      <c r="IH18" s="9">
        <v>249.85599999999999</v>
      </c>
      <c r="II18" s="9">
        <v>108.39100000000001</v>
      </c>
      <c r="IJ18" s="9">
        <v>141.465</v>
      </c>
      <c r="IK18" s="9">
        <v>230.54400000000001</v>
      </c>
      <c r="IL18" s="9">
        <v>99.406000000000006</v>
      </c>
      <c r="IM18" s="9">
        <v>131.137</v>
      </c>
      <c r="IN18" s="9">
        <v>97.302000000000007</v>
      </c>
      <c r="IO18" s="9">
        <v>44.99</v>
      </c>
      <c r="IP18" s="9">
        <v>52.313000000000002</v>
      </c>
      <c r="IQ18" s="9">
        <v>133.24100000000001</v>
      </c>
    </row>
    <row r="19" spans="1:251">
      <c r="A19" s="10">
        <v>44958</v>
      </c>
      <c r="B19" s="9">
        <v>43.478000000000002</v>
      </c>
      <c r="C19" s="9">
        <v>21.061</v>
      </c>
      <c r="D19" s="9">
        <v>22.417000000000002</v>
      </c>
      <c r="E19" s="9">
        <v>35.831000000000003</v>
      </c>
      <c r="F19" s="9">
        <v>16.481999999999999</v>
      </c>
      <c r="G19" s="9">
        <v>19.349</v>
      </c>
      <c r="H19" s="9">
        <v>16.155999999999999</v>
      </c>
      <c r="I19" s="9">
        <v>5.851</v>
      </c>
      <c r="J19" s="9">
        <v>10.305999999999999</v>
      </c>
      <c r="K19" s="9">
        <v>19.675000000000001</v>
      </c>
      <c r="L19" s="9">
        <v>10.631</v>
      </c>
      <c r="M19" s="9">
        <v>9.0429999999999993</v>
      </c>
      <c r="N19" s="9">
        <v>7.6470000000000002</v>
      </c>
      <c r="O19" s="9">
        <v>4.5789999999999997</v>
      </c>
      <c r="P19" s="9">
        <v>3.0680000000000001</v>
      </c>
      <c r="Q19" s="9">
        <v>93.986000000000004</v>
      </c>
      <c r="R19" s="9">
        <v>25.390999999999998</v>
      </c>
      <c r="S19" s="9">
        <v>68.593999999999994</v>
      </c>
      <c r="T19" s="9">
        <v>86.626999999999995</v>
      </c>
      <c r="U19" s="9">
        <v>23.216999999999999</v>
      </c>
      <c r="V19" s="9">
        <v>63.41</v>
      </c>
      <c r="W19" s="9">
        <v>40.159999999999997</v>
      </c>
      <c r="X19" s="9">
        <v>11.211</v>
      </c>
      <c r="Y19" s="9">
        <v>28.948</v>
      </c>
      <c r="Z19" s="9">
        <v>46.466999999999999</v>
      </c>
      <c r="AA19" s="9">
        <v>12.005000000000001</v>
      </c>
      <c r="AB19" s="9">
        <v>34.462000000000003</v>
      </c>
      <c r="AC19" s="9">
        <v>7.359</v>
      </c>
      <c r="AD19" s="9">
        <v>2.1749999999999998</v>
      </c>
      <c r="AE19" s="9">
        <v>5.1840000000000002</v>
      </c>
      <c r="AF19" s="9">
        <v>90.494</v>
      </c>
      <c r="AG19" s="9">
        <v>32.543999999999997</v>
      </c>
      <c r="AH19" s="9">
        <v>57.951000000000001</v>
      </c>
      <c r="AI19" s="9">
        <v>83.206000000000003</v>
      </c>
      <c r="AJ19" s="9">
        <v>29.771999999999998</v>
      </c>
      <c r="AK19" s="9">
        <v>53.433999999999997</v>
      </c>
      <c r="AL19" s="9">
        <v>35.676000000000002</v>
      </c>
      <c r="AM19" s="9">
        <v>10.023</v>
      </c>
      <c r="AN19" s="9">
        <v>25.652999999999999</v>
      </c>
      <c r="AO19" s="9">
        <v>47.53</v>
      </c>
      <c r="AP19" s="9">
        <v>19.748999999999999</v>
      </c>
      <c r="AQ19" s="9">
        <v>27.780999999999999</v>
      </c>
      <c r="AR19" s="9">
        <v>7.2880000000000003</v>
      </c>
      <c r="AS19" s="9">
        <v>2.7709999999999999</v>
      </c>
      <c r="AT19" s="9">
        <v>4.5170000000000003</v>
      </c>
      <c r="AU19" s="9">
        <v>20.594999999999999</v>
      </c>
      <c r="AV19" s="9">
        <v>11.74</v>
      </c>
      <c r="AW19" s="9">
        <v>8.8539999999999992</v>
      </c>
      <c r="AX19" s="9">
        <v>19.257000000000001</v>
      </c>
      <c r="AY19" s="9">
        <v>11.069000000000001</v>
      </c>
      <c r="AZ19" s="9">
        <v>8.1880000000000006</v>
      </c>
      <c r="BA19" s="9">
        <v>11.632999999999999</v>
      </c>
      <c r="BB19" s="9">
        <v>6.6980000000000004</v>
      </c>
      <c r="BC19" s="9">
        <v>4.9349999999999996</v>
      </c>
      <c r="BD19" s="9">
        <v>7.6239999999999997</v>
      </c>
      <c r="BE19" s="9">
        <v>4.3710000000000004</v>
      </c>
      <c r="BF19" s="9">
        <v>3.2530000000000001</v>
      </c>
      <c r="BG19" s="9">
        <v>1.3380000000000001</v>
      </c>
      <c r="BH19" s="9">
        <v>0.67100000000000004</v>
      </c>
      <c r="BI19" s="9">
        <v>0.66600000000000004</v>
      </c>
      <c r="BJ19" s="9">
        <v>5.6630000000000003</v>
      </c>
      <c r="BK19" s="9">
        <v>2.9620000000000002</v>
      </c>
      <c r="BL19" s="9">
        <v>2.7010000000000001</v>
      </c>
      <c r="BM19" s="9">
        <v>4.0039999999999996</v>
      </c>
      <c r="BN19" s="9">
        <v>1.302</v>
      </c>
      <c r="BO19" s="9">
        <v>2.7010000000000001</v>
      </c>
      <c r="BP19" s="9">
        <v>3.1749999999999998</v>
      </c>
      <c r="BQ19" s="9">
        <v>0.58299999999999996</v>
      </c>
      <c r="BR19" s="9">
        <v>2.5920000000000001</v>
      </c>
      <c r="BS19" s="9">
        <v>0.82899999999999996</v>
      </c>
      <c r="BT19" s="9">
        <v>0.71899999999999997</v>
      </c>
      <c r="BU19" s="9">
        <v>0.11</v>
      </c>
      <c r="BV19" s="9">
        <v>1.66</v>
      </c>
      <c r="BW19" s="9">
        <v>1.66</v>
      </c>
      <c r="BX19" s="9">
        <v>0</v>
      </c>
      <c r="BY19" s="9">
        <v>36.720999999999997</v>
      </c>
      <c r="BZ19" s="9">
        <v>19.722000000000001</v>
      </c>
      <c r="CA19" s="9">
        <v>16.998999999999999</v>
      </c>
      <c r="CB19" s="9">
        <v>35.322000000000003</v>
      </c>
      <c r="CC19" s="9">
        <v>19.722000000000001</v>
      </c>
      <c r="CD19" s="9">
        <v>15.6</v>
      </c>
      <c r="CE19" s="9">
        <v>13.657999999999999</v>
      </c>
      <c r="CF19" s="9">
        <v>5.8440000000000003</v>
      </c>
      <c r="CG19" s="9">
        <v>7.8140000000000001</v>
      </c>
      <c r="CH19" s="9">
        <v>21.663</v>
      </c>
      <c r="CI19" s="9">
        <v>13.878</v>
      </c>
      <c r="CJ19" s="9">
        <v>7.7859999999999996</v>
      </c>
      <c r="CK19" s="9">
        <v>1.399</v>
      </c>
      <c r="CL19" s="9">
        <v>0</v>
      </c>
      <c r="CM19" s="9">
        <v>1.399</v>
      </c>
      <c r="CN19" s="9">
        <v>22.321999999999999</v>
      </c>
      <c r="CO19" s="9">
        <v>11.118</v>
      </c>
      <c r="CP19" s="9">
        <v>11.204000000000001</v>
      </c>
      <c r="CQ19" s="9">
        <v>21.832000000000001</v>
      </c>
      <c r="CR19" s="9">
        <v>11.118</v>
      </c>
      <c r="CS19" s="9">
        <v>10.712999999999999</v>
      </c>
      <c r="CT19" s="9">
        <v>8.8360000000000003</v>
      </c>
      <c r="CU19" s="9">
        <v>2.9910000000000001</v>
      </c>
      <c r="CV19" s="9">
        <v>5.8460000000000001</v>
      </c>
      <c r="CW19" s="9">
        <v>12.994999999999999</v>
      </c>
      <c r="CX19" s="9">
        <v>8.1280000000000001</v>
      </c>
      <c r="CY19" s="9">
        <v>4.867</v>
      </c>
      <c r="CZ19" s="9">
        <v>0.49</v>
      </c>
      <c r="DA19" s="9">
        <v>0</v>
      </c>
      <c r="DB19" s="9">
        <v>0.49</v>
      </c>
      <c r="DC19" s="9">
        <v>14.398999999999999</v>
      </c>
      <c r="DD19" s="9">
        <v>8.6029999999999998</v>
      </c>
      <c r="DE19" s="9">
        <v>5.7949999999999999</v>
      </c>
      <c r="DF19" s="9">
        <v>13.49</v>
      </c>
      <c r="DG19" s="9">
        <v>8.6029999999999998</v>
      </c>
      <c r="DH19" s="9">
        <v>4.8860000000000001</v>
      </c>
      <c r="DI19" s="9">
        <v>4.8220000000000001</v>
      </c>
      <c r="DJ19" s="9">
        <v>2.8540000000000001</v>
      </c>
      <c r="DK19" s="9">
        <v>1.968</v>
      </c>
      <c r="DL19" s="9">
        <v>8.6679999999999993</v>
      </c>
      <c r="DM19" s="9">
        <v>5.75</v>
      </c>
      <c r="DN19" s="9">
        <v>2.9180000000000001</v>
      </c>
      <c r="DO19" s="9">
        <v>0.90900000000000003</v>
      </c>
      <c r="DP19" s="9">
        <v>0</v>
      </c>
      <c r="DQ19" s="9">
        <v>0.90900000000000003</v>
      </c>
      <c r="DR19" s="9">
        <v>22.669</v>
      </c>
      <c r="DS19" s="9">
        <v>10.548999999999999</v>
      </c>
      <c r="DT19" s="9">
        <v>12.119</v>
      </c>
      <c r="DU19" s="9">
        <v>21.401</v>
      </c>
      <c r="DV19" s="9">
        <v>10.548999999999999</v>
      </c>
      <c r="DW19" s="9">
        <v>10.852</v>
      </c>
      <c r="DX19" s="9">
        <v>6.6379999999999999</v>
      </c>
      <c r="DY19" s="9">
        <v>1.623</v>
      </c>
      <c r="DZ19" s="9">
        <v>5.0149999999999997</v>
      </c>
      <c r="EA19" s="9">
        <v>14.763</v>
      </c>
      <c r="EB19" s="9">
        <v>8.9260000000000002</v>
      </c>
      <c r="EC19" s="9">
        <v>5.8369999999999997</v>
      </c>
      <c r="ED19" s="9">
        <v>1.268</v>
      </c>
      <c r="EE19" s="9">
        <v>0</v>
      </c>
      <c r="EF19" s="9">
        <v>1.268</v>
      </c>
      <c r="EG19" s="9">
        <v>6.867</v>
      </c>
      <c r="EH19" s="9">
        <v>4.5780000000000003</v>
      </c>
      <c r="EI19" s="9">
        <v>2.29</v>
      </c>
      <c r="EJ19" s="9">
        <v>6.867</v>
      </c>
      <c r="EK19" s="9">
        <v>4.5780000000000003</v>
      </c>
      <c r="EL19" s="9">
        <v>2.29</v>
      </c>
      <c r="EM19" s="9">
        <v>3.43</v>
      </c>
      <c r="EN19" s="9">
        <v>1.728</v>
      </c>
      <c r="EO19" s="9">
        <v>1.7010000000000001</v>
      </c>
      <c r="EP19" s="9">
        <v>3.4380000000000002</v>
      </c>
      <c r="EQ19" s="9">
        <v>2.85</v>
      </c>
      <c r="ER19" s="9">
        <v>0.58799999999999997</v>
      </c>
      <c r="ES19" s="9">
        <v>0</v>
      </c>
      <c r="ET19" s="9">
        <v>0</v>
      </c>
      <c r="EU19" s="9">
        <v>0</v>
      </c>
      <c r="EV19" s="9">
        <v>1.6819999999999999</v>
      </c>
      <c r="EW19" s="9">
        <v>0.90800000000000003</v>
      </c>
      <c r="EX19" s="9">
        <v>0.77400000000000002</v>
      </c>
      <c r="EY19" s="9">
        <v>1.6819999999999999</v>
      </c>
      <c r="EZ19" s="9">
        <v>0.90800000000000003</v>
      </c>
      <c r="FA19" s="9">
        <v>0.77400000000000002</v>
      </c>
      <c r="FB19" s="9">
        <v>1.548</v>
      </c>
      <c r="FC19" s="9">
        <v>0.90800000000000003</v>
      </c>
      <c r="FD19" s="9">
        <v>0.64</v>
      </c>
      <c r="FE19" s="9">
        <v>0.13400000000000001</v>
      </c>
      <c r="FF19" s="9">
        <v>0</v>
      </c>
      <c r="FG19" s="9">
        <v>0.13400000000000001</v>
      </c>
      <c r="FH19" s="9">
        <v>0</v>
      </c>
      <c r="FI19" s="9">
        <v>0</v>
      </c>
      <c r="FJ19" s="9">
        <v>0</v>
      </c>
      <c r="FK19" s="9">
        <v>5.5030000000000001</v>
      </c>
      <c r="FL19" s="9">
        <v>3.6869999999999998</v>
      </c>
      <c r="FM19" s="9">
        <v>1.8160000000000001</v>
      </c>
      <c r="FN19" s="9">
        <v>5.3710000000000004</v>
      </c>
      <c r="FO19" s="9">
        <v>3.6869999999999998</v>
      </c>
      <c r="FP19" s="9">
        <v>1.6839999999999999</v>
      </c>
      <c r="FQ19" s="9">
        <v>2.0419999999999998</v>
      </c>
      <c r="FR19" s="9">
        <v>1.585</v>
      </c>
      <c r="FS19" s="9">
        <v>0.45700000000000002</v>
      </c>
      <c r="FT19" s="9">
        <v>3.3290000000000002</v>
      </c>
      <c r="FU19" s="9">
        <v>2.1019999999999999</v>
      </c>
      <c r="FV19" s="9">
        <v>1.2270000000000001</v>
      </c>
      <c r="FW19" s="9">
        <v>0.13200000000000001</v>
      </c>
      <c r="FX19" s="9">
        <v>0</v>
      </c>
      <c r="FY19" s="9">
        <v>0.13200000000000001</v>
      </c>
      <c r="FZ19" s="9">
        <v>12.787000000000001</v>
      </c>
      <c r="GA19" s="9">
        <v>6.5209999999999999</v>
      </c>
      <c r="GB19" s="9">
        <v>6.2670000000000003</v>
      </c>
      <c r="GC19" s="9">
        <v>12.297000000000001</v>
      </c>
      <c r="GD19" s="9">
        <v>6.5209999999999999</v>
      </c>
      <c r="GE19" s="9">
        <v>5.7759999999999998</v>
      </c>
      <c r="GF19" s="9">
        <v>2.8610000000000002</v>
      </c>
      <c r="GG19" s="9">
        <v>1.361</v>
      </c>
      <c r="GH19" s="9">
        <v>1.5</v>
      </c>
      <c r="GI19" s="9">
        <v>9.4359999999999999</v>
      </c>
      <c r="GJ19" s="9">
        <v>5.1589999999999998</v>
      </c>
      <c r="GK19" s="9">
        <v>4.2770000000000001</v>
      </c>
      <c r="GL19" s="9">
        <v>0.49</v>
      </c>
      <c r="GM19" s="9">
        <v>0</v>
      </c>
      <c r="GN19" s="9">
        <v>0.49</v>
      </c>
      <c r="GO19" s="9">
        <v>18.655999999999999</v>
      </c>
      <c r="GP19" s="9">
        <v>9.4550000000000001</v>
      </c>
      <c r="GQ19" s="9">
        <v>9.2010000000000005</v>
      </c>
      <c r="GR19" s="9">
        <v>17.879000000000001</v>
      </c>
      <c r="GS19" s="9">
        <v>9.4550000000000001</v>
      </c>
      <c r="GT19" s="9">
        <v>8.4239999999999995</v>
      </c>
      <c r="GU19" s="9">
        <v>7.8410000000000002</v>
      </c>
      <c r="GV19" s="9">
        <v>2.1669999999999998</v>
      </c>
      <c r="GW19" s="9">
        <v>5.6740000000000004</v>
      </c>
      <c r="GX19" s="9">
        <v>10.038</v>
      </c>
      <c r="GY19" s="9">
        <v>7.2880000000000003</v>
      </c>
      <c r="GZ19" s="9">
        <v>2.75</v>
      </c>
      <c r="HA19" s="9">
        <v>0.77700000000000002</v>
      </c>
      <c r="HB19" s="9">
        <v>0</v>
      </c>
      <c r="HC19" s="9">
        <v>0.77700000000000002</v>
      </c>
      <c r="HD19" s="9">
        <v>4.6520000000000001</v>
      </c>
      <c r="HE19" s="9">
        <v>3.2519999999999998</v>
      </c>
      <c r="HF19" s="9">
        <v>1.4</v>
      </c>
      <c r="HG19" s="9">
        <v>4.6520000000000001</v>
      </c>
      <c r="HH19" s="9">
        <v>3.2519999999999998</v>
      </c>
      <c r="HI19" s="9">
        <v>1.4</v>
      </c>
      <c r="HJ19" s="9">
        <v>2.4620000000000002</v>
      </c>
      <c r="HK19" s="9">
        <v>1.8220000000000001</v>
      </c>
      <c r="HL19" s="9">
        <v>0.64</v>
      </c>
      <c r="HM19" s="9">
        <v>2.1890000000000001</v>
      </c>
      <c r="HN19" s="9">
        <v>1.43</v>
      </c>
      <c r="HO19" s="9">
        <v>0.76</v>
      </c>
      <c r="HP19" s="9">
        <v>0</v>
      </c>
      <c r="HQ19" s="9">
        <v>0</v>
      </c>
      <c r="HR19" s="9">
        <v>0</v>
      </c>
      <c r="HS19" s="9">
        <v>0.626</v>
      </c>
      <c r="HT19" s="9">
        <v>0.49399999999999999</v>
      </c>
      <c r="HU19" s="9">
        <v>0.13200000000000001</v>
      </c>
      <c r="HV19" s="9">
        <v>0.49399999999999999</v>
      </c>
      <c r="HW19" s="9">
        <v>0.49399999999999999</v>
      </c>
      <c r="HX19" s="9">
        <v>0</v>
      </c>
      <c r="HY19" s="9">
        <v>0.49399999999999999</v>
      </c>
      <c r="HZ19" s="9">
        <v>0.49399999999999999</v>
      </c>
      <c r="IA19" s="9">
        <v>0</v>
      </c>
      <c r="IB19" s="9">
        <v>0</v>
      </c>
      <c r="IC19" s="9">
        <v>0</v>
      </c>
      <c r="ID19" s="9">
        <v>0</v>
      </c>
      <c r="IE19" s="9">
        <v>0.13200000000000001</v>
      </c>
      <c r="IF19" s="9">
        <v>0</v>
      </c>
      <c r="IG19" s="9">
        <v>0.13200000000000001</v>
      </c>
      <c r="IH19" s="9">
        <v>261.76100000000002</v>
      </c>
      <c r="II19" s="9">
        <v>110.274</v>
      </c>
      <c r="IJ19" s="9">
        <v>151.48699999999999</v>
      </c>
      <c r="IK19" s="9">
        <v>238.65199999999999</v>
      </c>
      <c r="IL19" s="9">
        <v>101.53400000000001</v>
      </c>
      <c r="IM19" s="9">
        <v>137.11799999999999</v>
      </c>
      <c r="IN19" s="9">
        <v>123.241</v>
      </c>
      <c r="IO19" s="9">
        <v>48.901000000000003</v>
      </c>
      <c r="IP19" s="9">
        <v>74.340999999999994</v>
      </c>
      <c r="IQ19" s="9">
        <v>115.411</v>
      </c>
    </row>
    <row r="20" spans="1:251">
      <c r="A20" s="10">
        <v>45323</v>
      </c>
      <c r="B20" s="9">
        <v>44.862000000000002</v>
      </c>
      <c r="C20" s="9">
        <v>26.395</v>
      </c>
      <c r="D20" s="9">
        <v>18.466999999999999</v>
      </c>
      <c r="E20" s="9">
        <v>39.792000000000002</v>
      </c>
      <c r="F20" s="9">
        <v>23.77</v>
      </c>
      <c r="G20" s="9">
        <v>16.021999999999998</v>
      </c>
      <c r="H20" s="9">
        <v>21.055</v>
      </c>
      <c r="I20" s="9">
        <v>14.742000000000001</v>
      </c>
      <c r="J20" s="9">
        <v>6.3129999999999997</v>
      </c>
      <c r="K20" s="9">
        <v>18.736999999999998</v>
      </c>
      <c r="L20" s="9">
        <v>9.0280000000000005</v>
      </c>
      <c r="M20" s="9">
        <v>9.7089999999999996</v>
      </c>
      <c r="N20" s="9">
        <v>5.07</v>
      </c>
      <c r="O20" s="9">
        <v>2.625</v>
      </c>
      <c r="P20" s="9">
        <v>2.4449999999999998</v>
      </c>
      <c r="Q20" s="9">
        <v>87.35</v>
      </c>
      <c r="R20" s="9">
        <v>23.001999999999999</v>
      </c>
      <c r="S20" s="9">
        <v>64.347999999999999</v>
      </c>
      <c r="T20" s="9">
        <v>81.52</v>
      </c>
      <c r="U20" s="9">
        <v>21.391999999999999</v>
      </c>
      <c r="V20" s="9">
        <v>60.128</v>
      </c>
      <c r="W20" s="9">
        <v>36.776000000000003</v>
      </c>
      <c r="X20" s="9">
        <v>13.058</v>
      </c>
      <c r="Y20" s="9">
        <v>23.716999999999999</v>
      </c>
      <c r="Z20" s="9">
        <v>44.744999999999997</v>
      </c>
      <c r="AA20" s="9">
        <v>8.3339999999999996</v>
      </c>
      <c r="AB20" s="9">
        <v>36.411000000000001</v>
      </c>
      <c r="AC20" s="9">
        <v>5.83</v>
      </c>
      <c r="AD20" s="9">
        <v>1.61</v>
      </c>
      <c r="AE20" s="9">
        <v>4.22</v>
      </c>
      <c r="AF20" s="9">
        <v>89.337000000000003</v>
      </c>
      <c r="AG20" s="9">
        <v>30.443999999999999</v>
      </c>
      <c r="AH20" s="9">
        <v>58.892000000000003</v>
      </c>
      <c r="AI20" s="9">
        <v>80.632000000000005</v>
      </c>
      <c r="AJ20" s="9">
        <v>27.896000000000001</v>
      </c>
      <c r="AK20" s="9">
        <v>52.734999999999999</v>
      </c>
      <c r="AL20" s="9">
        <v>38.643999999999998</v>
      </c>
      <c r="AM20" s="9">
        <v>15.978999999999999</v>
      </c>
      <c r="AN20" s="9">
        <v>22.664999999999999</v>
      </c>
      <c r="AO20" s="9">
        <v>41.988</v>
      </c>
      <c r="AP20" s="9">
        <v>11.917</v>
      </c>
      <c r="AQ20" s="9">
        <v>30.071000000000002</v>
      </c>
      <c r="AR20" s="9">
        <v>8.7050000000000001</v>
      </c>
      <c r="AS20" s="9">
        <v>2.548</v>
      </c>
      <c r="AT20" s="9">
        <v>6.157</v>
      </c>
      <c r="AU20" s="9">
        <v>26.062999999999999</v>
      </c>
      <c r="AV20" s="9">
        <v>10.914</v>
      </c>
      <c r="AW20" s="9">
        <v>15.148999999999999</v>
      </c>
      <c r="AX20" s="9">
        <v>24.114000000000001</v>
      </c>
      <c r="AY20" s="9">
        <v>9.2710000000000008</v>
      </c>
      <c r="AZ20" s="9">
        <v>14.843999999999999</v>
      </c>
      <c r="BA20" s="9">
        <v>14.523999999999999</v>
      </c>
      <c r="BB20" s="9">
        <v>5.7160000000000002</v>
      </c>
      <c r="BC20" s="9">
        <v>8.8079999999999998</v>
      </c>
      <c r="BD20" s="9">
        <v>9.59</v>
      </c>
      <c r="BE20" s="9">
        <v>3.5539999999999998</v>
      </c>
      <c r="BF20" s="9">
        <v>6.0359999999999996</v>
      </c>
      <c r="BG20" s="9">
        <v>1.9490000000000001</v>
      </c>
      <c r="BH20" s="9">
        <v>1.643</v>
      </c>
      <c r="BI20" s="9">
        <v>0.30499999999999999</v>
      </c>
      <c r="BJ20" s="9">
        <v>8.5129999999999999</v>
      </c>
      <c r="BK20" s="9">
        <v>6.4660000000000002</v>
      </c>
      <c r="BL20" s="9">
        <v>2.048</v>
      </c>
      <c r="BM20" s="9">
        <v>8.0609999999999999</v>
      </c>
      <c r="BN20" s="9">
        <v>6.4660000000000002</v>
      </c>
      <c r="BO20" s="9">
        <v>1.5960000000000001</v>
      </c>
      <c r="BP20" s="9">
        <v>6.42</v>
      </c>
      <c r="BQ20" s="9">
        <v>4.8250000000000002</v>
      </c>
      <c r="BR20" s="9">
        <v>1.5960000000000001</v>
      </c>
      <c r="BS20" s="9">
        <v>1.641</v>
      </c>
      <c r="BT20" s="9">
        <v>1.641</v>
      </c>
      <c r="BU20" s="9">
        <v>0</v>
      </c>
      <c r="BV20" s="9">
        <v>0.45200000000000001</v>
      </c>
      <c r="BW20" s="9">
        <v>0</v>
      </c>
      <c r="BX20" s="9">
        <v>0.45200000000000001</v>
      </c>
      <c r="BY20" s="9">
        <v>40.521999999999998</v>
      </c>
      <c r="BZ20" s="9">
        <v>25.434000000000001</v>
      </c>
      <c r="CA20" s="9">
        <v>15.087999999999999</v>
      </c>
      <c r="CB20" s="9">
        <v>36.843000000000004</v>
      </c>
      <c r="CC20" s="9">
        <v>21.756</v>
      </c>
      <c r="CD20" s="9">
        <v>15.087999999999999</v>
      </c>
      <c r="CE20" s="9">
        <v>9.1180000000000003</v>
      </c>
      <c r="CF20" s="9">
        <v>6.4509999999999996</v>
      </c>
      <c r="CG20" s="9">
        <v>2.6669999999999998</v>
      </c>
      <c r="CH20" s="9">
        <v>27.725999999999999</v>
      </c>
      <c r="CI20" s="9">
        <v>15.305</v>
      </c>
      <c r="CJ20" s="9">
        <v>12.420999999999999</v>
      </c>
      <c r="CK20" s="9">
        <v>3.6789999999999998</v>
      </c>
      <c r="CL20" s="9">
        <v>3.6789999999999998</v>
      </c>
      <c r="CM20" s="9">
        <v>0</v>
      </c>
      <c r="CN20" s="9">
        <v>22.145</v>
      </c>
      <c r="CO20" s="9">
        <v>11.957000000000001</v>
      </c>
      <c r="CP20" s="9">
        <v>10.188000000000001</v>
      </c>
      <c r="CQ20" s="9">
        <v>20.108000000000001</v>
      </c>
      <c r="CR20" s="9">
        <v>9.92</v>
      </c>
      <c r="CS20" s="9">
        <v>10.188000000000001</v>
      </c>
      <c r="CT20" s="9">
        <v>3.4870000000000001</v>
      </c>
      <c r="CU20" s="9">
        <v>2.6280000000000001</v>
      </c>
      <c r="CV20" s="9">
        <v>0.85899999999999999</v>
      </c>
      <c r="CW20" s="9">
        <v>16.62</v>
      </c>
      <c r="CX20" s="9">
        <v>7.2919999999999998</v>
      </c>
      <c r="CY20" s="9">
        <v>9.3290000000000006</v>
      </c>
      <c r="CZ20" s="9">
        <v>2.0369999999999999</v>
      </c>
      <c r="DA20" s="9">
        <v>2.0369999999999999</v>
      </c>
      <c r="DB20" s="9">
        <v>0</v>
      </c>
      <c r="DC20" s="9">
        <v>18.378</v>
      </c>
      <c r="DD20" s="9">
        <v>13.478</v>
      </c>
      <c r="DE20" s="9">
        <v>4.9000000000000004</v>
      </c>
      <c r="DF20" s="9">
        <v>16.736000000000001</v>
      </c>
      <c r="DG20" s="9">
        <v>11.836</v>
      </c>
      <c r="DH20" s="9">
        <v>4.9000000000000004</v>
      </c>
      <c r="DI20" s="9">
        <v>5.63</v>
      </c>
      <c r="DJ20" s="9">
        <v>3.823</v>
      </c>
      <c r="DK20" s="9">
        <v>1.8080000000000001</v>
      </c>
      <c r="DL20" s="9">
        <v>11.106</v>
      </c>
      <c r="DM20" s="9">
        <v>8.0129999999999999</v>
      </c>
      <c r="DN20" s="9">
        <v>3.0920000000000001</v>
      </c>
      <c r="DO20" s="9">
        <v>1.6419999999999999</v>
      </c>
      <c r="DP20" s="9">
        <v>1.6419999999999999</v>
      </c>
      <c r="DQ20" s="9">
        <v>0</v>
      </c>
      <c r="DR20" s="9">
        <v>23.751000000000001</v>
      </c>
      <c r="DS20" s="9">
        <v>15.093</v>
      </c>
      <c r="DT20" s="9">
        <v>8.657</v>
      </c>
      <c r="DU20" s="9">
        <v>21.731000000000002</v>
      </c>
      <c r="DV20" s="9">
        <v>13.074</v>
      </c>
      <c r="DW20" s="9">
        <v>8.657</v>
      </c>
      <c r="DX20" s="9">
        <v>5.9029999999999996</v>
      </c>
      <c r="DY20" s="9">
        <v>3.2370000000000001</v>
      </c>
      <c r="DZ20" s="9">
        <v>2.6669999999999998</v>
      </c>
      <c r="EA20" s="9">
        <v>15.827999999999999</v>
      </c>
      <c r="EB20" s="9">
        <v>9.8379999999999992</v>
      </c>
      <c r="EC20" s="9">
        <v>5.99</v>
      </c>
      <c r="ED20" s="9">
        <v>2.0190000000000001</v>
      </c>
      <c r="EE20" s="9">
        <v>2.0190000000000001</v>
      </c>
      <c r="EF20" s="9">
        <v>0</v>
      </c>
      <c r="EG20" s="9">
        <v>4.423</v>
      </c>
      <c r="EH20" s="9">
        <v>2.4870000000000001</v>
      </c>
      <c r="EI20" s="9">
        <v>1.9350000000000001</v>
      </c>
      <c r="EJ20" s="9">
        <v>4.423</v>
      </c>
      <c r="EK20" s="9">
        <v>2.4870000000000001</v>
      </c>
      <c r="EL20" s="9">
        <v>1.9350000000000001</v>
      </c>
      <c r="EM20" s="9">
        <v>1.3759999999999999</v>
      </c>
      <c r="EN20" s="9">
        <v>1.3759999999999999</v>
      </c>
      <c r="EO20" s="9">
        <v>0</v>
      </c>
      <c r="EP20" s="9">
        <v>3.0470000000000002</v>
      </c>
      <c r="EQ20" s="9">
        <v>1.111</v>
      </c>
      <c r="ER20" s="9">
        <v>1.9350000000000001</v>
      </c>
      <c r="ES20" s="9">
        <v>0</v>
      </c>
      <c r="ET20" s="9">
        <v>0</v>
      </c>
      <c r="EU20" s="9">
        <v>0</v>
      </c>
      <c r="EV20" s="9">
        <v>6.4909999999999997</v>
      </c>
      <c r="EW20" s="9">
        <v>3.7080000000000002</v>
      </c>
      <c r="EX20" s="9">
        <v>2.7829999999999999</v>
      </c>
      <c r="EY20" s="9">
        <v>5.2119999999999997</v>
      </c>
      <c r="EZ20" s="9">
        <v>2.4289999999999998</v>
      </c>
      <c r="FA20" s="9">
        <v>2.7829999999999999</v>
      </c>
      <c r="FB20" s="9">
        <v>6.0999999999999999E-2</v>
      </c>
      <c r="FC20" s="9">
        <v>6.0999999999999999E-2</v>
      </c>
      <c r="FD20" s="9">
        <v>0</v>
      </c>
      <c r="FE20" s="9">
        <v>5.15</v>
      </c>
      <c r="FF20" s="9">
        <v>2.367</v>
      </c>
      <c r="FG20" s="9">
        <v>2.7829999999999999</v>
      </c>
      <c r="FH20" s="9">
        <v>1.2789999999999999</v>
      </c>
      <c r="FI20" s="9">
        <v>1.2789999999999999</v>
      </c>
      <c r="FJ20" s="9">
        <v>0</v>
      </c>
      <c r="FK20" s="9">
        <v>5.8579999999999997</v>
      </c>
      <c r="FL20" s="9">
        <v>4.1459999999999999</v>
      </c>
      <c r="FM20" s="9">
        <v>1.712</v>
      </c>
      <c r="FN20" s="9">
        <v>5.4779999999999998</v>
      </c>
      <c r="FO20" s="9">
        <v>3.7650000000000001</v>
      </c>
      <c r="FP20" s="9">
        <v>1.712</v>
      </c>
      <c r="FQ20" s="9">
        <v>1.7769999999999999</v>
      </c>
      <c r="FR20" s="9">
        <v>1.7769999999999999</v>
      </c>
      <c r="FS20" s="9">
        <v>0</v>
      </c>
      <c r="FT20" s="9">
        <v>3.7010000000000001</v>
      </c>
      <c r="FU20" s="9">
        <v>1.988</v>
      </c>
      <c r="FV20" s="9">
        <v>1.712</v>
      </c>
      <c r="FW20" s="9">
        <v>0.38100000000000001</v>
      </c>
      <c r="FX20" s="9">
        <v>0.38100000000000001</v>
      </c>
      <c r="FY20" s="9">
        <v>0</v>
      </c>
      <c r="FZ20" s="9">
        <v>17.707999999999998</v>
      </c>
      <c r="GA20" s="9">
        <v>10.58</v>
      </c>
      <c r="GB20" s="9">
        <v>7.1280000000000001</v>
      </c>
      <c r="GC20" s="9">
        <v>16.138999999999999</v>
      </c>
      <c r="GD20" s="9">
        <v>9.0109999999999992</v>
      </c>
      <c r="GE20" s="9">
        <v>7.1280000000000001</v>
      </c>
      <c r="GF20" s="9">
        <v>4.38</v>
      </c>
      <c r="GG20" s="9">
        <v>2.1360000000000001</v>
      </c>
      <c r="GH20" s="9">
        <v>2.2429999999999999</v>
      </c>
      <c r="GI20" s="9">
        <v>11.759</v>
      </c>
      <c r="GJ20" s="9">
        <v>6.875</v>
      </c>
      <c r="GK20" s="9">
        <v>4.8849999999999998</v>
      </c>
      <c r="GL20" s="9">
        <v>1.5680000000000001</v>
      </c>
      <c r="GM20" s="9">
        <v>1.5680000000000001</v>
      </c>
      <c r="GN20" s="9">
        <v>0</v>
      </c>
      <c r="GO20" s="9">
        <v>16.378</v>
      </c>
      <c r="GP20" s="9">
        <v>10.050000000000001</v>
      </c>
      <c r="GQ20" s="9">
        <v>6.3280000000000003</v>
      </c>
      <c r="GR20" s="9">
        <v>14.648</v>
      </c>
      <c r="GS20" s="9">
        <v>8.32</v>
      </c>
      <c r="GT20" s="9">
        <v>6.3280000000000003</v>
      </c>
      <c r="GU20" s="9">
        <v>2.7229999999999999</v>
      </c>
      <c r="GV20" s="9">
        <v>2.2999999999999998</v>
      </c>
      <c r="GW20" s="9">
        <v>0.42399999999999999</v>
      </c>
      <c r="GX20" s="9">
        <v>11.925000000000001</v>
      </c>
      <c r="GY20" s="9">
        <v>6.0209999999999999</v>
      </c>
      <c r="GZ20" s="9">
        <v>5.9039999999999999</v>
      </c>
      <c r="HA20" s="9">
        <v>1.73</v>
      </c>
      <c r="HB20" s="9">
        <v>1.73</v>
      </c>
      <c r="HC20" s="9">
        <v>0</v>
      </c>
      <c r="HD20" s="9">
        <v>5.1040000000000001</v>
      </c>
      <c r="HE20" s="9">
        <v>3.9350000000000001</v>
      </c>
      <c r="HF20" s="9">
        <v>1.169</v>
      </c>
      <c r="HG20" s="9">
        <v>4.7229999999999999</v>
      </c>
      <c r="HH20" s="9">
        <v>3.5550000000000002</v>
      </c>
      <c r="HI20" s="9">
        <v>1.169</v>
      </c>
      <c r="HJ20" s="9">
        <v>2.0150000000000001</v>
      </c>
      <c r="HK20" s="9">
        <v>2.0150000000000001</v>
      </c>
      <c r="HL20" s="9">
        <v>0</v>
      </c>
      <c r="HM20" s="9">
        <v>2.7080000000000002</v>
      </c>
      <c r="HN20" s="9">
        <v>1.54</v>
      </c>
      <c r="HO20" s="9">
        <v>1.169</v>
      </c>
      <c r="HP20" s="9">
        <v>0.38100000000000001</v>
      </c>
      <c r="HQ20" s="9">
        <v>0.38100000000000001</v>
      </c>
      <c r="HR20" s="9">
        <v>0</v>
      </c>
      <c r="HS20" s="9">
        <v>1.333</v>
      </c>
      <c r="HT20" s="9">
        <v>0.86899999999999999</v>
      </c>
      <c r="HU20" s="9">
        <v>0.46300000000000002</v>
      </c>
      <c r="HV20" s="9">
        <v>1.333</v>
      </c>
      <c r="HW20" s="9">
        <v>0.86899999999999999</v>
      </c>
      <c r="HX20" s="9">
        <v>0.46300000000000002</v>
      </c>
      <c r="HY20" s="9">
        <v>0</v>
      </c>
      <c r="HZ20" s="9">
        <v>0</v>
      </c>
      <c r="IA20" s="9">
        <v>0</v>
      </c>
      <c r="IB20" s="9">
        <v>1.333</v>
      </c>
      <c r="IC20" s="9">
        <v>0.86899999999999999</v>
      </c>
      <c r="ID20" s="9">
        <v>0.46300000000000002</v>
      </c>
      <c r="IE20" s="9">
        <v>0</v>
      </c>
      <c r="IF20" s="9">
        <v>0</v>
      </c>
      <c r="IG20" s="9">
        <v>0</v>
      </c>
      <c r="IH20" s="9">
        <v>293.44</v>
      </c>
      <c r="II20" s="9">
        <v>119.015</v>
      </c>
      <c r="IJ20" s="9">
        <v>174.42500000000001</v>
      </c>
      <c r="IK20" s="9">
        <v>259.82299999999998</v>
      </c>
      <c r="IL20" s="9">
        <v>107.84099999999999</v>
      </c>
      <c r="IM20" s="9">
        <v>151.982</v>
      </c>
      <c r="IN20" s="9">
        <v>114.991</v>
      </c>
      <c r="IO20" s="9">
        <v>56.872</v>
      </c>
      <c r="IP20" s="9">
        <v>58.119</v>
      </c>
      <c r="IQ20" s="9">
        <v>144.83199999999999</v>
      </c>
    </row>
    <row r="21" spans="1:251">
      <c r="A21" s="10">
        <v>45689</v>
      </c>
      <c r="B21" s="9">
        <v>40.356000000000002</v>
      </c>
      <c r="C21" s="9">
        <v>21.518999999999998</v>
      </c>
      <c r="D21" s="9">
        <v>18.837</v>
      </c>
      <c r="E21" s="9">
        <v>34.238</v>
      </c>
      <c r="F21" s="9">
        <v>17.524999999999999</v>
      </c>
      <c r="G21" s="9">
        <v>16.713000000000001</v>
      </c>
      <c r="H21" s="9">
        <v>21.196000000000002</v>
      </c>
      <c r="I21" s="9">
        <v>12.052</v>
      </c>
      <c r="J21" s="9">
        <v>9.1440000000000001</v>
      </c>
      <c r="K21" s="9">
        <v>13.042</v>
      </c>
      <c r="L21" s="9">
        <v>5.4729999999999999</v>
      </c>
      <c r="M21" s="9">
        <v>7.569</v>
      </c>
      <c r="N21" s="9">
        <v>6.1180000000000003</v>
      </c>
      <c r="O21" s="9">
        <v>3.9940000000000002</v>
      </c>
      <c r="P21" s="9">
        <v>2.1240000000000001</v>
      </c>
      <c r="Q21" s="9">
        <v>80.238</v>
      </c>
      <c r="R21" s="9">
        <v>21.172999999999998</v>
      </c>
      <c r="S21" s="9">
        <v>59.064999999999998</v>
      </c>
      <c r="T21" s="9">
        <v>71.965999999999994</v>
      </c>
      <c r="U21" s="9">
        <v>18.501999999999999</v>
      </c>
      <c r="V21" s="9">
        <v>53.465000000000003</v>
      </c>
      <c r="W21" s="9">
        <v>42.414999999999999</v>
      </c>
      <c r="X21" s="9">
        <v>8.9540000000000006</v>
      </c>
      <c r="Y21" s="9">
        <v>33.462000000000003</v>
      </c>
      <c r="Z21" s="9">
        <v>29.550999999999998</v>
      </c>
      <c r="AA21" s="9">
        <v>9.548</v>
      </c>
      <c r="AB21" s="9">
        <v>20.003</v>
      </c>
      <c r="AC21" s="9">
        <v>8.2720000000000002</v>
      </c>
      <c r="AD21" s="9">
        <v>2.6709999999999998</v>
      </c>
      <c r="AE21" s="9">
        <v>5.601</v>
      </c>
      <c r="AF21" s="9">
        <v>78.018000000000001</v>
      </c>
      <c r="AG21" s="9">
        <v>26.952000000000002</v>
      </c>
      <c r="AH21" s="9">
        <v>51.066000000000003</v>
      </c>
      <c r="AI21" s="9">
        <v>67.424999999999997</v>
      </c>
      <c r="AJ21" s="9">
        <v>25.815999999999999</v>
      </c>
      <c r="AK21" s="9">
        <v>41.609000000000002</v>
      </c>
      <c r="AL21" s="9">
        <v>39.951000000000001</v>
      </c>
      <c r="AM21" s="9">
        <v>16.923999999999999</v>
      </c>
      <c r="AN21" s="9">
        <v>23.027000000000001</v>
      </c>
      <c r="AO21" s="9">
        <v>27.474</v>
      </c>
      <c r="AP21" s="9">
        <v>8.8919999999999995</v>
      </c>
      <c r="AQ21" s="9">
        <v>18.582000000000001</v>
      </c>
      <c r="AR21" s="9">
        <v>10.593</v>
      </c>
      <c r="AS21" s="9">
        <v>1.1359999999999999</v>
      </c>
      <c r="AT21" s="9">
        <v>9.4570000000000007</v>
      </c>
      <c r="AU21" s="9">
        <v>25.231000000000002</v>
      </c>
      <c r="AV21" s="9">
        <v>13.026</v>
      </c>
      <c r="AW21" s="9">
        <v>12.204000000000001</v>
      </c>
      <c r="AX21" s="9">
        <v>21.646999999999998</v>
      </c>
      <c r="AY21" s="9">
        <v>10.006</v>
      </c>
      <c r="AZ21" s="9">
        <v>11.641</v>
      </c>
      <c r="BA21" s="9">
        <v>15.926</v>
      </c>
      <c r="BB21" s="9">
        <v>6.7729999999999997</v>
      </c>
      <c r="BC21" s="9">
        <v>9.1530000000000005</v>
      </c>
      <c r="BD21" s="9">
        <v>5.7210000000000001</v>
      </c>
      <c r="BE21" s="9">
        <v>3.2330000000000001</v>
      </c>
      <c r="BF21" s="9">
        <v>2.488</v>
      </c>
      <c r="BG21" s="9">
        <v>3.5840000000000001</v>
      </c>
      <c r="BH21" s="9">
        <v>3.0209999999999999</v>
      </c>
      <c r="BI21" s="9">
        <v>0.56399999999999995</v>
      </c>
      <c r="BJ21" s="9">
        <v>9.6679999999999993</v>
      </c>
      <c r="BK21" s="9">
        <v>5.806</v>
      </c>
      <c r="BL21" s="9">
        <v>3.8610000000000002</v>
      </c>
      <c r="BM21" s="9">
        <v>7.7229999999999999</v>
      </c>
      <c r="BN21" s="9">
        <v>5.5209999999999999</v>
      </c>
      <c r="BO21" s="9">
        <v>2.202</v>
      </c>
      <c r="BP21" s="9">
        <v>6.4649999999999999</v>
      </c>
      <c r="BQ21" s="9">
        <v>4.4930000000000003</v>
      </c>
      <c r="BR21" s="9">
        <v>1.972</v>
      </c>
      <c r="BS21" s="9">
        <v>1.258</v>
      </c>
      <c r="BT21" s="9">
        <v>1.028</v>
      </c>
      <c r="BU21" s="9">
        <v>0.23</v>
      </c>
      <c r="BV21" s="9">
        <v>1.9450000000000001</v>
      </c>
      <c r="BW21" s="9">
        <v>0.28499999999999998</v>
      </c>
      <c r="BX21" s="9">
        <v>1.659</v>
      </c>
      <c r="BY21" s="9">
        <v>24.969000000000001</v>
      </c>
      <c r="BZ21" s="9">
        <v>12.412000000000001</v>
      </c>
      <c r="CA21" s="9">
        <v>12.557</v>
      </c>
      <c r="CB21" s="9">
        <v>23.797000000000001</v>
      </c>
      <c r="CC21" s="9">
        <v>11.772</v>
      </c>
      <c r="CD21" s="9">
        <v>12.025</v>
      </c>
      <c r="CE21" s="9">
        <v>9.1340000000000003</v>
      </c>
      <c r="CF21" s="9">
        <v>3.4009999999999998</v>
      </c>
      <c r="CG21" s="9">
        <v>5.7329999999999997</v>
      </c>
      <c r="CH21" s="9">
        <v>14.663</v>
      </c>
      <c r="CI21" s="9">
        <v>8.3710000000000004</v>
      </c>
      <c r="CJ21" s="9">
        <v>6.2919999999999998</v>
      </c>
      <c r="CK21" s="9">
        <v>1.1719999999999999</v>
      </c>
      <c r="CL21" s="9">
        <v>0.64</v>
      </c>
      <c r="CM21" s="9">
        <v>0.53200000000000003</v>
      </c>
      <c r="CN21" s="9">
        <v>12.888999999999999</v>
      </c>
      <c r="CO21" s="9">
        <v>5.49</v>
      </c>
      <c r="CP21" s="9">
        <v>7.399</v>
      </c>
      <c r="CQ21" s="9">
        <v>12.250999999999999</v>
      </c>
      <c r="CR21" s="9">
        <v>4.9400000000000004</v>
      </c>
      <c r="CS21" s="9">
        <v>7.3109999999999999</v>
      </c>
      <c r="CT21" s="9">
        <v>3.5619999999999998</v>
      </c>
      <c r="CU21" s="9">
        <v>0.63400000000000001</v>
      </c>
      <c r="CV21" s="9">
        <v>2.9279999999999999</v>
      </c>
      <c r="CW21" s="9">
        <v>8.6890000000000001</v>
      </c>
      <c r="CX21" s="9">
        <v>4.306</v>
      </c>
      <c r="CY21" s="9">
        <v>4.383</v>
      </c>
      <c r="CZ21" s="9">
        <v>0.63800000000000001</v>
      </c>
      <c r="DA21" s="9">
        <v>0.55000000000000004</v>
      </c>
      <c r="DB21" s="9">
        <v>8.7999999999999995E-2</v>
      </c>
      <c r="DC21" s="9">
        <v>12.08</v>
      </c>
      <c r="DD21" s="9">
        <v>6.9219999999999997</v>
      </c>
      <c r="DE21" s="9">
        <v>5.1580000000000004</v>
      </c>
      <c r="DF21" s="9">
        <v>11.545999999999999</v>
      </c>
      <c r="DG21" s="9">
        <v>6.8319999999999999</v>
      </c>
      <c r="DH21" s="9">
        <v>4.7140000000000004</v>
      </c>
      <c r="DI21" s="9">
        <v>5.5720000000000001</v>
      </c>
      <c r="DJ21" s="9">
        <v>2.7669999999999999</v>
      </c>
      <c r="DK21" s="9">
        <v>2.8050000000000002</v>
      </c>
      <c r="DL21" s="9">
        <v>5.9740000000000002</v>
      </c>
      <c r="DM21" s="9">
        <v>4.0650000000000004</v>
      </c>
      <c r="DN21" s="9">
        <v>1.909</v>
      </c>
      <c r="DO21" s="9">
        <v>0.53400000000000003</v>
      </c>
      <c r="DP21" s="9">
        <v>0.09</v>
      </c>
      <c r="DQ21" s="9">
        <v>0.44400000000000001</v>
      </c>
      <c r="DR21" s="9">
        <v>18.798999999999999</v>
      </c>
      <c r="DS21" s="9">
        <v>7.1639999999999997</v>
      </c>
      <c r="DT21" s="9">
        <v>11.635</v>
      </c>
      <c r="DU21" s="9">
        <v>18.266999999999999</v>
      </c>
      <c r="DV21" s="9">
        <v>7.1639999999999997</v>
      </c>
      <c r="DW21" s="9">
        <v>11.103</v>
      </c>
      <c r="DX21" s="9">
        <v>7.4160000000000004</v>
      </c>
      <c r="DY21" s="9">
        <v>1.98</v>
      </c>
      <c r="DZ21" s="9">
        <v>5.4370000000000003</v>
      </c>
      <c r="EA21" s="9">
        <v>10.851000000000001</v>
      </c>
      <c r="EB21" s="9">
        <v>5.1840000000000002</v>
      </c>
      <c r="EC21" s="9">
        <v>5.6660000000000004</v>
      </c>
      <c r="ED21" s="9">
        <v>0.53200000000000003</v>
      </c>
      <c r="EE21" s="9">
        <v>0</v>
      </c>
      <c r="EF21" s="9">
        <v>0.53200000000000003</v>
      </c>
      <c r="EG21" s="9">
        <v>2.9780000000000002</v>
      </c>
      <c r="EH21" s="9">
        <v>2.4500000000000002</v>
      </c>
      <c r="EI21" s="9">
        <v>0.52800000000000002</v>
      </c>
      <c r="EJ21" s="9">
        <v>2.9780000000000002</v>
      </c>
      <c r="EK21" s="9">
        <v>2.4500000000000002</v>
      </c>
      <c r="EL21" s="9">
        <v>0.52800000000000002</v>
      </c>
      <c r="EM21" s="9">
        <v>0.71799999999999997</v>
      </c>
      <c r="EN21" s="9">
        <v>0.42199999999999999</v>
      </c>
      <c r="EO21" s="9">
        <v>0.29599999999999999</v>
      </c>
      <c r="EP21" s="9">
        <v>2.2599999999999998</v>
      </c>
      <c r="EQ21" s="9">
        <v>2.028</v>
      </c>
      <c r="ER21" s="9">
        <v>0.23200000000000001</v>
      </c>
      <c r="ES21" s="9">
        <v>0</v>
      </c>
      <c r="ET21" s="9">
        <v>0</v>
      </c>
      <c r="EU21" s="9">
        <v>0</v>
      </c>
      <c r="EV21" s="9">
        <v>0.92</v>
      </c>
      <c r="EW21" s="9">
        <v>0.626</v>
      </c>
      <c r="EX21" s="9">
        <v>0.29399999999999998</v>
      </c>
      <c r="EY21" s="9">
        <v>0.92</v>
      </c>
      <c r="EZ21" s="9">
        <v>0.626</v>
      </c>
      <c r="FA21" s="9">
        <v>0.29399999999999998</v>
      </c>
      <c r="FB21" s="9">
        <v>0.626</v>
      </c>
      <c r="FC21" s="9">
        <v>0.626</v>
      </c>
      <c r="FD21" s="9">
        <v>0</v>
      </c>
      <c r="FE21" s="9">
        <v>0.29399999999999998</v>
      </c>
      <c r="FF21" s="9">
        <v>0</v>
      </c>
      <c r="FG21" s="9">
        <v>0.29399999999999998</v>
      </c>
      <c r="FH21" s="9">
        <v>0</v>
      </c>
      <c r="FI21" s="9">
        <v>0</v>
      </c>
      <c r="FJ21" s="9">
        <v>0</v>
      </c>
      <c r="FK21" s="9">
        <v>2.2719999999999998</v>
      </c>
      <c r="FL21" s="9">
        <v>2.1709999999999998</v>
      </c>
      <c r="FM21" s="9">
        <v>0.1</v>
      </c>
      <c r="FN21" s="9">
        <v>1.6319999999999999</v>
      </c>
      <c r="FO21" s="9">
        <v>1.5309999999999999</v>
      </c>
      <c r="FP21" s="9">
        <v>0.1</v>
      </c>
      <c r="FQ21" s="9">
        <v>0.373</v>
      </c>
      <c r="FR21" s="9">
        <v>0.373</v>
      </c>
      <c r="FS21" s="9">
        <v>0</v>
      </c>
      <c r="FT21" s="9">
        <v>1.2589999999999999</v>
      </c>
      <c r="FU21" s="9">
        <v>1.159</v>
      </c>
      <c r="FV21" s="9">
        <v>0.1</v>
      </c>
      <c r="FW21" s="9">
        <v>0.64</v>
      </c>
      <c r="FX21" s="9">
        <v>0.64</v>
      </c>
      <c r="FY21" s="9">
        <v>0</v>
      </c>
      <c r="FZ21" s="9">
        <v>12.324</v>
      </c>
      <c r="GA21" s="9">
        <v>5.6879999999999997</v>
      </c>
      <c r="GB21" s="9">
        <v>6.6360000000000001</v>
      </c>
      <c r="GC21" s="9">
        <v>11.879</v>
      </c>
      <c r="GD21" s="9">
        <v>5.6879999999999997</v>
      </c>
      <c r="GE21" s="9">
        <v>6.1909999999999998</v>
      </c>
      <c r="GF21" s="9">
        <v>3.544</v>
      </c>
      <c r="GG21" s="9">
        <v>1.7749999999999999</v>
      </c>
      <c r="GH21" s="9">
        <v>1.7689999999999999</v>
      </c>
      <c r="GI21" s="9">
        <v>8.3350000000000009</v>
      </c>
      <c r="GJ21" s="9">
        <v>3.9129999999999998</v>
      </c>
      <c r="GK21" s="9">
        <v>4.423</v>
      </c>
      <c r="GL21" s="9">
        <v>0.44400000000000001</v>
      </c>
      <c r="GM21" s="9">
        <v>0</v>
      </c>
      <c r="GN21" s="9">
        <v>0.44400000000000001</v>
      </c>
      <c r="GO21" s="9">
        <v>11.002000000000001</v>
      </c>
      <c r="GP21" s="9">
        <v>5.0810000000000004</v>
      </c>
      <c r="GQ21" s="9">
        <v>5.9210000000000003</v>
      </c>
      <c r="GR21" s="9">
        <v>10.824999999999999</v>
      </c>
      <c r="GS21" s="9">
        <v>4.9909999999999997</v>
      </c>
      <c r="GT21" s="9">
        <v>5.8339999999999996</v>
      </c>
      <c r="GU21" s="9">
        <v>5.59</v>
      </c>
      <c r="GV21" s="9">
        <v>1.6259999999999999</v>
      </c>
      <c r="GW21" s="9">
        <v>3.964</v>
      </c>
      <c r="GX21" s="9">
        <v>5.2350000000000003</v>
      </c>
      <c r="GY21" s="9">
        <v>3.3650000000000002</v>
      </c>
      <c r="GZ21" s="9">
        <v>1.87</v>
      </c>
      <c r="HA21" s="9">
        <v>0.17699999999999999</v>
      </c>
      <c r="HB21" s="9">
        <v>0.09</v>
      </c>
      <c r="HC21" s="9">
        <v>8.7999999999999995E-2</v>
      </c>
      <c r="HD21" s="9">
        <v>1.2110000000000001</v>
      </c>
      <c r="HE21" s="9">
        <v>1.2110000000000001</v>
      </c>
      <c r="HF21" s="9">
        <v>0</v>
      </c>
      <c r="HG21" s="9">
        <v>0.66100000000000003</v>
      </c>
      <c r="HH21" s="9">
        <v>0.66100000000000003</v>
      </c>
      <c r="HI21" s="9">
        <v>0</v>
      </c>
      <c r="HJ21" s="9">
        <v>0</v>
      </c>
      <c r="HK21" s="9">
        <v>0</v>
      </c>
      <c r="HL21" s="9">
        <v>0</v>
      </c>
      <c r="HM21" s="9">
        <v>0.66100000000000003</v>
      </c>
      <c r="HN21" s="9">
        <v>0.66100000000000003</v>
      </c>
      <c r="HO21" s="9">
        <v>0</v>
      </c>
      <c r="HP21" s="9">
        <v>0.55000000000000004</v>
      </c>
      <c r="HQ21" s="9">
        <v>0.55000000000000004</v>
      </c>
      <c r="HR21" s="9">
        <v>0</v>
      </c>
      <c r="HS21" s="9">
        <v>0.432</v>
      </c>
      <c r="HT21" s="9">
        <v>0.432</v>
      </c>
      <c r="HU21" s="9">
        <v>0</v>
      </c>
      <c r="HV21" s="9">
        <v>0.432</v>
      </c>
      <c r="HW21" s="9">
        <v>0.432</v>
      </c>
      <c r="HX21" s="9">
        <v>0</v>
      </c>
      <c r="HY21" s="9">
        <v>0</v>
      </c>
      <c r="HZ21" s="9">
        <v>0</v>
      </c>
      <c r="IA21" s="9">
        <v>0</v>
      </c>
      <c r="IB21" s="9">
        <v>0.432</v>
      </c>
      <c r="IC21" s="9">
        <v>0.432</v>
      </c>
      <c r="ID21" s="9">
        <v>0</v>
      </c>
      <c r="IE21" s="9">
        <v>0</v>
      </c>
      <c r="IF21" s="9">
        <v>0</v>
      </c>
      <c r="IG21" s="9">
        <v>0</v>
      </c>
      <c r="IH21" s="9">
        <v>275.37599999999998</v>
      </c>
      <c r="II21" s="9">
        <v>111.41500000000001</v>
      </c>
      <c r="IJ21" s="9">
        <v>163.96100000000001</v>
      </c>
      <c r="IK21" s="9">
        <v>250.35400000000001</v>
      </c>
      <c r="IL21" s="9">
        <v>100.43899999999999</v>
      </c>
      <c r="IM21" s="9">
        <v>149.91399999999999</v>
      </c>
      <c r="IN21" s="9">
        <v>156.86500000000001</v>
      </c>
      <c r="IO21" s="9">
        <v>61.962000000000003</v>
      </c>
      <c r="IP21" s="9">
        <v>94.903000000000006</v>
      </c>
      <c r="IQ21" s="9">
        <v>93.489000000000004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4641</v>
      </c>
      <c r="C5" s="8" t="s">
        <v>4641</v>
      </c>
      <c r="D5" s="8" t="s">
        <v>4641</v>
      </c>
      <c r="E5" s="8" t="s">
        <v>4641</v>
      </c>
      <c r="F5" s="8" t="s">
        <v>4641</v>
      </c>
      <c r="G5" s="8" t="s">
        <v>4641</v>
      </c>
      <c r="H5" s="8" t="s">
        <v>4641</v>
      </c>
      <c r="I5" s="8" t="s">
        <v>4641</v>
      </c>
      <c r="J5" s="8" t="s">
        <v>4641</v>
      </c>
      <c r="K5" s="8" t="s">
        <v>4641</v>
      </c>
      <c r="L5" s="8" t="s">
        <v>4641</v>
      </c>
      <c r="M5" s="8" t="s">
        <v>4641</v>
      </c>
      <c r="N5" s="8" t="s">
        <v>4641</v>
      </c>
      <c r="O5" s="8" t="s">
        <v>4641</v>
      </c>
      <c r="P5" s="8" t="s">
        <v>4641</v>
      </c>
      <c r="Q5" s="8" t="s">
        <v>4641</v>
      </c>
      <c r="R5" s="8" t="s">
        <v>4641</v>
      </c>
      <c r="S5" s="8" t="s">
        <v>4641</v>
      </c>
      <c r="T5" s="8" t="s">
        <v>4641</v>
      </c>
      <c r="U5" s="8" t="s">
        <v>4641</v>
      </c>
      <c r="V5" s="8" t="s">
        <v>4641</v>
      </c>
      <c r="W5" s="8" t="s">
        <v>4641</v>
      </c>
      <c r="X5" s="8" t="s">
        <v>4641</v>
      </c>
      <c r="Y5" s="8" t="s">
        <v>4641</v>
      </c>
      <c r="Z5" s="8" t="s">
        <v>4641</v>
      </c>
      <c r="AA5" s="8" t="s">
        <v>4641</v>
      </c>
      <c r="AB5" s="8" t="s">
        <v>4641</v>
      </c>
      <c r="AC5" s="8" t="s">
        <v>4641</v>
      </c>
      <c r="AD5" s="8" t="s">
        <v>4641</v>
      </c>
      <c r="AE5" s="8" t="s">
        <v>4641</v>
      </c>
      <c r="AF5" s="8" t="s">
        <v>4641</v>
      </c>
      <c r="AG5" s="8" t="s">
        <v>4641</v>
      </c>
      <c r="AH5" s="8" t="s">
        <v>4641</v>
      </c>
      <c r="AI5" s="8" t="s">
        <v>4641</v>
      </c>
      <c r="AJ5" s="8" t="s">
        <v>4641</v>
      </c>
      <c r="AK5" s="8" t="s">
        <v>4641</v>
      </c>
      <c r="AL5" s="8" t="s">
        <v>4641</v>
      </c>
      <c r="AM5" s="8" t="s">
        <v>4641</v>
      </c>
      <c r="AN5" s="8" t="s">
        <v>4641</v>
      </c>
      <c r="AO5" s="8" t="s">
        <v>4641</v>
      </c>
      <c r="AP5" s="8" t="s">
        <v>4641</v>
      </c>
      <c r="AQ5" s="8" t="s">
        <v>4641</v>
      </c>
      <c r="AR5" s="8" t="s">
        <v>4641</v>
      </c>
      <c r="AS5" s="8" t="s">
        <v>4641</v>
      </c>
      <c r="AT5" s="8" t="s">
        <v>4641</v>
      </c>
      <c r="AU5" s="8" t="s">
        <v>4641</v>
      </c>
      <c r="AV5" s="8" t="s">
        <v>4641</v>
      </c>
      <c r="AW5" s="8" t="s">
        <v>4641</v>
      </c>
      <c r="AX5" s="8" t="s">
        <v>4641</v>
      </c>
      <c r="AY5" s="8" t="s">
        <v>4641</v>
      </c>
      <c r="AZ5" s="8" t="s">
        <v>4641</v>
      </c>
      <c r="BA5" s="8" t="s">
        <v>4641</v>
      </c>
      <c r="BB5" s="8" t="s">
        <v>4641</v>
      </c>
      <c r="BC5" s="8" t="s">
        <v>4641</v>
      </c>
      <c r="BD5" s="8" t="s">
        <v>4641</v>
      </c>
      <c r="BE5" s="8" t="s">
        <v>4641</v>
      </c>
      <c r="BF5" s="8" t="s">
        <v>4641</v>
      </c>
      <c r="BG5" s="8" t="s">
        <v>4641</v>
      </c>
      <c r="BH5" s="8" t="s">
        <v>4641</v>
      </c>
      <c r="BI5" s="8" t="s">
        <v>4641</v>
      </c>
      <c r="BJ5" s="8" t="s">
        <v>4641</v>
      </c>
      <c r="BK5" s="8" t="s">
        <v>4641</v>
      </c>
      <c r="BL5" s="8" t="s">
        <v>4641</v>
      </c>
      <c r="BM5" s="8" t="s">
        <v>4641</v>
      </c>
      <c r="BN5" s="8" t="s">
        <v>4641</v>
      </c>
      <c r="BO5" s="8" t="s">
        <v>4641</v>
      </c>
      <c r="BP5" s="8" t="s">
        <v>4641</v>
      </c>
      <c r="BQ5" s="8" t="s">
        <v>4641</v>
      </c>
      <c r="BR5" s="8" t="s">
        <v>4641</v>
      </c>
      <c r="BS5" s="8" t="s">
        <v>4641</v>
      </c>
      <c r="BT5" s="8" t="s">
        <v>4641</v>
      </c>
      <c r="BU5" s="8" t="s">
        <v>4641</v>
      </c>
      <c r="BV5" s="8" t="s">
        <v>4641</v>
      </c>
      <c r="BW5" s="8" t="s">
        <v>4641</v>
      </c>
      <c r="BX5" s="8" t="s">
        <v>4641</v>
      </c>
      <c r="BY5" s="8" t="s">
        <v>4641</v>
      </c>
      <c r="BZ5" s="8" t="s">
        <v>4641</v>
      </c>
      <c r="CA5" s="8" t="s">
        <v>4641</v>
      </c>
      <c r="CB5" s="8" t="s">
        <v>4641</v>
      </c>
      <c r="CC5" s="8" t="s">
        <v>4641</v>
      </c>
      <c r="CD5" s="8" t="s">
        <v>4641</v>
      </c>
      <c r="CE5" s="8" t="s">
        <v>4641</v>
      </c>
      <c r="CF5" s="8" t="s">
        <v>4641</v>
      </c>
      <c r="CG5" s="8" t="s">
        <v>4641</v>
      </c>
      <c r="CH5" s="8" t="s">
        <v>4641</v>
      </c>
      <c r="CI5" s="8" t="s">
        <v>4641</v>
      </c>
      <c r="CJ5" s="8" t="s">
        <v>4641</v>
      </c>
      <c r="CK5" s="8" t="s">
        <v>4641</v>
      </c>
      <c r="CL5" s="8" t="s">
        <v>4641</v>
      </c>
      <c r="CM5" s="8" t="s">
        <v>4641</v>
      </c>
      <c r="CN5" s="8" t="s">
        <v>4641</v>
      </c>
      <c r="CO5" s="8" t="s">
        <v>4641</v>
      </c>
      <c r="CP5" s="8" t="s">
        <v>4641</v>
      </c>
      <c r="CQ5" s="8" t="s">
        <v>4641</v>
      </c>
      <c r="CR5" s="8" t="s">
        <v>4641</v>
      </c>
      <c r="CS5" s="8" t="s">
        <v>4641</v>
      </c>
      <c r="CT5" s="8" t="s">
        <v>4641</v>
      </c>
      <c r="CU5" s="8" t="s">
        <v>4641</v>
      </c>
      <c r="CV5" s="8" t="s">
        <v>4641</v>
      </c>
      <c r="CW5" s="8" t="s">
        <v>4641</v>
      </c>
      <c r="CX5" s="8" t="s">
        <v>4641</v>
      </c>
      <c r="CY5" s="8" t="s">
        <v>4641</v>
      </c>
      <c r="CZ5" s="8" t="s">
        <v>4641</v>
      </c>
      <c r="DA5" s="8" t="s">
        <v>4641</v>
      </c>
      <c r="DB5" s="8" t="s">
        <v>4641</v>
      </c>
      <c r="DC5" s="8" t="s">
        <v>4641</v>
      </c>
      <c r="DD5" s="8" t="s">
        <v>4641</v>
      </c>
      <c r="DE5" s="8" t="s">
        <v>4641</v>
      </c>
      <c r="DF5" s="8" t="s">
        <v>4641</v>
      </c>
      <c r="DG5" s="8" t="s">
        <v>4641</v>
      </c>
      <c r="DH5" s="8" t="s">
        <v>4641</v>
      </c>
      <c r="DI5" s="8" t="s">
        <v>4641</v>
      </c>
      <c r="DJ5" s="8" t="s">
        <v>4641</v>
      </c>
      <c r="DK5" s="8" t="s">
        <v>4641</v>
      </c>
      <c r="DL5" s="8" t="s">
        <v>4641</v>
      </c>
      <c r="DM5" s="8" t="s">
        <v>4641</v>
      </c>
      <c r="DN5" s="8" t="s">
        <v>4641</v>
      </c>
      <c r="DO5" s="8" t="s">
        <v>4641</v>
      </c>
      <c r="DP5" s="8" t="s">
        <v>4641</v>
      </c>
      <c r="DQ5" s="8" t="s">
        <v>4641</v>
      </c>
      <c r="DR5" s="8" t="s">
        <v>4641</v>
      </c>
      <c r="DS5" s="8" t="s">
        <v>4641</v>
      </c>
      <c r="DT5" s="8" t="s">
        <v>4641</v>
      </c>
      <c r="DU5" s="8" t="s">
        <v>4641</v>
      </c>
      <c r="DV5" s="8" t="s">
        <v>4641</v>
      </c>
      <c r="DW5" s="8" t="s">
        <v>4641</v>
      </c>
      <c r="DX5" s="8" t="s">
        <v>4641</v>
      </c>
      <c r="DY5" s="8" t="s">
        <v>4641</v>
      </c>
      <c r="DZ5" s="8" t="s">
        <v>4641</v>
      </c>
      <c r="EA5" s="8" t="s">
        <v>4641</v>
      </c>
      <c r="EB5" s="8" t="s">
        <v>4641</v>
      </c>
      <c r="EC5" s="8" t="s">
        <v>4641</v>
      </c>
      <c r="ED5" s="8" t="s">
        <v>4641</v>
      </c>
      <c r="EE5" s="8" t="s">
        <v>4641</v>
      </c>
      <c r="EF5" s="8" t="s">
        <v>4641</v>
      </c>
      <c r="EG5" s="8" t="s">
        <v>4641</v>
      </c>
      <c r="EH5" s="8" t="s">
        <v>4641</v>
      </c>
      <c r="EI5" s="8" t="s">
        <v>4641</v>
      </c>
      <c r="EJ5" s="8" t="s">
        <v>4641</v>
      </c>
      <c r="EK5" s="8" t="s">
        <v>4641</v>
      </c>
      <c r="EL5" s="8" t="s">
        <v>4641</v>
      </c>
      <c r="EM5" s="8" t="s">
        <v>4641</v>
      </c>
      <c r="EN5" s="8" t="s">
        <v>4641</v>
      </c>
      <c r="EO5" s="8" t="s">
        <v>4641</v>
      </c>
      <c r="EP5" s="8" t="s">
        <v>4641</v>
      </c>
      <c r="EQ5" s="8" t="s">
        <v>4641</v>
      </c>
      <c r="ER5" s="8" t="s">
        <v>4641</v>
      </c>
      <c r="ES5" s="8" t="s">
        <v>4641</v>
      </c>
      <c r="ET5" s="8" t="s">
        <v>4641</v>
      </c>
      <c r="EU5" s="8" t="s">
        <v>4641</v>
      </c>
      <c r="EV5" s="8" t="s">
        <v>4641</v>
      </c>
      <c r="EW5" s="8" t="s">
        <v>4641</v>
      </c>
      <c r="EX5" s="8" t="s">
        <v>4641</v>
      </c>
      <c r="EY5" s="8" t="s">
        <v>4641</v>
      </c>
      <c r="EZ5" s="8" t="s">
        <v>4641</v>
      </c>
      <c r="FA5" s="8" t="s">
        <v>4641</v>
      </c>
      <c r="FB5" s="8" t="s">
        <v>4641</v>
      </c>
      <c r="FC5" s="8" t="s">
        <v>4641</v>
      </c>
      <c r="FD5" s="8" t="s">
        <v>4641</v>
      </c>
      <c r="FE5" s="8" t="s">
        <v>4641</v>
      </c>
      <c r="FF5" s="8" t="s">
        <v>4641</v>
      </c>
      <c r="FG5" s="8" t="s">
        <v>4641</v>
      </c>
      <c r="FH5" s="8" t="s">
        <v>4641</v>
      </c>
      <c r="FI5" s="8" t="s">
        <v>4641</v>
      </c>
      <c r="FJ5" s="8" t="s">
        <v>4641</v>
      </c>
      <c r="FK5" s="8" t="s">
        <v>4641</v>
      </c>
      <c r="FL5" s="8" t="s">
        <v>4641</v>
      </c>
      <c r="FM5" s="8" t="s">
        <v>4641</v>
      </c>
      <c r="FN5" s="8" t="s">
        <v>4641</v>
      </c>
      <c r="FO5" s="8" t="s">
        <v>4641</v>
      </c>
      <c r="FP5" s="8" t="s">
        <v>4641</v>
      </c>
      <c r="FQ5" s="8" t="s">
        <v>4641</v>
      </c>
      <c r="FR5" s="8" t="s">
        <v>4641</v>
      </c>
      <c r="FS5" s="8" t="s">
        <v>4641</v>
      </c>
      <c r="FT5" s="8" t="s">
        <v>4641</v>
      </c>
      <c r="FU5" s="8" t="s">
        <v>4641</v>
      </c>
      <c r="FV5" s="8" t="s">
        <v>4641</v>
      </c>
      <c r="FW5" s="8" t="s">
        <v>4641</v>
      </c>
      <c r="FX5" s="8" t="s">
        <v>4641</v>
      </c>
      <c r="FY5" s="8" t="s">
        <v>4641</v>
      </c>
      <c r="FZ5" s="8" t="s">
        <v>4641</v>
      </c>
      <c r="GA5" s="8" t="s">
        <v>4641</v>
      </c>
      <c r="GB5" s="8" t="s">
        <v>4641</v>
      </c>
      <c r="GC5" s="8" t="s">
        <v>4641</v>
      </c>
      <c r="GD5" s="8" t="s">
        <v>4641</v>
      </c>
      <c r="GE5" s="8" t="s">
        <v>4641</v>
      </c>
      <c r="GF5" s="8" t="s">
        <v>4641</v>
      </c>
      <c r="GG5" s="8" t="s">
        <v>4641</v>
      </c>
      <c r="GH5" s="8" t="s">
        <v>4641</v>
      </c>
      <c r="GI5" s="8" t="s">
        <v>4641</v>
      </c>
      <c r="GJ5" s="8" t="s">
        <v>4641</v>
      </c>
      <c r="GK5" s="8" t="s">
        <v>4641</v>
      </c>
      <c r="GL5" s="8" t="s">
        <v>4641</v>
      </c>
      <c r="GM5" s="8" t="s">
        <v>4641</v>
      </c>
      <c r="GN5" s="8" t="s">
        <v>4641</v>
      </c>
      <c r="GO5" s="8" t="s">
        <v>4641</v>
      </c>
      <c r="GP5" s="8" t="s">
        <v>4641</v>
      </c>
      <c r="GQ5" s="8" t="s">
        <v>4641</v>
      </c>
      <c r="GR5" s="8" t="s">
        <v>4641</v>
      </c>
      <c r="GS5" s="8" t="s">
        <v>4641</v>
      </c>
      <c r="GT5" s="8" t="s">
        <v>4641</v>
      </c>
      <c r="GU5" s="8" t="s">
        <v>4641</v>
      </c>
      <c r="GV5" s="8" t="s">
        <v>4641</v>
      </c>
      <c r="GW5" s="8" t="s">
        <v>4641</v>
      </c>
      <c r="GX5" s="8" t="s">
        <v>4641</v>
      </c>
      <c r="GY5" s="8" t="s">
        <v>4641</v>
      </c>
      <c r="GZ5" s="8" t="s">
        <v>4641</v>
      </c>
      <c r="HA5" s="8" t="s">
        <v>4641</v>
      </c>
      <c r="HB5" s="8" t="s">
        <v>4641</v>
      </c>
      <c r="HC5" s="8" t="s">
        <v>4641</v>
      </c>
      <c r="HD5" s="8" t="s">
        <v>4641</v>
      </c>
      <c r="HE5" s="8" t="s">
        <v>4641</v>
      </c>
      <c r="HF5" s="8" t="s">
        <v>4641</v>
      </c>
      <c r="HG5" s="8" t="s">
        <v>4641</v>
      </c>
      <c r="HH5" s="8" t="s">
        <v>4641</v>
      </c>
      <c r="HI5" s="8" t="s">
        <v>4641</v>
      </c>
      <c r="HJ5" s="8" t="s">
        <v>4641</v>
      </c>
      <c r="HK5" s="8" t="s">
        <v>4641</v>
      </c>
      <c r="HL5" s="8" t="s">
        <v>4641</v>
      </c>
      <c r="HM5" s="8" t="s">
        <v>4641</v>
      </c>
      <c r="HN5" s="8" t="s">
        <v>4641</v>
      </c>
      <c r="HO5" s="8" t="s">
        <v>4641</v>
      </c>
      <c r="HP5" s="8" t="s">
        <v>4641</v>
      </c>
      <c r="HQ5" s="8" t="s">
        <v>4641</v>
      </c>
      <c r="HR5" s="8" t="s">
        <v>4641</v>
      </c>
      <c r="HS5" s="8" t="s">
        <v>4641</v>
      </c>
      <c r="HT5" s="8" t="s">
        <v>4641</v>
      </c>
      <c r="HU5" s="8" t="s">
        <v>4641</v>
      </c>
      <c r="HV5" s="8" t="s">
        <v>4641</v>
      </c>
      <c r="HW5" s="8" t="s">
        <v>4641</v>
      </c>
      <c r="HX5" s="8" t="s">
        <v>4641</v>
      </c>
      <c r="HY5" s="8" t="s">
        <v>4641</v>
      </c>
      <c r="HZ5" s="8" t="s">
        <v>4641</v>
      </c>
      <c r="IA5" s="8" t="s">
        <v>4641</v>
      </c>
      <c r="IB5" s="8" t="s">
        <v>4641</v>
      </c>
      <c r="IC5" s="8" t="s">
        <v>4641</v>
      </c>
      <c r="ID5" s="8" t="s">
        <v>4641</v>
      </c>
      <c r="IE5" s="8" t="s">
        <v>4641</v>
      </c>
      <c r="IF5" s="8" t="s">
        <v>4641</v>
      </c>
      <c r="IG5" s="8" t="s">
        <v>4641</v>
      </c>
      <c r="IH5" s="8" t="s">
        <v>4641</v>
      </c>
      <c r="II5" s="8" t="s">
        <v>4641</v>
      </c>
      <c r="IJ5" s="8" t="s">
        <v>4641</v>
      </c>
      <c r="IK5" s="8" t="s">
        <v>4641</v>
      </c>
      <c r="IL5" s="8" t="s">
        <v>4641</v>
      </c>
      <c r="IM5" s="8" t="s">
        <v>4641</v>
      </c>
      <c r="IN5" s="8" t="s">
        <v>4641</v>
      </c>
      <c r="IO5" s="8" t="s">
        <v>4641</v>
      </c>
      <c r="IP5" s="8" t="s">
        <v>4641</v>
      </c>
      <c r="IQ5" s="8" t="s">
        <v>4641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45689</v>
      </c>
      <c r="C8" s="6">
        <v>45689</v>
      </c>
      <c r="D8" s="6">
        <v>45689</v>
      </c>
      <c r="E8" s="6">
        <v>45689</v>
      </c>
      <c r="F8" s="6">
        <v>45689</v>
      </c>
      <c r="G8" s="6">
        <v>45689</v>
      </c>
      <c r="H8" s="6">
        <v>45689</v>
      </c>
      <c r="I8" s="6">
        <v>45689</v>
      </c>
      <c r="J8" s="6">
        <v>45689</v>
      </c>
      <c r="K8" s="6">
        <v>45689</v>
      </c>
      <c r="L8" s="6">
        <v>45689</v>
      </c>
      <c r="M8" s="6">
        <v>45689</v>
      </c>
      <c r="N8" s="6">
        <v>45689</v>
      </c>
      <c r="O8" s="6">
        <v>45689</v>
      </c>
      <c r="P8" s="6">
        <v>45689</v>
      </c>
      <c r="Q8" s="6">
        <v>45689</v>
      </c>
      <c r="R8" s="6">
        <v>45689</v>
      </c>
      <c r="S8" s="6">
        <v>45689</v>
      </c>
      <c r="T8" s="6">
        <v>45689</v>
      </c>
      <c r="U8" s="6">
        <v>45689</v>
      </c>
      <c r="V8" s="6">
        <v>45689</v>
      </c>
      <c r="W8" s="6">
        <v>45689</v>
      </c>
      <c r="X8" s="6">
        <v>45689</v>
      </c>
      <c r="Y8" s="6">
        <v>45689</v>
      </c>
      <c r="Z8" s="6">
        <v>45689</v>
      </c>
      <c r="AA8" s="6">
        <v>45689</v>
      </c>
      <c r="AB8" s="6">
        <v>45689</v>
      </c>
      <c r="AC8" s="6">
        <v>45689</v>
      </c>
      <c r="AD8" s="6">
        <v>45689</v>
      </c>
      <c r="AE8" s="6">
        <v>45689</v>
      </c>
      <c r="AF8" s="6">
        <v>45689</v>
      </c>
      <c r="AG8" s="6">
        <v>45689</v>
      </c>
      <c r="AH8" s="6">
        <v>45689</v>
      </c>
      <c r="AI8" s="6">
        <v>45689</v>
      </c>
      <c r="AJ8" s="6">
        <v>45689</v>
      </c>
      <c r="AK8" s="6">
        <v>45689</v>
      </c>
      <c r="AL8" s="6">
        <v>45689</v>
      </c>
      <c r="AM8" s="6">
        <v>45689</v>
      </c>
      <c r="AN8" s="6">
        <v>45689</v>
      </c>
      <c r="AO8" s="6">
        <v>45689</v>
      </c>
      <c r="AP8" s="6">
        <v>45689</v>
      </c>
      <c r="AQ8" s="6">
        <v>45689</v>
      </c>
      <c r="AR8" s="6">
        <v>45689</v>
      </c>
      <c r="AS8" s="6">
        <v>45689</v>
      </c>
      <c r="AT8" s="6">
        <v>45689</v>
      </c>
      <c r="AU8" s="6">
        <v>45689</v>
      </c>
      <c r="AV8" s="6">
        <v>45689</v>
      </c>
      <c r="AW8" s="6">
        <v>45689</v>
      </c>
      <c r="AX8" s="6">
        <v>45689</v>
      </c>
      <c r="AY8" s="6">
        <v>45689</v>
      </c>
      <c r="AZ8" s="6">
        <v>45689</v>
      </c>
      <c r="BA8" s="6">
        <v>45689</v>
      </c>
      <c r="BB8" s="6">
        <v>45689</v>
      </c>
      <c r="BC8" s="6">
        <v>45689</v>
      </c>
      <c r="BD8" s="6">
        <v>45689</v>
      </c>
      <c r="BE8" s="6">
        <v>45689</v>
      </c>
      <c r="BF8" s="6">
        <v>45689</v>
      </c>
      <c r="BG8" s="6">
        <v>45689</v>
      </c>
      <c r="BH8" s="6">
        <v>45689</v>
      </c>
      <c r="BI8" s="6">
        <v>45689</v>
      </c>
      <c r="BJ8" s="6">
        <v>45689</v>
      </c>
      <c r="BK8" s="6">
        <v>45689</v>
      </c>
      <c r="BL8" s="6">
        <v>45689</v>
      </c>
      <c r="BM8" s="6">
        <v>45689</v>
      </c>
      <c r="BN8" s="6">
        <v>45689</v>
      </c>
      <c r="BO8" s="6">
        <v>45689</v>
      </c>
      <c r="BP8" s="6">
        <v>45689</v>
      </c>
      <c r="BQ8" s="6">
        <v>45689</v>
      </c>
      <c r="BR8" s="6">
        <v>45689</v>
      </c>
      <c r="BS8" s="6">
        <v>45689</v>
      </c>
      <c r="BT8" s="6">
        <v>45689</v>
      </c>
      <c r="BU8" s="6">
        <v>45689</v>
      </c>
      <c r="BV8" s="6">
        <v>45689</v>
      </c>
      <c r="BW8" s="6">
        <v>45689</v>
      </c>
      <c r="BX8" s="6">
        <v>45689</v>
      </c>
      <c r="BY8" s="6">
        <v>45689</v>
      </c>
      <c r="BZ8" s="6">
        <v>45689</v>
      </c>
      <c r="CA8" s="6">
        <v>45689</v>
      </c>
      <c r="CB8" s="6">
        <v>45689</v>
      </c>
      <c r="CC8" s="6">
        <v>45689</v>
      </c>
      <c r="CD8" s="6">
        <v>45689</v>
      </c>
      <c r="CE8" s="6">
        <v>45689</v>
      </c>
      <c r="CF8" s="6">
        <v>45689</v>
      </c>
      <c r="CG8" s="6">
        <v>45689</v>
      </c>
      <c r="CH8" s="6">
        <v>45689</v>
      </c>
      <c r="CI8" s="6">
        <v>45689</v>
      </c>
      <c r="CJ8" s="6">
        <v>45689</v>
      </c>
      <c r="CK8" s="6">
        <v>45689</v>
      </c>
      <c r="CL8" s="6">
        <v>45689</v>
      </c>
      <c r="CM8" s="6">
        <v>45689</v>
      </c>
      <c r="CN8" s="6">
        <v>45689</v>
      </c>
      <c r="CO8" s="6">
        <v>45689</v>
      </c>
      <c r="CP8" s="6">
        <v>45689</v>
      </c>
      <c r="CQ8" s="6">
        <v>45689</v>
      </c>
      <c r="CR8" s="6">
        <v>45689</v>
      </c>
      <c r="CS8" s="6">
        <v>45689</v>
      </c>
      <c r="CT8" s="6">
        <v>45689</v>
      </c>
      <c r="CU8" s="6">
        <v>45689</v>
      </c>
      <c r="CV8" s="6">
        <v>45689</v>
      </c>
      <c r="CW8" s="6">
        <v>45689</v>
      </c>
      <c r="CX8" s="6">
        <v>45689</v>
      </c>
      <c r="CY8" s="6">
        <v>45689</v>
      </c>
      <c r="CZ8" s="6">
        <v>45689</v>
      </c>
      <c r="DA8" s="6">
        <v>45689</v>
      </c>
      <c r="DB8" s="6">
        <v>45689</v>
      </c>
      <c r="DC8" s="6">
        <v>45689</v>
      </c>
      <c r="DD8" s="6">
        <v>45689</v>
      </c>
      <c r="DE8" s="6">
        <v>45689</v>
      </c>
      <c r="DF8" s="6">
        <v>45689</v>
      </c>
      <c r="DG8" s="6">
        <v>45689</v>
      </c>
      <c r="DH8" s="6">
        <v>45689</v>
      </c>
      <c r="DI8" s="6">
        <v>45689</v>
      </c>
      <c r="DJ8" s="6">
        <v>45689</v>
      </c>
      <c r="DK8" s="6">
        <v>45689</v>
      </c>
      <c r="DL8" s="6">
        <v>45689</v>
      </c>
      <c r="DM8" s="6">
        <v>45689</v>
      </c>
      <c r="DN8" s="6">
        <v>45689</v>
      </c>
      <c r="DO8" s="6">
        <v>45689</v>
      </c>
      <c r="DP8" s="6">
        <v>45689</v>
      </c>
      <c r="DQ8" s="6">
        <v>45689</v>
      </c>
      <c r="DR8" s="6">
        <v>45689</v>
      </c>
      <c r="DS8" s="6">
        <v>45689</v>
      </c>
      <c r="DT8" s="6">
        <v>45689</v>
      </c>
      <c r="DU8" s="6">
        <v>45689</v>
      </c>
      <c r="DV8" s="6">
        <v>45689</v>
      </c>
      <c r="DW8" s="6">
        <v>45689</v>
      </c>
      <c r="DX8" s="6">
        <v>45689</v>
      </c>
      <c r="DY8" s="6">
        <v>45689</v>
      </c>
      <c r="DZ8" s="6">
        <v>45689</v>
      </c>
      <c r="EA8" s="6">
        <v>45689</v>
      </c>
      <c r="EB8" s="6">
        <v>45689</v>
      </c>
      <c r="EC8" s="6">
        <v>45689</v>
      </c>
      <c r="ED8" s="6">
        <v>45689</v>
      </c>
      <c r="EE8" s="6">
        <v>45689</v>
      </c>
      <c r="EF8" s="6">
        <v>45689</v>
      </c>
      <c r="EG8" s="6">
        <v>45689</v>
      </c>
      <c r="EH8" s="6">
        <v>45689</v>
      </c>
      <c r="EI8" s="6">
        <v>45689</v>
      </c>
      <c r="EJ8" s="6">
        <v>45689</v>
      </c>
      <c r="EK8" s="6">
        <v>45689</v>
      </c>
      <c r="EL8" s="6">
        <v>45689</v>
      </c>
      <c r="EM8" s="6">
        <v>45689</v>
      </c>
      <c r="EN8" s="6">
        <v>45689</v>
      </c>
      <c r="EO8" s="6">
        <v>45689</v>
      </c>
      <c r="EP8" s="6">
        <v>45689</v>
      </c>
      <c r="EQ8" s="6">
        <v>45689</v>
      </c>
      <c r="ER8" s="6">
        <v>45689</v>
      </c>
      <c r="ES8" s="6">
        <v>45689</v>
      </c>
      <c r="ET8" s="6">
        <v>45689</v>
      </c>
      <c r="EU8" s="6">
        <v>45689</v>
      </c>
      <c r="EV8" s="6">
        <v>45689</v>
      </c>
      <c r="EW8" s="6">
        <v>45689</v>
      </c>
      <c r="EX8" s="6">
        <v>45689</v>
      </c>
      <c r="EY8" s="6">
        <v>45689</v>
      </c>
      <c r="EZ8" s="6">
        <v>45689</v>
      </c>
      <c r="FA8" s="6">
        <v>45689</v>
      </c>
      <c r="FB8" s="6">
        <v>45689</v>
      </c>
      <c r="FC8" s="6">
        <v>45689</v>
      </c>
      <c r="FD8" s="6">
        <v>45689</v>
      </c>
      <c r="FE8" s="6">
        <v>45689</v>
      </c>
      <c r="FF8" s="6">
        <v>45689</v>
      </c>
      <c r="FG8" s="6">
        <v>45689</v>
      </c>
      <c r="FH8" s="6">
        <v>45689</v>
      </c>
      <c r="FI8" s="6">
        <v>45689</v>
      </c>
      <c r="FJ8" s="6">
        <v>45689</v>
      </c>
      <c r="FK8" s="6">
        <v>45689</v>
      </c>
      <c r="FL8" s="6">
        <v>45689</v>
      </c>
      <c r="FM8" s="6">
        <v>45689</v>
      </c>
      <c r="FN8" s="6">
        <v>45689</v>
      </c>
      <c r="FO8" s="6">
        <v>45689</v>
      </c>
      <c r="FP8" s="6">
        <v>45689</v>
      </c>
      <c r="FQ8" s="6">
        <v>45689</v>
      </c>
      <c r="FR8" s="6">
        <v>45689</v>
      </c>
      <c r="FS8" s="6">
        <v>45689</v>
      </c>
      <c r="FT8" s="6">
        <v>45689</v>
      </c>
      <c r="FU8" s="6">
        <v>45689</v>
      </c>
      <c r="FV8" s="6">
        <v>45689</v>
      </c>
      <c r="FW8" s="6">
        <v>45689</v>
      </c>
      <c r="FX8" s="6">
        <v>45689</v>
      </c>
      <c r="FY8" s="6">
        <v>45689</v>
      </c>
      <c r="FZ8" s="6">
        <v>45689</v>
      </c>
      <c r="GA8" s="6">
        <v>45689</v>
      </c>
      <c r="GB8" s="6">
        <v>45689</v>
      </c>
      <c r="GC8" s="6">
        <v>45689</v>
      </c>
      <c r="GD8" s="6">
        <v>45689</v>
      </c>
      <c r="GE8" s="6">
        <v>45689</v>
      </c>
      <c r="GF8" s="6">
        <v>45689</v>
      </c>
      <c r="GG8" s="6">
        <v>45689</v>
      </c>
      <c r="GH8" s="6">
        <v>45689</v>
      </c>
      <c r="GI8" s="6">
        <v>45689</v>
      </c>
      <c r="GJ8" s="6">
        <v>45689</v>
      </c>
      <c r="GK8" s="6">
        <v>45689</v>
      </c>
      <c r="GL8" s="6">
        <v>45689</v>
      </c>
      <c r="GM8" s="6">
        <v>45689</v>
      </c>
      <c r="GN8" s="6">
        <v>45689</v>
      </c>
      <c r="GO8" s="6">
        <v>45689</v>
      </c>
      <c r="GP8" s="6">
        <v>45689</v>
      </c>
      <c r="GQ8" s="6">
        <v>45689</v>
      </c>
      <c r="GR8" s="6">
        <v>45689</v>
      </c>
      <c r="GS8" s="6">
        <v>45689</v>
      </c>
      <c r="GT8" s="6">
        <v>45689</v>
      </c>
      <c r="GU8" s="6">
        <v>45689</v>
      </c>
      <c r="GV8" s="6">
        <v>45689</v>
      </c>
      <c r="GW8" s="6">
        <v>45689</v>
      </c>
      <c r="GX8" s="6">
        <v>45689</v>
      </c>
      <c r="GY8" s="6">
        <v>45689</v>
      </c>
      <c r="GZ8" s="6">
        <v>45689</v>
      </c>
      <c r="HA8" s="6">
        <v>45689</v>
      </c>
      <c r="HB8" s="6">
        <v>45689</v>
      </c>
      <c r="HC8" s="6">
        <v>45689</v>
      </c>
      <c r="HD8" s="6">
        <v>45689</v>
      </c>
      <c r="HE8" s="6">
        <v>45689</v>
      </c>
      <c r="HF8" s="6">
        <v>45689</v>
      </c>
      <c r="HG8" s="6">
        <v>45689</v>
      </c>
      <c r="HH8" s="6">
        <v>45689</v>
      </c>
      <c r="HI8" s="6">
        <v>45689</v>
      </c>
      <c r="HJ8" s="6">
        <v>45689</v>
      </c>
      <c r="HK8" s="6">
        <v>45689</v>
      </c>
      <c r="HL8" s="6">
        <v>45689</v>
      </c>
      <c r="HM8" s="6">
        <v>45689</v>
      </c>
      <c r="HN8" s="6">
        <v>45689</v>
      </c>
      <c r="HO8" s="6">
        <v>45689</v>
      </c>
      <c r="HP8" s="6">
        <v>45689</v>
      </c>
      <c r="HQ8" s="6">
        <v>45689</v>
      </c>
      <c r="HR8" s="6">
        <v>45689</v>
      </c>
      <c r="HS8" s="6">
        <v>45689</v>
      </c>
      <c r="HT8" s="6">
        <v>45689</v>
      </c>
      <c r="HU8" s="6">
        <v>45689</v>
      </c>
      <c r="HV8" s="6">
        <v>45689</v>
      </c>
      <c r="HW8" s="6">
        <v>45689</v>
      </c>
      <c r="HX8" s="6">
        <v>45689</v>
      </c>
      <c r="HY8" s="6">
        <v>45689</v>
      </c>
      <c r="HZ8" s="6">
        <v>45689</v>
      </c>
      <c r="IA8" s="6">
        <v>45689</v>
      </c>
      <c r="IB8" s="6">
        <v>45689</v>
      </c>
      <c r="IC8" s="6">
        <v>45689</v>
      </c>
      <c r="ID8" s="6">
        <v>45689</v>
      </c>
      <c r="IE8" s="6">
        <v>45689</v>
      </c>
      <c r="IF8" s="6">
        <v>45689</v>
      </c>
      <c r="IG8" s="6">
        <v>45689</v>
      </c>
      <c r="IH8" s="6">
        <v>45689</v>
      </c>
      <c r="II8" s="6">
        <v>45689</v>
      </c>
      <c r="IJ8" s="6">
        <v>45689</v>
      </c>
      <c r="IK8" s="6">
        <v>45689</v>
      </c>
      <c r="IL8" s="6">
        <v>45689</v>
      </c>
      <c r="IM8" s="6">
        <v>45689</v>
      </c>
      <c r="IN8" s="6">
        <v>45689</v>
      </c>
      <c r="IO8" s="6">
        <v>45689</v>
      </c>
      <c r="IP8" s="6">
        <v>45689</v>
      </c>
      <c r="IQ8" s="6">
        <v>45689</v>
      </c>
    </row>
    <row r="9" spans="1:251">
      <c r="A9" s="4" t="s">
        <v>257</v>
      </c>
      <c r="B9" s="1">
        <v>11</v>
      </c>
      <c r="C9" s="1">
        <v>11</v>
      </c>
      <c r="D9" s="1">
        <v>11</v>
      </c>
      <c r="E9" s="1">
        <v>11</v>
      </c>
      <c r="F9" s="1">
        <v>11</v>
      </c>
      <c r="G9" s="1">
        <v>11</v>
      </c>
      <c r="H9" s="1">
        <v>11</v>
      </c>
      <c r="I9" s="1">
        <v>11</v>
      </c>
      <c r="J9" s="1">
        <v>11</v>
      </c>
      <c r="K9" s="1">
        <v>11</v>
      </c>
      <c r="L9" s="1">
        <v>11</v>
      </c>
      <c r="M9" s="1">
        <v>11</v>
      </c>
      <c r="N9" s="1">
        <v>11</v>
      </c>
      <c r="O9" s="1">
        <v>11</v>
      </c>
      <c r="P9" s="1">
        <v>11</v>
      </c>
      <c r="Q9" s="1">
        <v>11</v>
      </c>
      <c r="R9" s="1">
        <v>11</v>
      </c>
      <c r="S9" s="1">
        <v>11</v>
      </c>
      <c r="T9" s="1">
        <v>11</v>
      </c>
      <c r="U9" s="1">
        <v>11</v>
      </c>
      <c r="V9" s="1">
        <v>11</v>
      </c>
      <c r="W9" s="1">
        <v>11</v>
      </c>
      <c r="X9" s="1">
        <v>11</v>
      </c>
      <c r="Y9" s="1">
        <v>11</v>
      </c>
      <c r="Z9" s="1">
        <v>11</v>
      </c>
      <c r="AA9" s="1">
        <v>11</v>
      </c>
      <c r="AB9" s="1">
        <v>11</v>
      </c>
      <c r="AC9" s="1">
        <v>11</v>
      </c>
      <c r="AD9" s="1">
        <v>11</v>
      </c>
      <c r="AE9" s="1">
        <v>11</v>
      </c>
      <c r="AF9" s="1">
        <v>11</v>
      </c>
      <c r="AG9" s="1">
        <v>11</v>
      </c>
      <c r="AH9" s="1">
        <v>11</v>
      </c>
      <c r="AI9" s="1">
        <v>11</v>
      </c>
      <c r="AJ9" s="1">
        <v>11</v>
      </c>
      <c r="AK9" s="1">
        <v>11</v>
      </c>
      <c r="AL9" s="1">
        <v>11</v>
      </c>
      <c r="AM9" s="1">
        <v>11</v>
      </c>
      <c r="AN9" s="1">
        <v>11</v>
      </c>
      <c r="AO9" s="1">
        <v>11</v>
      </c>
      <c r="AP9" s="1">
        <v>11</v>
      </c>
      <c r="AQ9" s="1">
        <v>11</v>
      </c>
      <c r="AR9" s="1">
        <v>11</v>
      </c>
      <c r="AS9" s="1">
        <v>11</v>
      </c>
      <c r="AT9" s="1">
        <v>11</v>
      </c>
      <c r="AU9" s="1">
        <v>11</v>
      </c>
      <c r="AV9" s="1">
        <v>11</v>
      </c>
      <c r="AW9" s="1">
        <v>11</v>
      </c>
      <c r="AX9" s="1">
        <v>11</v>
      </c>
      <c r="AY9" s="1">
        <v>11</v>
      </c>
      <c r="AZ9" s="1">
        <v>11</v>
      </c>
      <c r="BA9" s="1">
        <v>11</v>
      </c>
      <c r="BB9" s="1">
        <v>11</v>
      </c>
      <c r="BC9" s="1">
        <v>11</v>
      </c>
      <c r="BD9" s="1">
        <v>11</v>
      </c>
      <c r="BE9" s="1">
        <v>11</v>
      </c>
      <c r="BF9" s="1">
        <v>11</v>
      </c>
      <c r="BG9" s="1">
        <v>11</v>
      </c>
      <c r="BH9" s="1">
        <v>11</v>
      </c>
      <c r="BI9" s="1">
        <v>11</v>
      </c>
      <c r="BJ9" s="1">
        <v>11</v>
      </c>
      <c r="BK9" s="1">
        <v>11</v>
      </c>
      <c r="BL9" s="1">
        <v>11</v>
      </c>
      <c r="BM9" s="1">
        <v>11</v>
      </c>
      <c r="BN9" s="1">
        <v>11</v>
      </c>
      <c r="BO9" s="1">
        <v>11</v>
      </c>
      <c r="BP9" s="1">
        <v>11</v>
      </c>
      <c r="BQ9" s="1">
        <v>11</v>
      </c>
      <c r="BR9" s="1">
        <v>11</v>
      </c>
      <c r="BS9" s="1">
        <v>11</v>
      </c>
      <c r="BT9" s="1">
        <v>11</v>
      </c>
      <c r="BU9" s="1">
        <v>11</v>
      </c>
      <c r="BV9" s="1">
        <v>11</v>
      </c>
      <c r="BW9" s="1">
        <v>11</v>
      </c>
      <c r="BX9" s="1">
        <v>11</v>
      </c>
      <c r="BY9" s="1">
        <v>11</v>
      </c>
      <c r="BZ9" s="1">
        <v>11</v>
      </c>
      <c r="CA9" s="1">
        <v>11</v>
      </c>
      <c r="CB9" s="1">
        <v>11</v>
      </c>
      <c r="CC9" s="1">
        <v>11</v>
      </c>
      <c r="CD9" s="1">
        <v>11</v>
      </c>
      <c r="CE9" s="1">
        <v>11</v>
      </c>
      <c r="CF9" s="1">
        <v>11</v>
      </c>
      <c r="CG9" s="1">
        <v>11</v>
      </c>
      <c r="CH9" s="1">
        <v>11</v>
      </c>
      <c r="CI9" s="1">
        <v>11</v>
      </c>
      <c r="CJ9" s="1">
        <v>11</v>
      </c>
      <c r="CK9" s="1">
        <v>11</v>
      </c>
      <c r="CL9" s="1">
        <v>11</v>
      </c>
      <c r="CM9" s="1">
        <v>11</v>
      </c>
      <c r="CN9" s="1">
        <v>11</v>
      </c>
      <c r="CO9" s="1">
        <v>11</v>
      </c>
      <c r="CP9" s="1">
        <v>11</v>
      </c>
      <c r="CQ9" s="1">
        <v>11</v>
      </c>
      <c r="CR9" s="1">
        <v>11</v>
      </c>
      <c r="CS9" s="1">
        <v>11</v>
      </c>
      <c r="CT9" s="1">
        <v>11</v>
      </c>
      <c r="CU9" s="1">
        <v>11</v>
      </c>
      <c r="CV9" s="1">
        <v>11</v>
      </c>
      <c r="CW9" s="1">
        <v>11</v>
      </c>
      <c r="CX9" s="1">
        <v>11</v>
      </c>
      <c r="CY9" s="1">
        <v>11</v>
      </c>
      <c r="CZ9" s="1">
        <v>11</v>
      </c>
      <c r="DA9" s="1">
        <v>11</v>
      </c>
      <c r="DB9" s="1">
        <v>11</v>
      </c>
      <c r="DC9" s="1">
        <v>11</v>
      </c>
      <c r="DD9" s="1">
        <v>11</v>
      </c>
      <c r="DE9" s="1">
        <v>11</v>
      </c>
      <c r="DF9" s="1">
        <v>11</v>
      </c>
      <c r="DG9" s="1">
        <v>11</v>
      </c>
      <c r="DH9" s="1">
        <v>11</v>
      </c>
      <c r="DI9" s="1">
        <v>11</v>
      </c>
      <c r="DJ9" s="1">
        <v>11</v>
      </c>
      <c r="DK9" s="1">
        <v>11</v>
      </c>
      <c r="DL9" s="1">
        <v>11</v>
      </c>
      <c r="DM9" s="1">
        <v>11</v>
      </c>
      <c r="DN9" s="1">
        <v>11</v>
      </c>
      <c r="DO9" s="1">
        <v>11</v>
      </c>
      <c r="DP9" s="1">
        <v>11</v>
      </c>
      <c r="DQ9" s="1">
        <v>11</v>
      </c>
      <c r="DR9" s="1">
        <v>11</v>
      </c>
      <c r="DS9" s="1">
        <v>11</v>
      </c>
      <c r="DT9" s="1">
        <v>11</v>
      </c>
      <c r="DU9" s="1">
        <v>11</v>
      </c>
      <c r="DV9" s="1">
        <v>11</v>
      </c>
      <c r="DW9" s="1">
        <v>11</v>
      </c>
      <c r="DX9" s="1">
        <v>11</v>
      </c>
      <c r="DY9" s="1">
        <v>11</v>
      </c>
      <c r="DZ9" s="1">
        <v>11</v>
      </c>
      <c r="EA9" s="1">
        <v>11</v>
      </c>
      <c r="EB9" s="1">
        <v>11</v>
      </c>
      <c r="EC9" s="1">
        <v>11</v>
      </c>
      <c r="ED9" s="1">
        <v>11</v>
      </c>
      <c r="EE9" s="1">
        <v>11</v>
      </c>
      <c r="EF9" s="1">
        <v>11</v>
      </c>
      <c r="EG9" s="1">
        <v>11</v>
      </c>
      <c r="EH9" s="1">
        <v>11</v>
      </c>
      <c r="EI9" s="1">
        <v>11</v>
      </c>
      <c r="EJ9" s="1">
        <v>11</v>
      </c>
      <c r="EK9" s="1">
        <v>11</v>
      </c>
      <c r="EL9" s="1">
        <v>11</v>
      </c>
      <c r="EM9" s="1">
        <v>11</v>
      </c>
      <c r="EN9" s="1">
        <v>11</v>
      </c>
      <c r="EO9" s="1">
        <v>11</v>
      </c>
      <c r="EP9" s="1">
        <v>11</v>
      </c>
      <c r="EQ9" s="1">
        <v>11</v>
      </c>
      <c r="ER9" s="1">
        <v>11</v>
      </c>
      <c r="ES9" s="1">
        <v>11</v>
      </c>
      <c r="ET9" s="1">
        <v>11</v>
      </c>
      <c r="EU9" s="1">
        <v>11</v>
      </c>
      <c r="EV9" s="1">
        <v>11</v>
      </c>
      <c r="EW9" s="1">
        <v>11</v>
      </c>
      <c r="EX9" s="1">
        <v>11</v>
      </c>
      <c r="EY9" s="1">
        <v>11</v>
      </c>
      <c r="EZ9" s="1">
        <v>11</v>
      </c>
      <c r="FA9" s="1">
        <v>11</v>
      </c>
      <c r="FB9" s="1">
        <v>11</v>
      </c>
      <c r="FC9" s="1">
        <v>11</v>
      </c>
      <c r="FD9" s="1">
        <v>11</v>
      </c>
      <c r="FE9" s="1">
        <v>11</v>
      </c>
      <c r="FF9" s="1">
        <v>11</v>
      </c>
      <c r="FG9" s="1">
        <v>11</v>
      </c>
      <c r="FH9" s="1">
        <v>11</v>
      </c>
      <c r="FI9" s="1">
        <v>11</v>
      </c>
      <c r="FJ9" s="1">
        <v>11</v>
      </c>
      <c r="FK9" s="1">
        <v>11</v>
      </c>
      <c r="FL9" s="1">
        <v>11</v>
      </c>
      <c r="FM9" s="1">
        <v>11</v>
      </c>
      <c r="FN9" s="1">
        <v>11</v>
      </c>
      <c r="FO9" s="1">
        <v>11</v>
      </c>
      <c r="FP9" s="1">
        <v>11</v>
      </c>
      <c r="FQ9" s="1">
        <v>11</v>
      </c>
      <c r="FR9" s="1">
        <v>11</v>
      </c>
      <c r="FS9" s="1">
        <v>11</v>
      </c>
      <c r="FT9" s="1">
        <v>11</v>
      </c>
      <c r="FU9" s="1">
        <v>11</v>
      </c>
      <c r="FV9" s="1">
        <v>11</v>
      </c>
      <c r="FW9" s="1">
        <v>11</v>
      </c>
      <c r="FX9" s="1">
        <v>11</v>
      </c>
      <c r="FY9" s="1">
        <v>11</v>
      </c>
      <c r="FZ9" s="1">
        <v>11</v>
      </c>
      <c r="GA9" s="1">
        <v>11</v>
      </c>
      <c r="GB9" s="1">
        <v>11</v>
      </c>
      <c r="GC9" s="1">
        <v>11</v>
      </c>
      <c r="GD9" s="1">
        <v>11</v>
      </c>
      <c r="GE9" s="1">
        <v>11</v>
      </c>
      <c r="GF9" s="1">
        <v>11</v>
      </c>
      <c r="GG9" s="1">
        <v>11</v>
      </c>
      <c r="GH9" s="1">
        <v>11</v>
      </c>
      <c r="GI9" s="1">
        <v>11</v>
      </c>
      <c r="GJ9" s="1">
        <v>11</v>
      </c>
      <c r="GK9" s="1">
        <v>11</v>
      </c>
      <c r="GL9" s="1">
        <v>11</v>
      </c>
      <c r="GM9" s="1">
        <v>11</v>
      </c>
      <c r="GN9" s="1">
        <v>11</v>
      </c>
      <c r="GO9" s="1">
        <v>11</v>
      </c>
      <c r="GP9" s="1">
        <v>11</v>
      </c>
      <c r="GQ9" s="1">
        <v>11</v>
      </c>
      <c r="GR9" s="1">
        <v>11</v>
      </c>
      <c r="GS9" s="1">
        <v>11</v>
      </c>
      <c r="GT9" s="1">
        <v>11</v>
      </c>
      <c r="GU9" s="1">
        <v>11</v>
      </c>
      <c r="GV9" s="1">
        <v>11</v>
      </c>
      <c r="GW9" s="1">
        <v>11</v>
      </c>
      <c r="GX9" s="1">
        <v>11</v>
      </c>
      <c r="GY9" s="1">
        <v>11</v>
      </c>
      <c r="GZ9" s="1">
        <v>11</v>
      </c>
      <c r="HA9" s="1">
        <v>11</v>
      </c>
      <c r="HB9" s="1">
        <v>11</v>
      </c>
      <c r="HC9" s="1">
        <v>11</v>
      </c>
      <c r="HD9" s="1">
        <v>11</v>
      </c>
      <c r="HE9" s="1">
        <v>11</v>
      </c>
      <c r="HF9" s="1">
        <v>11</v>
      </c>
      <c r="HG9" s="1">
        <v>11</v>
      </c>
      <c r="HH9" s="1">
        <v>11</v>
      </c>
      <c r="HI9" s="1">
        <v>11</v>
      </c>
      <c r="HJ9" s="1">
        <v>11</v>
      </c>
      <c r="HK9" s="1">
        <v>11</v>
      </c>
      <c r="HL9" s="1">
        <v>11</v>
      </c>
      <c r="HM9" s="1">
        <v>11</v>
      </c>
      <c r="HN9" s="1">
        <v>11</v>
      </c>
      <c r="HO9" s="1">
        <v>11</v>
      </c>
      <c r="HP9" s="1">
        <v>11</v>
      </c>
      <c r="HQ9" s="1">
        <v>11</v>
      </c>
      <c r="HR9" s="1">
        <v>11</v>
      </c>
      <c r="HS9" s="1">
        <v>11</v>
      </c>
      <c r="HT9" s="1">
        <v>11</v>
      </c>
      <c r="HU9" s="1">
        <v>11</v>
      </c>
      <c r="HV9" s="1">
        <v>11</v>
      </c>
      <c r="HW9" s="1">
        <v>11</v>
      </c>
      <c r="HX9" s="1">
        <v>11</v>
      </c>
      <c r="HY9" s="1">
        <v>11</v>
      </c>
      <c r="HZ9" s="1">
        <v>11</v>
      </c>
      <c r="IA9" s="1">
        <v>11</v>
      </c>
      <c r="IB9" s="1">
        <v>11</v>
      </c>
      <c r="IC9" s="1">
        <v>11</v>
      </c>
      <c r="ID9" s="1">
        <v>11</v>
      </c>
      <c r="IE9" s="1">
        <v>11</v>
      </c>
      <c r="IF9" s="1">
        <v>11</v>
      </c>
      <c r="IG9" s="1">
        <v>11</v>
      </c>
      <c r="IH9" s="1">
        <v>11</v>
      </c>
      <c r="II9" s="1">
        <v>11</v>
      </c>
      <c r="IJ9" s="1">
        <v>11</v>
      </c>
      <c r="IK9" s="1">
        <v>11</v>
      </c>
      <c r="IL9" s="1">
        <v>11</v>
      </c>
      <c r="IM9" s="1">
        <v>11</v>
      </c>
      <c r="IN9" s="1">
        <v>11</v>
      </c>
      <c r="IO9" s="1">
        <v>11</v>
      </c>
      <c r="IP9" s="1">
        <v>11</v>
      </c>
      <c r="IQ9" s="1">
        <v>11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41.341000000000001</v>
      </c>
      <c r="C11" s="9">
        <v>86.775999999999996</v>
      </c>
      <c r="D11" s="9">
        <v>23.02</v>
      </c>
      <c r="E11" s="9">
        <v>5.9740000000000002</v>
      </c>
      <c r="F11" s="9">
        <v>17.045999999999999</v>
      </c>
      <c r="G11" s="9">
        <v>268.10300000000001</v>
      </c>
      <c r="H11" s="9">
        <v>93.762</v>
      </c>
      <c r="I11" s="9">
        <v>174.34100000000001</v>
      </c>
      <c r="J11" s="9">
        <v>252.268</v>
      </c>
      <c r="K11" s="9">
        <v>89.427000000000007</v>
      </c>
      <c r="L11" s="9">
        <v>162.84100000000001</v>
      </c>
      <c r="M11" s="9">
        <v>137.80500000000001</v>
      </c>
      <c r="N11" s="9">
        <v>53.773000000000003</v>
      </c>
      <c r="O11" s="9">
        <v>84.031999999999996</v>
      </c>
      <c r="P11" s="9">
        <v>114.462</v>
      </c>
      <c r="Q11" s="9">
        <v>35.654000000000003</v>
      </c>
      <c r="R11" s="9">
        <v>78.808000000000007</v>
      </c>
      <c r="S11" s="9">
        <v>15.836</v>
      </c>
      <c r="T11" s="9">
        <v>4.335</v>
      </c>
      <c r="U11" s="9">
        <v>11.5</v>
      </c>
      <c r="V11" s="9">
        <v>41.811</v>
      </c>
      <c r="W11" s="9">
        <v>20.420000000000002</v>
      </c>
      <c r="X11" s="9">
        <v>21.390999999999998</v>
      </c>
      <c r="Y11" s="9">
        <v>34.625999999999998</v>
      </c>
      <c r="Z11" s="9">
        <v>18.780999999999999</v>
      </c>
      <c r="AA11" s="9">
        <v>15.845000000000001</v>
      </c>
      <c r="AB11" s="9">
        <v>20.972000000000001</v>
      </c>
      <c r="AC11" s="9">
        <v>13.093999999999999</v>
      </c>
      <c r="AD11" s="9">
        <v>7.8780000000000001</v>
      </c>
      <c r="AE11" s="9">
        <v>13.654</v>
      </c>
      <c r="AF11" s="9">
        <v>5.6870000000000003</v>
      </c>
      <c r="AG11" s="9">
        <v>7.9669999999999996</v>
      </c>
      <c r="AH11" s="9">
        <v>7.1849999999999996</v>
      </c>
      <c r="AI11" s="9">
        <v>1.639</v>
      </c>
      <c r="AJ11" s="9">
        <v>5.5460000000000003</v>
      </c>
      <c r="AK11" s="9">
        <v>100.039</v>
      </c>
      <c r="AL11" s="9">
        <v>26.847999999999999</v>
      </c>
      <c r="AM11" s="9">
        <v>73.19</v>
      </c>
      <c r="AN11" s="9">
        <v>93.370999999999995</v>
      </c>
      <c r="AO11" s="9">
        <v>25.009</v>
      </c>
      <c r="AP11" s="9">
        <v>68.361999999999995</v>
      </c>
      <c r="AQ11" s="9">
        <v>47.658000000000001</v>
      </c>
      <c r="AR11" s="9">
        <v>14.085000000000001</v>
      </c>
      <c r="AS11" s="9">
        <v>33.573999999999998</v>
      </c>
      <c r="AT11" s="9">
        <v>45.712000000000003</v>
      </c>
      <c r="AU11" s="9">
        <v>10.923999999999999</v>
      </c>
      <c r="AV11" s="9">
        <v>34.787999999999997</v>
      </c>
      <c r="AW11" s="9">
        <v>6.6680000000000001</v>
      </c>
      <c r="AX11" s="9">
        <v>1.839</v>
      </c>
      <c r="AY11" s="9">
        <v>4.8280000000000003</v>
      </c>
      <c r="AZ11" s="9">
        <v>40.414999999999999</v>
      </c>
      <c r="BA11" s="9">
        <v>7.5490000000000004</v>
      </c>
      <c r="BB11" s="9">
        <v>32.866999999999997</v>
      </c>
      <c r="BC11" s="9">
        <v>34.301000000000002</v>
      </c>
      <c r="BD11" s="9">
        <v>6.9260000000000002</v>
      </c>
      <c r="BE11" s="9">
        <v>27.375</v>
      </c>
      <c r="BF11" s="9">
        <v>17.254999999999999</v>
      </c>
      <c r="BG11" s="9">
        <v>3.39</v>
      </c>
      <c r="BH11" s="9">
        <v>13.865</v>
      </c>
      <c r="BI11" s="9">
        <v>17.045999999999999</v>
      </c>
      <c r="BJ11" s="9">
        <v>3.536</v>
      </c>
      <c r="BK11" s="9">
        <v>13.51</v>
      </c>
      <c r="BL11" s="9">
        <v>6.1150000000000002</v>
      </c>
      <c r="BM11" s="9">
        <v>0.623</v>
      </c>
      <c r="BN11" s="9">
        <v>5.492</v>
      </c>
      <c r="BO11" s="9">
        <v>88.07</v>
      </c>
      <c r="BP11" s="9">
        <v>32.021000000000001</v>
      </c>
      <c r="BQ11" s="9">
        <v>56.05</v>
      </c>
      <c r="BR11" s="9">
        <v>81.918999999999997</v>
      </c>
      <c r="BS11" s="9">
        <v>30.178000000000001</v>
      </c>
      <c r="BT11" s="9">
        <v>51.74</v>
      </c>
      <c r="BU11" s="9">
        <v>43.606000000000002</v>
      </c>
      <c r="BV11" s="9">
        <v>16.675000000000001</v>
      </c>
      <c r="BW11" s="9">
        <v>26.931000000000001</v>
      </c>
      <c r="BX11" s="9">
        <v>38.313000000000002</v>
      </c>
      <c r="BY11" s="9">
        <v>13.503</v>
      </c>
      <c r="BZ11" s="9">
        <v>24.81</v>
      </c>
      <c r="CA11" s="9">
        <v>6.1509999999999998</v>
      </c>
      <c r="CB11" s="9">
        <v>1.8420000000000001</v>
      </c>
      <c r="CC11" s="9">
        <v>4.3090000000000002</v>
      </c>
      <c r="CD11" s="9">
        <v>81.39</v>
      </c>
      <c r="CE11" s="9">
        <v>47.765000000000001</v>
      </c>
      <c r="CF11" s="9">
        <v>33.625</v>
      </c>
      <c r="CG11" s="9">
        <v>77.302999999999997</v>
      </c>
      <c r="CH11" s="9">
        <v>46.094999999999999</v>
      </c>
      <c r="CI11" s="9">
        <v>31.207999999999998</v>
      </c>
      <c r="CJ11" s="9">
        <v>50.258000000000003</v>
      </c>
      <c r="CK11" s="9">
        <v>32.716999999999999</v>
      </c>
      <c r="CL11" s="9">
        <v>17.541</v>
      </c>
      <c r="CM11" s="9">
        <v>27.045000000000002</v>
      </c>
      <c r="CN11" s="9">
        <v>13.378</v>
      </c>
      <c r="CO11" s="9">
        <v>13.667999999999999</v>
      </c>
      <c r="CP11" s="9">
        <v>4.0869999999999997</v>
      </c>
      <c r="CQ11" s="9">
        <v>1.67</v>
      </c>
      <c r="CR11" s="9">
        <v>2.4169999999999998</v>
      </c>
      <c r="CS11" s="9">
        <v>97.171999999999997</v>
      </c>
      <c r="CT11" s="9">
        <v>24.606999999999999</v>
      </c>
      <c r="CU11" s="9">
        <v>72.564999999999998</v>
      </c>
      <c r="CV11" s="9">
        <v>87.27</v>
      </c>
      <c r="CW11" s="9">
        <v>22.835000000000001</v>
      </c>
      <c r="CX11" s="9">
        <v>64.435000000000002</v>
      </c>
      <c r="CY11" s="9">
        <v>40.914999999999999</v>
      </c>
      <c r="CZ11" s="9">
        <v>9.7629999999999999</v>
      </c>
      <c r="DA11" s="9">
        <v>31.152000000000001</v>
      </c>
      <c r="DB11" s="9">
        <v>46.353999999999999</v>
      </c>
      <c r="DC11" s="9">
        <v>13.071999999999999</v>
      </c>
      <c r="DD11" s="9">
        <v>33.283000000000001</v>
      </c>
      <c r="DE11" s="9">
        <v>9.9019999999999992</v>
      </c>
      <c r="DF11" s="9">
        <v>1.772</v>
      </c>
      <c r="DG11" s="9">
        <v>8.1300000000000008</v>
      </c>
      <c r="DH11" s="9">
        <v>132.15100000000001</v>
      </c>
      <c r="DI11" s="9">
        <v>44.86</v>
      </c>
      <c r="DJ11" s="9">
        <v>87.290999999999997</v>
      </c>
      <c r="DK11" s="9">
        <v>123.767</v>
      </c>
      <c r="DL11" s="9">
        <v>42.817</v>
      </c>
      <c r="DM11" s="9">
        <v>80.948999999999998</v>
      </c>
      <c r="DN11" s="9">
        <v>60.564999999999998</v>
      </c>
      <c r="DO11" s="9">
        <v>22.747</v>
      </c>
      <c r="DP11" s="9">
        <v>37.817999999999998</v>
      </c>
      <c r="DQ11" s="9">
        <v>63.201999999999998</v>
      </c>
      <c r="DR11" s="9">
        <v>20.07</v>
      </c>
      <c r="DS11" s="9">
        <v>43.131999999999998</v>
      </c>
      <c r="DT11" s="9">
        <v>8.3849999999999998</v>
      </c>
      <c r="DU11" s="9">
        <v>2.0430000000000001</v>
      </c>
      <c r="DV11" s="9">
        <v>6.3419999999999996</v>
      </c>
      <c r="DW11" s="9">
        <v>50.854999999999997</v>
      </c>
      <c r="DX11" s="9">
        <v>24.916</v>
      </c>
      <c r="DY11" s="9">
        <v>25.94</v>
      </c>
      <c r="DZ11" s="9">
        <v>47.984999999999999</v>
      </c>
      <c r="EA11" s="9">
        <v>23.353999999999999</v>
      </c>
      <c r="EB11" s="9">
        <v>24.631</v>
      </c>
      <c r="EC11" s="9">
        <v>33.765000000000001</v>
      </c>
      <c r="ED11" s="9">
        <v>16.741</v>
      </c>
      <c r="EE11" s="9">
        <v>17.024000000000001</v>
      </c>
      <c r="EF11" s="9">
        <v>14.22</v>
      </c>
      <c r="EG11" s="9">
        <v>6.6130000000000004</v>
      </c>
      <c r="EH11" s="9">
        <v>7.6079999999999997</v>
      </c>
      <c r="EI11" s="9">
        <v>2.87</v>
      </c>
      <c r="EJ11" s="9">
        <v>1.5620000000000001</v>
      </c>
      <c r="EK11" s="9">
        <v>1.3080000000000001</v>
      </c>
      <c r="EL11" s="9">
        <v>29.736000000000001</v>
      </c>
      <c r="EM11" s="9">
        <v>19.798999999999999</v>
      </c>
      <c r="EN11" s="9">
        <v>9.9359999999999999</v>
      </c>
      <c r="EO11" s="9">
        <v>27.872</v>
      </c>
      <c r="EP11" s="9">
        <v>19.202000000000002</v>
      </c>
      <c r="EQ11" s="9">
        <v>8.67</v>
      </c>
      <c r="ER11" s="9">
        <v>23.533000000000001</v>
      </c>
      <c r="ES11" s="9">
        <v>17.616</v>
      </c>
      <c r="ET11" s="9">
        <v>5.9169999999999998</v>
      </c>
      <c r="EU11" s="9">
        <v>4.34</v>
      </c>
      <c r="EV11" s="9">
        <v>1.5860000000000001</v>
      </c>
      <c r="EW11" s="9">
        <v>2.754</v>
      </c>
      <c r="EX11" s="9">
        <v>1.863</v>
      </c>
      <c r="EY11" s="9">
        <v>0.59699999999999998</v>
      </c>
      <c r="EZ11" s="9">
        <v>1.266</v>
      </c>
      <c r="FA11" s="9">
        <v>287.20499999999998</v>
      </c>
      <c r="FB11" s="9">
        <v>114.54600000000001</v>
      </c>
      <c r="FC11" s="9">
        <v>172.65899999999999</v>
      </c>
      <c r="FD11" s="9">
        <v>265.517</v>
      </c>
      <c r="FE11" s="9">
        <v>103.187</v>
      </c>
      <c r="FF11" s="9">
        <v>162.33000000000001</v>
      </c>
      <c r="FG11" s="9">
        <v>134.178</v>
      </c>
      <c r="FH11" s="9">
        <v>53.686</v>
      </c>
      <c r="FI11" s="9">
        <v>80.492000000000004</v>
      </c>
      <c r="FJ11" s="9">
        <v>131.339</v>
      </c>
      <c r="FK11" s="9">
        <v>49.502000000000002</v>
      </c>
      <c r="FL11" s="9">
        <v>81.837999999999994</v>
      </c>
      <c r="FM11" s="9">
        <v>21.687999999999999</v>
      </c>
      <c r="FN11" s="9">
        <v>11.359</v>
      </c>
      <c r="FO11" s="9">
        <v>10.33</v>
      </c>
      <c r="FP11" s="9">
        <v>237.708</v>
      </c>
      <c r="FQ11" s="9">
        <v>86.843999999999994</v>
      </c>
      <c r="FR11" s="9">
        <v>150.864</v>
      </c>
      <c r="FS11" s="9">
        <v>221.01900000000001</v>
      </c>
      <c r="FT11" s="9">
        <v>78.475999999999999</v>
      </c>
      <c r="FU11" s="9">
        <v>142.54300000000001</v>
      </c>
      <c r="FV11" s="9">
        <v>108.366</v>
      </c>
      <c r="FW11" s="9">
        <v>38.243000000000002</v>
      </c>
      <c r="FX11" s="9">
        <v>70.123000000000005</v>
      </c>
      <c r="FY11" s="9">
        <v>112.654</v>
      </c>
      <c r="FZ11" s="9">
        <v>40.232999999999997</v>
      </c>
      <c r="GA11" s="9">
        <v>72.421000000000006</v>
      </c>
      <c r="GB11" s="9">
        <v>16.687999999999999</v>
      </c>
      <c r="GC11" s="9">
        <v>8.3680000000000003</v>
      </c>
      <c r="GD11" s="9">
        <v>8.3209999999999997</v>
      </c>
      <c r="GE11" s="9">
        <v>49.497999999999998</v>
      </c>
      <c r="GF11" s="9">
        <v>27.702000000000002</v>
      </c>
      <c r="GG11" s="9">
        <v>21.795000000000002</v>
      </c>
      <c r="GH11" s="9">
        <v>44.497999999999998</v>
      </c>
      <c r="GI11" s="9">
        <v>24.710999999999999</v>
      </c>
      <c r="GJ11" s="9">
        <v>19.786000000000001</v>
      </c>
      <c r="GK11" s="9">
        <v>25.812000000000001</v>
      </c>
      <c r="GL11" s="9">
        <v>15.443</v>
      </c>
      <c r="GM11" s="9">
        <v>10.369</v>
      </c>
      <c r="GN11" s="9">
        <v>18.686</v>
      </c>
      <c r="GO11" s="9">
        <v>9.2680000000000007</v>
      </c>
      <c r="GP11" s="9">
        <v>9.4169999999999998</v>
      </c>
      <c r="GQ11" s="9">
        <v>5</v>
      </c>
      <c r="GR11" s="9">
        <v>2.9910000000000001</v>
      </c>
      <c r="GS11" s="9">
        <v>2.0089999999999999</v>
      </c>
      <c r="GT11" s="9">
        <v>109.502</v>
      </c>
      <c r="GU11" s="9">
        <v>36.302999999999997</v>
      </c>
      <c r="GV11" s="9">
        <v>73.198999999999998</v>
      </c>
      <c r="GW11" s="9">
        <v>102.86799999999999</v>
      </c>
      <c r="GX11" s="9">
        <v>33.530999999999999</v>
      </c>
      <c r="GY11" s="9">
        <v>69.337000000000003</v>
      </c>
      <c r="GZ11" s="9">
        <v>51.582000000000001</v>
      </c>
      <c r="HA11" s="9">
        <v>16.271000000000001</v>
      </c>
      <c r="HB11" s="9">
        <v>35.311</v>
      </c>
      <c r="HC11" s="9">
        <v>51.286000000000001</v>
      </c>
      <c r="HD11" s="9">
        <v>17.259</v>
      </c>
      <c r="HE11" s="9">
        <v>34.026000000000003</v>
      </c>
      <c r="HF11" s="9">
        <v>6.6340000000000003</v>
      </c>
      <c r="HG11" s="9">
        <v>2.7730000000000001</v>
      </c>
      <c r="HH11" s="9">
        <v>3.8610000000000002</v>
      </c>
      <c r="HI11" s="9">
        <v>43.036000000000001</v>
      </c>
      <c r="HJ11" s="9">
        <v>13.321</v>
      </c>
      <c r="HK11" s="9">
        <v>29.716000000000001</v>
      </c>
      <c r="HL11" s="9">
        <v>38.173000000000002</v>
      </c>
      <c r="HM11" s="9">
        <v>9.5359999999999996</v>
      </c>
      <c r="HN11" s="9">
        <v>28.637</v>
      </c>
      <c r="HO11" s="9">
        <v>17.286999999999999</v>
      </c>
      <c r="HP11" s="9">
        <v>4.8170000000000002</v>
      </c>
      <c r="HQ11" s="9">
        <v>12.47</v>
      </c>
      <c r="HR11" s="9">
        <v>20.885999999999999</v>
      </c>
      <c r="HS11" s="9">
        <v>4.7190000000000003</v>
      </c>
      <c r="HT11" s="9">
        <v>16.167000000000002</v>
      </c>
      <c r="HU11" s="9">
        <v>4.8630000000000004</v>
      </c>
      <c r="HV11" s="9">
        <v>3.7839999999999998</v>
      </c>
      <c r="HW11" s="9">
        <v>1.079</v>
      </c>
      <c r="HX11" s="9">
        <v>64.834999999999994</v>
      </c>
      <c r="HY11" s="9">
        <v>28.193000000000001</v>
      </c>
      <c r="HZ11" s="9">
        <v>36.642000000000003</v>
      </c>
      <c r="IA11" s="9">
        <v>59.841999999999999</v>
      </c>
      <c r="IB11" s="9">
        <v>25.335000000000001</v>
      </c>
      <c r="IC11" s="9">
        <v>34.506999999999998</v>
      </c>
      <c r="ID11" s="9">
        <v>36.034999999999997</v>
      </c>
      <c r="IE11" s="9">
        <v>16.38</v>
      </c>
      <c r="IF11" s="9">
        <v>19.655000000000001</v>
      </c>
      <c r="IG11" s="9">
        <v>23.806999999999999</v>
      </c>
      <c r="IH11" s="9">
        <v>8.9550000000000001</v>
      </c>
      <c r="II11" s="9">
        <v>14.852</v>
      </c>
      <c r="IJ11" s="9">
        <v>4.9939999999999998</v>
      </c>
      <c r="IK11" s="9">
        <v>2.8580000000000001</v>
      </c>
      <c r="IL11" s="9">
        <v>2.1349999999999998</v>
      </c>
      <c r="IM11" s="9">
        <v>69.831999999999994</v>
      </c>
      <c r="IN11" s="9">
        <v>36.728999999999999</v>
      </c>
      <c r="IO11" s="9">
        <v>33.101999999999997</v>
      </c>
      <c r="IP11" s="9">
        <v>64.634</v>
      </c>
      <c r="IQ11" s="9">
        <v>34.786000000000001</v>
      </c>
    </row>
    <row r="12" spans="1:251">
      <c r="A12" s="10">
        <v>42401</v>
      </c>
      <c r="B12" s="9">
        <v>53.363</v>
      </c>
      <c r="C12" s="9">
        <v>91.286000000000001</v>
      </c>
      <c r="D12" s="9">
        <v>24.893999999999998</v>
      </c>
      <c r="E12" s="9">
        <v>11.013999999999999</v>
      </c>
      <c r="F12" s="9">
        <v>13.879</v>
      </c>
      <c r="G12" s="9">
        <v>268.70100000000002</v>
      </c>
      <c r="H12" s="9">
        <v>99.930999999999997</v>
      </c>
      <c r="I12" s="9">
        <v>168.77</v>
      </c>
      <c r="J12" s="9">
        <v>252.03200000000001</v>
      </c>
      <c r="K12" s="9">
        <v>93.605999999999995</v>
      </c>
      <c r="L12" s="9">
        <v>158.42599999999999</v>
      </c>
      <c r="M12" s="9">
        <v>132.21600000000001</v>
      </c>
      <c r="N12" s="9">
        <v>52.09</v>
      </c>
      <c r="O12" s="9">
        <v>80.126000000000005</v>
      </c>
      <c r="P12" s="9">
        <v>119.816</v>
      </c>
      <c r="Q12" s="9">
        <v>41.515999999999998</v>
      </c>
      <c r="R12" s="9">
        <v>78.3</v>
      </c>
      <c r="S12" s="9">
        <v>16.670000000000002</v>
      </c>
      <c r="T12" s="9">
        <v>6.3250000000000002</v>
      </c>
      <c r="U12" s="9">
        <v>10.343999999999999</v>
      </c>
      <c r="V12" s="9">
        <v>49.228000000000002</v>
      </c>
      <c r="W12" s="9">
        <v>24.832999999999998</v>
      </c>
      <c r="X12" s="9">
        <v>24.395</v>
      </c>
      <c r="Y12" s="9">
        <v>41.003999999999998</v>
      </c>
      <c r="Z12" s="9">
        <v>20.143999999999998</v>
      </c>
      <c r="AA12" s="9">
        <v>20.86</v>
      </c>
      <c r="AB12" s="9">
        <v>16.170999999999999</v>
      </c>
      <c r="AC12" s="9">
        <v>8.2970000000000006</v>
      </c>
      <c r="AD12" s="9">
        <v>7.8739999999999997</v>
      </c>
      <c r="AE12" s="9">
        <v>24.832999999999998</v>
      </c>
      <c r="AF12" s="9">
        <v>11.847</v>
      </c>
      <c r="AG12" s="9">
        <v>12.986000000000001</v>
      </c>
      <c r="AH12" s="9">
        <v>8.2240000000000002</v>
      </c>
      <c r="AI12" s="9">
        <v>4.6890000000000001</v>
      </c>
      <c r="AJ12" s="9">
        <v>3.5350000000000001</v>
      </c>
      <c r="AK12" s="9">
        <v>99.275999999999996</v>
      </c>
      <c r="AL12" s="9">
        <v>31.597999999999999</v>
      </c>
      <c r="AM12" s="9">
        <v>67.679000000000002</v>
      </c>
      <c r="AN12" s="9">
        <v>91.113</v>
      </c>
      <c r="AO12" s="9">
        <v>28.771999999999998</v>
      </c>
      <c r="AP12" s="9">
        <v>62.341000000000001</v>
      </c>
      <c r="AQ12" s="9">
        <v>39.591999999999999</v>
      </c>
      <c r="AR12" s="9">
        <v>13.712999999999999</v>
      </c>
      <c r="AS12" s="9">
        <v>25.879000000000001</v>
      </c>
      <c r="AT12" s="9">
        <v>51.521000000000001</v>
      </c>
      <c r="AU12" s="9">
        <v>15.058999999999999</v>
      </c>
      <c r="AV12" s="9">
        <v>36.462000000000003</v>
      </c>
      <c r="AW12" s="9">
        <v>8.1630000000000003</v>
      </c>
      <c r="AX12" s="9">
        <v>2.8260000000000001</v>
      </c>
      <c r="AY12" s="9">
        <v>5.3380000000000001</v>
      </c>
      <c r="AZ12" s="9">
        <v>51.036000000000001</v>
      </c>
      <c r="BA12" s="9">
        <v>18.957999999999998</v>
      </c>
      <c r="BB12" s="9">
        <v>32.079000000000001</v>
      </c>
      <c r="BC12" s="9">
        <v>45.81</v>
      </c>
      <c r="BD12" s="9">
        <v>16.716000000000001</v>
      </c>
      <c r="BE12" s="9">
        <v>29.094999999999999</v>
      </c>
      <c r="BF12" s="9">
        <v>22.474</v>
      </c>
      <c r="BG12" s="9">
        <v>7.4029999999999996</v>
      </c>
      <c r="BH12" s="9">
        <v>15.071</v>
      </c>
      <c r="BI12" s="9">
        <v>23.335999999999999</v>
      </c>
      <c r="BJ12" s="9">
        <v>9.3119999999999994</v>
      </c>
      <c r="BK12" s="9">
        <v>14.023999999999999</v>
      </c>
      <c r="BL12" s="9">
        <v>5.226</v>
      </c>
      <c r="BM12" s="9">
        <v>2.242</v>
      </c>
      <c r="BN12" s="9">
        <v>2.984</v>
      </c>
      <c r="BO12" s="9">
        <v>98.832999999999998</v>
      </c>
      <c r="BP12" s="9">
        <v>36.777000000000001</v>
      </c>
      <c r="BQ12" s="9">
        <v>62.055999999999997</v>
      </c>
      <c r="BR12" s="9">
        <v>94.986000000000004</v>
      </c>
      <c r="BS12" s="9">
        <v>35.005000000000003</v>
      </c>
      <c r="BT12" s="9">
        <v>59.981999999999999</v>
      </c>
      <c r="BU12" s="9">
        <v>48.465000000000003</v>
      </c>
      <c r="BV12" s="9">
        <v>20.687999999999999</v>
      </c>
      <c r="BW12" s="9">
        <v>27.777000000000001</v>
      </c>
      <c r="BX12" s="9">
        <v>46.521000000000001</v>
      </c>
      <c r="BY12" s="9">
        <v>14.316000000000001</v>
      </c>
      <c r="BZ12" s="9">
        <v>32.204999999999998</v>
      </c>
      <c r="CA12" s="9">
        <v>3.847</v>
      </c>
      <c r="CB12" s="9">
        <v>1.772</v>
      </c>
      <c r="CC12" s="9">
        <v>2.0750000000000002</v>
      </c>
      <c r="CD12" s="9">
        <v>68.783000000000001</v>
      </c>
      <c r="CE12" s="9">
        <v>37.432000000000002</v>
      </c>
      <c r="CF12" s="9">
        <v>31.350999999999999</v>
      </c>
      <c r="CG12" s="9">
        <v>61.125999999999998</v>
      </c>
      <c r="CH12" s="9">
        <v>33.258000000000003</v>
      </c>
      <c r="CI12" s="9">
        <v>27.867999999999999</v>
      </c>
      <c r="CJ12" s="9">
        <v>37.854999999999997</v>
      </c>
      <c r="CK12" s="9">
        <v>18.582999999999998</v>
      </c>
      <c r="CL12" s="9">
        <v>19.271999999999998</v>
      </c>
      <c r="CM12" s="9">
        <v>23.27</v>
      </c>
      <c r="CN12" s="9">
        <v>14.675000000000001</v>
      </c>
      <c r="CO12" s="9">
        <v>8.5960000000000001</v>
      </c>
      <c r="CP12" s="9">
        <v>7.657</v>
      </c>
      <c r="CQ12" s="9">
        <v>4.1740000000000004</v>
      </c>
      <c r="CR12" s="9">
        <v>3.4830000000000001</v>
      </c>
      <c r="CS12" s="9">
        <v>113.642</v>
      </c>
      <c r="CT12" s="9">
        <v>36.814</v>
      </c>
      <c r="CU12" s="9">
        <v>76.828000000000003</v>
      </c>
      <c r="CV12" s="9">
        <v>105.26600000000001</v>
      </c>
      <c r="CW12" s="9">
        <v>32.604999999999997</v>
      </c>
      <c r="CX12" s="9">
        <v>72.66</v>
      </c>
      <c r="CY12" s="9">
        <v>40.170999999999999</v>
      </c>
      <c r="CZ12" s="9">
        <v>10.125</v>
      </c>
      <c r="DA12" s="9">
        <v>30.047000000000001</v>
      </c>
      <c r="DB12" s="9">
        <v>65.093999999999994</v>
      </c>
      <c r="DC12" s="9">
        <v>22.48</v>
      </c>
      <c r="DD12" s="9">
        <v>42.613999999999997</v>
      </c>
      <c r="DE12" s="9">
        <v>8.3759999999999994</v>
      </c>
      <c r="DF12" s="9">
        <v>4.2080000000000002</v>
      </c>
      <c r="DG12" s="9">
        <v>4.1680000000000001</v>
      </c>
      <c r="DH12" s="9">
        <v>141.40100000000001</v>
      </c>
      <c r="DI12" s="9">
        <v>54.26</v>
      </c>
      <c r="DJ12" s="9">
        <v>87.141999999999996</v>
      </c>
      <c r="DK12" s="9">
        <v>133.15600000000001</v>
      </c>
      <c r="DL12" s="9">
        <v>52.457999999999998</v>
      </c>
      <c r="DM12" s="9">
        <v>80.698999999999998</v>
      </c>
      <c r="DN12" s="9">
        <v>70.45</v>
      </c>
      <c r="DO12" s="9">
        <v>32.656999999999996</v>
      </c>
      <c r="DP12" s="9">
        <v>37.792999999999999</v>
      </c>
      <c r="DQ12" s="9">
        <v>62.706000000000003</v>
      </c>
      <c r="DR12" s="9">
        <v>19.800999999999998</v>
      </c>
      <c r="DS12" s="9">
        <v>42.905999999999999</v>
      </c>
      <c r="DT12" s="9">
        <v>8.2449999999999992</v>
      </c>
      <c r="DU12" s="9">
        <v>1.802</v>
      </c>
      <c r="DV12" s="9">
        <v>6.4429999999999996</v>
      </c>
      <c r="DW12" s="9">
        <v>47.390999999999998</v>
      </c>
      <c r="DX12" s="9">
        <v>22.137</v>
      </c>
      <c r="DY12" s="9">
        <v>25.253</v>
      </c>
      <c r="DZ12" s="9">
        <v>41.244</v>
      </c>
      <c r="EA12" s="9">
        <v>19.260000000000002</v>
      </c>
      <c r="EB12" s="9">
        <v>21.984999999999999</v>
      </c>
      <c r="EC12" s="9">
        <v>26.550999999999998</v>
      </c>
      <c r="ED12" s="9">
        <v>10.333</v>
      </c>
      <c r="EE12" s="9">
        <v>16.218</v>
      </c>
      <c r="EF12" s="9">
        <v>14.693</v>
      </c>
      <c r="EG12" s="9">
        <v>8.9269999999999996</v>
      </c>
      <c r="EH12" s="9">
        <v>5.7670000000000003</v>
      </c>
      <c r="EI12" s="9">
        <v>6.1459999999999999</v>
      </c>
      <c r="EJ12" s="9">
        <v>2.8780000000000001</v>
      </c>
      <c r="EK12" s="9">
        <v>3.2690000000000001</v>
      </c>
      <c r="EL12" s="9">
        <v>15.496</v>
      </c>
      <c r="EM12" s="9">
        <v>11.554</v>
      </c>
      <c r="EN12" s="9">
        <v>3.9420000000000002</v>
      </c>
      <c r="EO12" s="9">
        <v>13.369</v>
      </c>
      <c r="EP12" s="9">
        <v>9.4269999999999996</v>
      </c>
      <c r="EQ12" s="9">
        <v>3.9420000000000002</v>
      </c>
      <c r="ER12" s="9">
        <v>11.215</v>
      </c>
      <c r="ES12" s="9">
        <v>7.2720000000000002</v>
      </c>
      <c r="ET12" s="9">
        <v>3.9420000000000002</v>
      </c>
      <c r="EU12" s="9">
        <v>2.1549999999999998</v>
      </c>
      <c r="EV12" s="9">
        <v>2.1549999999999998</v>
      </c>
      <c r="EW12" s="9">
        <v>0</v>
      </c>
      <c r="EX12" s="9">
        <v>2.1259999999999999</v>
      </c>
      <c r="EY12" s="9">
        <v>2.1259999999999999</v>
      </c>
      <c r="EZ12" s="9">
        <v>0</v>
      </c>
      <c r="FA12" s="9">
        <v>293.24400000000003</v>
      </c>
      <c r="FB12" s="9">
        <v>116.578</v>
      </c>
      <c r="FC12" s="9">
        <v>176.667</v>
      </c>
      <c r="FD12" s="9">
        <v>275.99900000000002</v>
      </c>
      <c r="FE12" s="9">
        <v>111.254</v>
      </c>
      <c r="FF12" s="9">
        <v>164.745</v>
      </c>
      <c r="FG12" s="9">
        <v>145.583</v>
      </c>
      <c r="FH12" s="9">
        <v>59.308</v>
      </c>
      <c r="FI12" s="9">
        <v>86.275000000000006</v>
      </c>
      <c r="FJ12" s="9">
        <v>130.416</v>
      </c>
      <c r="FK12" s="9">
        <v>51.945999999999998</v>
      </c>
      <c r="FL12" s="9">
        <v>78.471000000000004</v>
      </c>
      <c r="FM12" s="9">
        <v>17.245000000000001</v>
      </c>
      <c r="FN12" s="9">
        <v>5.3239999999999998</v>
      </c>
      <c r="FO12" s="9">
        <v>11.920999999999999</v>
      </c>
      <c r="FP12" s="9">
        <v>241.82900000000001</v>
      </c>
      <c r="FQ12" s="9">
        <v>90.539000000000001</v>
      </c>
      <c r="FR12" s="9">
        <v>151.29</v>
      </c>
      <c r="FS12" s="9">
        <v>229.17500000000001</v>
      </c>
      <c r="FT12" s="9">
        <v>86.811000000000007</v>
      </c>
      <c r="FU12" s="9">
        <v>142.364</v>
      </c>
      <c r="FV12" s="9">
        <v>122.157</v>
      </c>
      <c r="FW12" s="9">
        <v>49.113999999999997</v>
      </c>
      <c r="FX12" s="9">
        <v>73.042000000000002</v>
      </c>
      <c r="FY12" s="9">
        <v>107.01900000000001</v>
      </c>
      <c r="FZ12" s="9">
        <v>37.697000000000003</v>
      </c>
      <c r="GA12" s="9">
        <v>69.322000000000003</v>
      </c>
      <c r="GB12" s="9">
        <v>12.653</v>
      </c>
      <c r="GC12" s="9">
        <v>3.7269999999999999</v>
      </c>
      <c r="GD12" s="9">
        <v>8.9260000000000002</v>
      </c>
      <c r="GE12" s="9">
        <v>51.414999999999999</v>
      </c>
      <c r="GF12" s="9">
        <v>26.039000000000001</v>
      </c>
      <c r="GG12" s="9">
        <v>25.376000000000001</v>
      </c>
      <c r="GH12" s="9">
        <v>46.823999999999998</v>
      </c>
      <c r="GI12" s="9">
        <v>24.443000000000001</v>
      </c>
      <c r="GJ12" s="9">
        <v>22.381</v>
      </c>
      <c r="GK12" s="9">
        <v>23.425999999999998</v>
      </c>
      <c r="GL12" s="9">
        <v>10.194000000000001</v>
      </c>
      <c r="GM12" s="9">
        <v>13.233000000000001</v>
      </c>
      <c r="GN12" s="9">
        <v>23.396999999999998</v>
      </c>
      <c r="GO12" s="9">
        <v>14.249000000000001</v>
      </c>
      <c r="GP12" s="9">
        <v>9.1479999999999997</v>
      </c>
      <c r="GQ12" s="9">
        <v>4.5910000000000002</v>
      </c>
      <c r="GR12" s="9">
        <v>1.5960000000000001</v>
      </c>
      <c r="GS12" s="9">
        <v>2.9950000000000001</v>
      </c>
      <c r="GT12" s="9">
        <v>110.098</v>
      </c>
      <c r="GU12" s="9">
        <v>37.186</v>
      </c>
      <c r="GV12" s="9">
        <v>72.912000000000006</v>
      </c>
      <c r="GW12" s="9">
        <v>105.345</v>
      </c>
      <c r="GX12" s="9">
        <v>37.186</v>
      </c>
      <c r="GY12" s="9">
        <v>68.159000000000006</v>
      </c>
      <c r="GZ12" s="9">
        <v>47.116999999999997</v>
      </c>
      <c r="HA12" s="9">
        <v>15.999000000000001</v>
      </c>
      <c r="HB12" s="9">
        <v>31.117999999999999</v>
      </c>
      <c r="HC12" s="9">
        <v>58.228000000000002</v>
      </c>
      <c r="HD12" s="9">
        <v>21.187000000000001</v>
      </c>
      <c r="HE12" s="9">
        <v>37.040999999999997</v>
      </c>
      <c r="HF12" s="9">
        <v>4.7530000000000001</v>
      </c>
      <c r="HG12" s="9">
        <v>0</v>
      </c>
      <c r="HH12" s="9">
        <v>4.7530000000000001</v>
      </c>
      <c r="HI12" s="9">
        <v>41.755000000000003</v>
      </c>
      <c r="HJ12" s="9">
        <v>13.321999999999999</v>
      </c>
      <c r="HK12" s="9">
        <v>28.433</v>
      </c>
      <c r="HL12" s="9">
        <v>39.406999999999996</v>
      </c>
      <c r="HM12" s="9">
        <v>12.712999999999999</v>
      </c>
      <c r="HN12" s="9">
        <v>26.693999999999999</v>
      </c>
      <c r="HO12" s="9">
        <v>17.382999999999999</v>
      </c>
      <c r="HP12" s="9">
        <v>5.6829999999999998</v>
      </c>
      <c r="HQ12" s="9">
        <v>11.7</v>
      </c>
      <c r="HR12" s="9">
        <v>22.024000000000001</v>
      </c>
      <c r="HS12" s="9">
        <v>7.03</v>
      </c>
      <c r="HT12" s="9">
        <v>14.994</v>
      </c>
      <c r="HU12" s="9">
        <v>2.3479999999999999</v>
      </c>
      <c r="HV12" s="9">
        <v>0.60899999999999999</v>
      </c>
      <c r="HW12" s="9">
        <v>1.7390000000000001</v>
      </c>
      <c r="HX12" s="9">
        <v>73.263999999999996</v>
      </c>
      <c r="HY12" s="9">
        <v>30.594000000000001</v>
      </c>
      <c r="HZ12" s="9">
        <v>42.67</v>
      </c>
      <c r="IA12" s="9">
        <v>67.150999999999996</v>
      </c>
      <c r="IB12" s="9">
        <v>28.742999999999999</v>
      </c>
      <c r="IC12" s="9">
        <v>38.408999999999999</v>
      </c>
      <c r="ID12" s="9">
        <v>39.878999999999998</v>
      </c>
      <c r="IE12" s="9">
        <v>15.723000000000001</v>
      </c>
      <c r="IF12" s="9">
        <v>24.155999999999999</v>
      </c>
      <c r="IG12" s="9">
        <v>27.273</v>
      </c>
      <c r="IH12" s="9">
        <v>13.02</v>
      </c>
      <c r="II12" s="9">
        <v>14.253</v>
      </c>
      <c r="IJ12" s="9">
        <v>6.1130000000000004</v>
      </c>
      <c r="IK12" s="9">
        <v>1.851</v>
      </c>
      <c r="IL12" s="9">
        <v>4.2610000000000001</v>
      </c>
      <c r="IM12" s="9">
        <v>68.126999999999995</v>
      </c>
      <c r="IN12" s="9">
        <v>35.475000000000001</v>
      </c>
      <c r="IO12" s="9">
        <v>32.652000000000001</v>
      </c>
      <c r="IP12" s="9">
        <v>64.096000000000004</v>
      </c>
      <c r="IQ12" s="9">
        <v>32.612000000000002</v>
      </c>
    </row>
    <row r="13" spans="1:251">
      <c r="A13" s="10">
        <v>42767</v>
      </c>
      <c r="B13" s="9">
        <v>63.152000000000001</v>
      </c>
      <c r="C13" s="9">
        <v>107.212</v>
      </c>
      <c r="D13" s="9">
        <v>22.788</v>
      </c>
      <c r="E13" s="9">
        <v>7.7279999999999998</v>
      </c>
      <c r="F13" s="9">
        <v>15.058999999999999</v>
      </c>
      <c r="G13" s="9">
        <v>270.63</v>
      </c>
      <c r="H13" s="9">
        <v>96.775000000000006</v>
      </c>
      <c r="I13" s="9">
        <v>173.85599999999999</v>
      </c>
      <c r="J13" s="9">
        <v>252.45500000000001</v>
      </c>
      <c r="K13" s="9">
        <v>91.316999999999993</v>
      </c>
      <c r="L13" s="9">
        <v>161.13800000000001</v>
      </c>
      <c r="M13" s="9">
        <v>106.268</v>
      </c>
      <c r="N13" s="9">
        <v>41.817999999999998</v>
      </c>
      <c r="O13" s="9">
        <v>64.45</v>
      </c>
      <c r="P13" s="9">
        <v>146.18700000000001</v>
      </c>
      <c r="Q13" s="9">
        <v>49.499000000000002</v>
      </c>
      <c r="R13" s="9">
        <v>96.688000000000002</v>
      </c>
      <c r="S13" s="9">
        <v>18.175000000000001</v>
      </c>
      <c r="T13" s="9">
        <v>5.4580000000000002</v>
      </c>
      <c r="U13" s="9">
        <v>12.717000000000001</v>
      </c>
      <c r="V13" s="9">
        <v>49.817999999999998</v>
      </c>
      <c r="W13" s="9">
        <v>30.707999999999998</v>
      </c>
      <c r="X13" s="9">
        <v>19.111000000000001</v>
      </c>
      <c r="Y13" s="9">
        <v>45.206000000000003</v>
      </c>
      <c r="Z13" s="9">
        <v>28.437000000000001</v>
      </c>
      <c r="AA13" s="9">
        <v>16.768999999999998</v>
      </c>
      <c r="AB13" s="9">
        <v>21.029</v>
      </c>
      <c r="AC13" s="9">
        <v>14.784000000000001</v>
      </c>
      <c r="AD13" s="9">
        <v>6.2450000000000001</v>
      </c>
      <c r="AE13" s="9">
        <v>24.177</v>
      </c>
      <c r="AF13" s="9">
        <v>13.653</v>
      </c>
      <c r="AG13" s="9">
        <v>10.523999999999999</v>
      </c>
      <c r="AH13" s="9">
        <v>4.6120000000000001</v>
      </c>
      <c r="AI13" s="9">
        <v>2.27</v>
      </c>
      <c r="AJ13" s="9">
        <v>2.3420000000000001</v>
      </c>
      <c r="AK13" s="9">
        <v>96.061999999999998</v>
      </c>
      <c r="AL13" s="9">
        <v>31.652000000000001</v>
      </c>
      <c r="AM13" s="9">
        <v>64.41</v>
      </c>
      <c r="AN13" s="9">
        <v>89.278000000000006</v>
      </c>
      <c r="AO13" s="9">
        <v>28.350999999999999</v>
      </c>
      <c r="AP13" s="9">
        <v>60.927</v>
      </c>
      <c r="AQ13" s="9">
        <v>29.315000000000001</v>
      </c>
      <c r="AR13" s="9">
        <v>7.4240000000000004</v>
      </c>
      <c r="AS13" s="9">
        <v>21.890999999999998</v>
      </c>
      <c r="AT13" s="9">
        <v>59.963000000000001</v>
      </c>
      <c r="AU13" s="9">
        <v>20.927</v>
      </c>
      <c r="AV13" s="9">
        <v>39.036000000000001</v>
      </c>
      <c r="AW13" s="9">
        <v>6.7830000000000004</v>
      </c>
      <c r="AX13" s="9">
        <v>3.3010000000000002</v>
      </c>
      <c r="AY13" s="9">
        <v>3.4820000000000002</v>
      </c>
      <c r="AZ13" s="9">
        <v>47.822000000000003</v>
      </c>
      <c r="BA13" s="9">
        <v>15.657999999999999</v>
      </c>
      <c r="BB13" s="9">
        <v>32.164999999999999</v>
      </c>
      <c r="BC13" s="9">
        <v>45.701000000000001</v>
      </c>
      <c r="BD13" s="9">
        <v>15.657999999999999</v>
      </c>
      <c r="BE13" s="9">
        <v>30.042999999999999</v>
      </c>
      <c r="BF13" s="9">
        <v>20.021999999999998</v>
      </c>
      <c r="BG13" s="9">
        <v>5.1260000000000003</v>
      </c>
      <c r="BH13" s="9">
        <v>14.896000000000001</v>
      </c>
      <c r="BI13" s="9">
        <v>25.678999999999998</v>
      </c>
      <c r="BJ13" s="9">
        <v>10.532</v>
      </c>
      <c r="BK13" s="9">
        <v>15.147</v>
      </c>
      <c r="BL13" s="9">
        <v>2.121</v>
      </c>
      <c r="BM13" s="9">
        <v>0</v>
      </c>
      <c r="BN13" s="9">
        <v>2.121</v>
      </c>
      <c r="BO13" s="9">
        <v>94.734999999999999</v>
      </c>
      <c r="BP13" s="9">
        <v>37.914999999999999</v>
      </c>
      <c r="BQ13" s="9">
        <v>56.82</v>
      </c>
      <c r="BR13" s="9">
        <v>86.816999999999993</v>
      </c>
      <c r="BS13" s="9">
        <v>35.701000000000001</v>
      </c>
      <c r="BT13" s="9">
        <v>51.116</v>
      </c>
      <c r="BU13" s="9">
        <v>43.295000000000002</v>
      </c>
      <c r="BV13" s="9">
        <v>21.102</v>
      </c>
      <c r="BW13" s="9">
        <v>22.193000000000001</v>
      </c>
      <c r="BX13" s="9">
        <v>43.521999999999998</v>
      </c>
      <c r="BY13" s="9">
        <v>14.6</v>
      </c>
      <c r="BZ13" s="9">
        <v>28.922000000000001</v>
      </c>
      <c r="CA13" s="9">
        <v>7.9180000000000001</v>
      </c>
      <c r="CB13" s="9">
        <v>2.214</v>
      </c>
      <c r="CC13" s="9">
        <v>5.7050000000000001</v>
      </c>
      <c r="CD13" s="9">
        <v>81.828999999999994</v>
      </c>
      <c r="CE13" s="9">
        <v>42.256999999999998</v>
      </c>
      <c r="CF13" s="9">
        <v>39.572000000000003</v>
      </c>
      <c r="CG13" s="9">
        <v>75.864999999999995</v>
      </c>
      <c r="CH13" s="9">
        <v>40.043999999999997</v>
      </c>
      <c r="CI13" s="9">
        <v>35.820999999999998</v>
      </c>
      <c r="CJ13" s="9">
        <v>34.664999999999999</v>
      </c>
      <c r="CK13" s="9">
        <v>22.95</v>
      </c>
      <c r="CL13" s="9">
        <v>11.714</v>
      </c>
      <c r="CM13" s="9">
        <v>41.2</v>
      </c>
      <c r="CN13" s="9">
        <v>17.093</v>
      </c>
      <c r="CO13" s="9">
        <v>24.106999999999999</v>
      </c>
      <c r="CP13" s="9">
        <v>5.9640000000000004</v>
      </c>
      <c r="CQ13" s="9">
        <v>2.214</v>
      </c>
      <c r="CR13" s="9">
        <v>3.7509999999999999</v>
      </c>
      <c r="CS13" s="9">
        <v>112.268</v>
      </c>
      <c r="CT13" s="9">
        <v>36.883000000000003</v>
      </c>
      <c r="CU13" s="9">
        <v>75.384</v>
      </c>
      <c r="CV13" s="9">
        <v>106.557</v>
      </c>
      <c r="CW13" s="9">
        <v>34.457999999999998</v>
      </c>
      <c r="CX13" s="9">
        <v>72.099000000000004</v>
      </c>
      <c r="CY13" s="9">
        <v>35.996000000000002</v>
      </c>
      <c r="CZ13" s="9">
        <v>13.544</v>
      </c>
      <c r="DA13" s="9">
        <v>22.452000000000002</v>
      </c>
      <c r="DB13" s="9">
        <v>70.561999999999998</v>
      </c>
      <c r="DC13" s="9">
        <v>20.914000000000001</v>
      </c>
      <c r="DD13" s="9">
        <v>49.646999999999998</v>
      </c>
      <c r="DE13" s="9">
        <v>5.71</v>
      </c>
      <c r="DF13" s="9">
        <v>2.4249999999999998</v>
      </c>
      <c r="DG13" s="9">
        <v>3.2850000000000001</v>
      </c>
      <c r="DH13" s="9">
        <v>136.77600000000001</v>
      </c>
      <c r="DI13" s="9">
        <v>58.198999999999998</v>
      </c>
      <c r="DJ13" s="9">
        <v>78.576999999999998</v>
      </c>
      <c r="DK13" s="9">
        <v>125.82599999999999</v>
      </c>
      <c r="DL13" s="9">
        <v>55.28</v>
      </c>
      <c r="DM13" s="9">
        <v>70.546000000000006</v>
      </c>
      <c r="DN13" s="9">
        <v>54.152999999999999</v>
      </c>
      <c r="DO13" s="9">
        <v>23.521000000000001</v>
      </c>
      <c r="DP13" s="9">
        <v>30.632000000000001</v>
      </c>
      <c r="DQ13" s="9">
        <v>71.673000000000002</v>
      </c>
      <c r="DR13" s="9">
        <v>31.757999999999999</v>
      </c>
      <c r="DS13" s="9">
        <v>39.914000000000001</v>
      </c>
      <c r="DT13" s="9">
        <v>10.95</v>
      </c>
      <c r="DU13" s="9">
        <v>2.919</v>
      </c>
      <c r="DV13" s="9">
        <v>8.0310000000000006</v>
      </c>
      <c r="DW13" s="9">
        <v>60.359000000000002</v>
      </c>
      <c r="DX13" s="9">
        <v>27.029</v>
      </c>
      <c r="DY13" s="9">
        <v>33.331000000000003</v>
      </c>
      <c r="DZ13" s="9">
        <v>54.231999999999999</v>
      </c>
      <c r="EA13" s="9">
        <v>24.643999999999998</v>
      </c>
      <c r="EB13" s="9">
        <v>29.588000000000001</v>
      </c>
      <c r="EC13" s="9">
        <v>29.83</v>
      </c>
      <c r="ED13" s="9">
        <v>15.803000000000001</v>
      </c>
      <c r="EE13" s="9">
        <v>14.026999999999999</v>
      </c>
      <c r="EF13" s="9">
        <v>24.402000000000001</v>
      </c>
      <c r="EG13" s="9">
        <v>8.8409999999999993</v>
      </c>
      <c r="EH13" s="9">
        <v>15.561</v>
      </c>
      <c r="EI13" s="9">
        <v>6.1269999999999998</v>
      </c>
      <c r="EJ13" s="9">
        <v>2.3839999999999999</v>
      </c>
      <c r="EK13" s="9">
        <v>3.7429999999999999</v>
      </c>
      <c r="EL13" s="9">
        <v>11.045</v>
      </c>
      <c r="EM13" s="9">
        <v>5.3719999999999999</v>
      </c>
      <c r="EN13" s="9">
        <v>5.6740000000000004</v>
      </c>
      <c r="EO13" s="9">
        <v>11.045</v>
      </c>
      <c r="EP13" s="9">
        <v>5.3719999999999999</v>
      </c>
      <c r="EQ13" s="9">
        <v>5.6740000000000004</v>
      </c>
      <c r="ER13" s="9">
        <v>7.3179999999999996</v>
      </c>
      <c r="ES13" s="9">
        <v>3.734</v>
      </c>
      <c r="ET13" s="9">
        <v>3.5840000000000001</v>
      </c>
      <c r="EU13" s="9">
        <v>3.7269999999999999</v>
      </c>
      <c r="EV13" s="9">
        <v>1.6379999999999999</v>
      </c>
      <c r="EW13" s="9">
        <v>2.089</v>
      </c>
      <c r="EX13" s="9">
        <v>0</v>
      </c>
      <c r="EY13" s="9">
        <v>0</v>
      </c>
      <c r="EZ13" s="9">
        <v>0</v>
      </c>
      <c r="FA13" s="9">
        <v>299.73700000000002</v>
      </c>
      <c r="FB13" s="9">
        <v>118.011</v>
      </c>
      <c r="FC13" s="9">
        <v>181.72499999999999</v>
      </c>
      <c r="FD13" s="9">
        <v>284.20699999999999</v>
      </c>
      <c r="FE13" s="9">
        <v>110.923</v>
      </c>
      <c r="FF13" s="9">
        <v>173.28399999999999</v>
      </c>
      <c r="FG13" s="9">
        <v>148.399</v>
      </c>
      <c r="FH13" s="9">
        <v>56.593000000000004</v>
      </c>
      <c r="FI13" s="9">
        <v>91.805999999999997</v>
      </c>
      <c r="FJ13" s="9">
        <v>135.80699999999999</v>
      </c>
      <c r="FK13" s="9">
        <v>54.329000000000001</v>
      </c>
      <c r="FL13" s="9">
        <v>81.477999999999994</v>
      </c>
      <c r="FM13" s="9">
        <v>15.53</v>
      </c>
      <c r="FN13" s="9">
        <v>7.0890000000000004</v>
      </c>
      <c r="FO13" s="9">
        <v>8.4420000000000002</v>
      </c>
      <c r="FP13" s="9">
        <v>255.078</v>
      </c>
      <c r="FQ13" s="9">
        <v>96.015000000000001</v>
      </c>
      <c r="FR13" s="9">
        <v>159.06299999999999</v>
      </c>
      <c r="FS13" s="9">
        <v>244.29900000000001</v>
      </c>
      <c r="FT13" s="9">
        <v>91.114000000000004</v>
      </c>
      <c r="FU13" s="9">
        <v>153.184</v>
      </c>
      <c r="FV13" s="9">
        <v>127.149</v>
      </c>
      <c r="FW13" s="9">
        <v>44.686999999999998</v>
      </c>
      <c r="FX13" s="9">
        <v>82.462000000000003</v>
      </c>
      <c r="FY13" s="9">
        <v>117.15</v>
      </c>
      <c r="FZ13" s="9">
        <v>46.427</v>
      </c>
      <c r="GA13" s="9">
        <v>70.721999999999994</v>
      </c>
      <c r="GB13" s="9">
        <v>10.779</v>
      </c>
      <c r="GC13" s="9">
        <v>4.9000000000000004</v>
      </c>
      <c r="GD13" s="9">
        <v>5.8789999999999996</v>
      </c>
      <c r="GE13" s="9">
        <v>44.658999999999999</v>
      </c>
      <c r="GF13" s="9">
        <v>21.997</v>
      </c>
      <c r="GG13" s="9">
        <v>22.661999999999999</v>
      </c>
      <c r="GH13" s="9">
        <v>39.908000000000001</v>
      </c>
      <c r="GI13" s="9">
        <v>19.808</v>
      </c>
      <c r="GJ13" s="9">
        <v>20.099</v>
      </c>
      <c r="GK13" s="9">
        <v>21.25</v>
      </c>
      <c r="GL13" s="9">
        <v>11.906000000000001</v>
      </c>
      <c r="GM13" s="9">
        <v>9.3439999999999994</v>
      </c>
      <c r="GN13" s="9">
        <v>18.657</v>
      </c>
      <c r="GO13" s="9">
        <v>7.9020000000000001</v>
      </c>
      <c r="GP13" s="9">
        <v>10.755000000000001</v>
      </c>
      <c r="GQ13" s="9">
        <v>4.7510000000000003</v>
      </c>
      <c r="GR13" s="9">
        <v>2.1880000000000002</v>
      </c>
      <c r="GS13" s="9">
        <v>2.5630000000000002</v>
      </c>
      <c r="GT13" s="9">
        <v>99.04</v>
      </c>
      <c r="GU13" s="9">
        <v>35.444000000000003</v>
      </c>
      <c r="GV13" s="9">
        <v>63.595999999999997</v>
      </c>
      <c r="GW13" s="9">
        <v>93.878</v>
      </c>
      <c r="GX13" s="9">
        <v>33.707999999999998</v>
      </c>
      <c r="GY13" s="9">
        <v>60.17</v>
      </c>
      <c r="GZ13" s="9">
        <v>36.765000000000001</v>
      </c>
      <c r="HA13" s="9">
        <v>9.4380000000000006</v>
      </c>
      <c r="HB13" s="9">
        <v>27.327000000000002</v>
      </c>
      <c r="HC13" s="9">
        <v>57.113</v>
      </c>
      <c r="HD13" s="9">
        <v>24.27</v>
      </c>
      <c r="HE13" s="9">
        <v>32.843000000000004</v>
      </c>
      <c r="HF13" s="9">
        <v>5.1630000000000003</v>
      </c>
      <c r="HG13" s="9">
        <v>1.736</v>
      </c>
      <c r="HH13" s="9">
        <v>3.427</v>
      </c>
      <c r="HI13" s="9">
        <v>47.889000000000003</v>
      </c>
      <c r="HJ13" s="9">
        <v>14.686999999999999</v>
      </c>
      <c r="HK13" s="9">
        <v>33.201999999999998</v>
      </c>
      <c r="HL13" s="9">
        <v>45.619</v>
      </c>
      <c r="HM13" s="9">
        <v>13.61</v>
      </c>
      <c r="HN13" s="9">
        <v>32.009</v>
      </c>
      <c r="HO13" s="9">
        <v>23.373000000000001</v>
      </c>
      <c r="HP13" s="9">
        <v>6.5339999999999998</v>
      </c>
      <c r="HQ13" s="9">
        <v>16.838999999999999</v>
      </c>
      <c r="HR13" s="9">
        <v>22.245999999999999</v>
      </c>
      <c r="HS13" s="9">
        <v>7.0759999999999996</v>
      </c>
      <c r="HT13" s="9">
        <v>15.17</v>
      </c>
      <c r="HU13" s="9">
        <v>2.27</v>
      </c>
      <c r="HV13" s="9">
        <v>1.0780000000000001</v>
      </c>
      <c r="HW13" s="9">
        <v>1.1930000000000001</v>
      </c>
      <c r="HX13" s="9">
        <v>89.463999999999999</v>
      </c>
      <c r="HY13" s="9">
        <v>34.042999999999999</v>
      </c>
      <c r="HZ13" s="9">
        <v>55.420999999999999</v>
      </c>
      <c r="IA13" s="9">
        <v>85.09</v>
      </c>
      <c r="IB13" s="9">
        <v>31.905999999999999</v>
      </c>
      <c r="IC13" s="9">
        <v>53.183999999999997</v>
      </c>
      <c r="ID13" s="9">
        <v>50.487000000000002</v>
      </c>
      <c r="IE13" s="9">
        <v>19.466000000000001</v>
      </c>
      <c r="IF13" s="9">
        <v>31.02</v>
      </c>
      <c r="IG13" s="9">
        <v>34.603000000000002</v>
      </c>
      <c r="IH13" s="9">
        <v>12.439</v>
      </c>
      <c r="II13" s="9">
        <v>22.164000000000001</v>
      </c>
      <c r="IJ13" s="9">
        <v>4.3739999999999997</v>
      </c>
      <c r="IK13" s="9">
        <v>2.137</v>
      </c>
      <c r="IL13" s="9">
        <v>2.2370000000000001</v>
      </c>
      <c r="IM13" s="9">
        <v>63.344000000000001</v>
      </c>
      <c r="IN13" s="9">
        <v>33.837000000000003</v>
      </c>
      <c r="IO13" s="9">
        <v>29.506</v>
      </c>
      <c r="IP13" s="9">
        <v>59.62</v>
      </c>
      <c r="IQ13" s="9">
        <v>31.699000000000002</v>
      </c>
    </row>
    <row r="14" spans="1:251">
      <c r="A14" s="10">
        <v>43132</v>
      </c>
      <c r="B14" s="9">
        <v>60.209000000000003</v>
      </c>
      <c r="C14" s="9">
        <v>98.451999999999998</v>
      </c>
      <c r="D14" s="9">
        <v>23.335000000000001</v>
      </c>
      <c r="E14" s="9">
        <v>6.726</v>
      </c>
      <c r="F14" s="9">
        <v>16.61</v>
      </c>
      <c r="G14" s="9">
        <v>288.34199999999998</v>
      </c>
      <c r="H14" s="9">
        <v>98.864000000000004</v>
      </c>
      <c r="I14" s="9">
        <v>189.47800000000001</v>
      </c>
      <c r="J14" s="9">
        <v>273.06</v>
      </c>
      <c r="K14" s="9">
        <v>93.83</v>
      </c>
      <c r="L14" s="9">
        <v>179.23</v>
      </c>
      <c r="M14" s="9">
        <v>138.333</v>
      </c>
      <c r="N14" s="9">
        <v>48.366999999999997</v>
      </c>
      <c r="O14" s="9">
        <v>89.965999999999994</v>
      </c>
      <c r="P14" s="9">
        <v>134.727</v>
      </c>
      <c r="Q14" s="9">
        <v>45.463000000000001</v>
      </c>
      <c r="R14" s="9">
        <v>89.263999999999996</v>
      </c>
      <c r="S14" s="9">
        <v>15.282</v>
      </c>
      <c r="T14" s="9">
        <v>5.0339999999999998</v>
      </c>
      <c r="U14" s="9">
        <v>10.247999999999999</v>
      </c>
      <c r="V14" s="9">
        <v>56.067</v>
      </c>
      <c r="W14" s="9">
        <v>29.629000000000001</v>
      </c>
      <c r="X14" s="9">
        <v>26.437999999999999</v>
      </c>
      <c r="Y14" s="9">
        <v>48.014000000000003</v>
      </c>
      <c r="Z14" s="9">
        <v>27.937999999999999</v>
      </c>
      <c r="AA14" s="9">
        <v>20.076000000000001</v>
      </c>
      <c r="AB14" s="9">
        <v>24.08</v>
      </c>
      <c r="AC14" s="9">
        <v>13.192</v>
      </c>
      <c r="AD14" s="9">
        <v>10.888</v>
      </c>
      <c r="AE14" s="9">
        <v>23.933</v>
      </c>
      <c r="AF14" s="9">
        <v>14.746</v>
      </c>
      <c r="AG14" s="9">
        <v>9.1880000000000006</v>
      </c>
      <c r="AH14" s="9">
        <v>8.0530000000000008</v>
      </c>
      <c r="AI14" s="9">
        <v>1.6910000000000001</v>
      </c>
      <c r="AJ14" s="9">
        <v>6.3609999999999998</v>
      </c>
      <c r="AK14" s="9">
        <v>112.946</v>
      </c>
      <c r="AL14" s="9">
        <v>34.993000000000002</v>
      </c>
      <c r="AM14" s="9">
        <v>77.951999999999998</v>
      </c>
      <c r="AN14" s="9">
        <v>103.788</v>
      </c>
      <c r="AO14" s="9">
        <v>33.929000000000002</v>
      </c>
      <c r="AP14" s="9">
        <v>69.858000000000004</v>
      </c>
      <c r="AQ14" s="9">
        <v>43.615000000000002</v>
      </c>
      <c r="AR14" s="9">
        <v>13.288</v>
      </c>
      <c r="AS14" s="9">
        <v>30.327000000000002</v>
      </c>
      <c r="AT14" s="9">
        <v>60.173000000000002</v>
      </c>
      <c r="AU14" s="9">
        <v>20.641999999999999</v>
      </c>
      <c r="AV14" s="9">
        <v>39.530999999999999</v>
      </c>
      <c r="AW14" s="9">
        <v>9.1579999999999995</v>
      </c>
      <c r="AX14" s="9">
        <v>1.0640000000000001</v>
      </c>
      <c r="AY14" s="9">
        <v>8.0939999999999994</v>
      </c>
      <c r="AZ14" s="9">
        <v>50.281999999999996</v>
      </c>
      <c r="BA14" s="9">
        <v>17.887</v>
      </c>
      <c r="BB14" s="9">
        <v>32.393999999999998</v>
      </c>
      <c r="BC14" s="9">
        <v>48.393999999999998</v>
      </c>
      <c r="BD14" s="9">
        <v>17.170000000000002</v>
      </c>
      <c r="BE14" s="9">
        <v>31.224</v>
      </c>
      <c r="BF14" s="9">
        <v>26.501000000000001</v>
      </c>
      <c r="BG14" s="9">
        <v>8.7720000000000002</v>
      </c>
      <c r="BH14" s="9">
        <v>17.728999999999999</v>
      </c>
      <c r="BI14" s="9">
        <v>21.893999999999998</v>
      </c>
      <c r="BJ14" s="9">
        <v>8.3979999999999997</v>
      </c>
      <c r="BK14" s="9">
        <v>13.496</v>
      </c>
      <c r="BL14" s="9">
        <v>1.887</v>
      </c>
      <c r="BM14" s="9">
        <v>0.71799999999999997</v>
      </c>
      <c r="BN14" s="9">
        <v>1.17</v>
      </c>
      <c r="BO14" s="9">
        <v>89.355000000000004</v>
      </c>
      <c r="BP14" s="9">
        <v>34</v>
      </c>
      <c r="BQ14" s="9">
        <v>55.356000000000002</v>
      </c>
      <c r="BR14" s="9">
        <v>79.903000000000006</v>
      </c>
      <c r="BS14" s="9">
        <v>30.25</v>
      </c>
      <c r="BT14" s="9">
        <v>49.652999999999999</v>
      </c>
      <c r="BU14" s="9">
        <v>44.795999999999999</v>
      </c>
      <c r="BV14" s="9">
        <v>18.701000000000001</v>
      </c>
      <c r="BW14" s="9">
        <v>26.094999999999999</v>
      </c>
      <c r="BX14" s="9">
        <v>35.106999999999999</v>
      </c>
      <c r="BY14" s="9">
        <v>11.548999999999999</v>
      </c>
      <c r="BZ14" s="9">
        <v>23.558</v>
      </c>
      <c r="CA14" s="9">
        <v>9.452</v>
      </c>
      <c r="CB14" s="9">
        <v>3.75</v>
      </c>
      <c r="CC14" s="9">
        <v>5.7030000000000003</v>
      </c>
      <c r="CD14" s="9">
        <v>91.825999999999993</v>
      </c>
      <c r="CE14" s="9">
        <v>41.613</v>
      </c>
      <c r="CF14" s="9">
        <v>50.213999999999999</v>
      </c>
      <c r="CG14" s="9">
        <v>88.989000000000004</v>
      </c>
      <c r="CH14" s="9">
        <v>40.417999999999999</v>
      </c>
      <c r="CI14" s="9">
        <v>48.57</v>
      </c>
      <c r="CJ14" s="9">
        <v>47.5</v>
      </c>
      <c r="CK14" s="9">
        <v>20.797999999999998</v>
      </c>
      <c r="CL14" s="9">
        <v>26.702999999999999</v>
      </c>
      <c r="CM14" s="9">
        <v>41.488</v>
      </c>
      <c r="CN14" s="9">
        <v>19.620999999999999</v>
      </c>
      <c r="CO14" s="9">
        <v>21.867000000000001</v>
      </c>
      <c r="CP14" s="9">
        <v>2.8380000000000001</v>
      </c>
      <c r="CQ14" s="9">
        <v>1.194</v>
      </c>
      <c r="CR14" s="9">
        <v>1.643</v>
      </c>
      <c r="CS14" s="9">
        <v>133.74</v>
      </c>
      <c r="CT14" s="9">
        <v>41.02</v>
      </c>
      <c r="CU14" s="9">
        <v>92.72</v>
      </c>
      <c r="CV14" s="9">
        <v>125.973</v>
      </c>
      <c r="CW14" s="9">
        <v>40.478999999999999</v>
      </c>
      <c r="CX14" s="9">
        <v>85.494</v>
      </c>
      <c r="CY14" s="9">
        <v>50.286000000000001</v>
      </c>
      <c r="CZ14" s="9">
        <v>17.798999999999999</v>
      </c>
      <c r="DA14" s="9">
        <v>32.487000000000002</v>
      </c>
      <c r="DB14" s="9">
        <v>75.688000000000002</v>
      </c>
      <c r="DC14" s="9">
        <v>22.68</v>
      </c>
      <c r="DD14" s="9">
        <v>53.006999999999998</v>
      </c>
      <c r="DE14" s="9">
        <v>7.7670000000000003</v>
      </c>
      <c r="DF14" s="9">
        <v>0.54100000000000004</v>
      </c>
      <c r="DG14" s="9">
        <v>7.226</v>
      </c>
      <c r="DH14" s="9">
        <v>143.678</v>
      </c>
      <c r="DI14" s="9">
        <v>59.585999999999999</v>
      </c>
      <c r="DJ14" s="9">
        <v>84.090999999999994</v>
      </c>
      <c r="DK14" s="9">
        <v>130.685</v>
      </c>
      <c r="DL14" s="9">
        <v>54.595999999999997</v>
      </c>
      <c r="DM14" s="9">
        <v>76.088999999999999</v>
      </c>
      <c r="DN14" s="9">
        <v>65.825999999999993</v>
      </c>
      <c r="DO14" s="9">
        <v>24.035</v>
      </c>
      <c r="DP14" s="9">
        <v>41.792000000000002</v>
      </c>
      <c r="DQ14" s="9">
        <v>64.858999999999995</v>
      </c>
      <c r="DR14" s="9">
        <v>30.561</v>
      </c>
      <c r="DS14" s="9">
        <v>34.296999999999997</v>
      </c>
      <c r="DT14" s="9">
        <v>12.993</v>
      </c>
      <c r="DU14" s="9">
        <v>4.99</v>
      </c>
      <c r="DV14" s="9">
        <v>8.0020000000000007</v>
      </c>
      <c r="DW14" s="9">
        <v>56.564999999999998</v>
      </c>
      <c r="DX14" s="9">
        <v>22.558</v>
      </c>
      <c r="DY14" s="9">
        <v>34.006999999999998</v>
      </c>
      <c r="DZ14" s="9">
        <v>54.664000000000001</v>
      </c>
      <c r="EA14" s="9">
        <v>22.039000000000001</v>
      </c>
      <c r="EB14" s="9">
        <v>32.625</v>
      </c>
      <c r="EC14" s="9">
        <v>37.19</v>
      </c>
      <c r="ED14" s="9">
        <v>15.071</v>
      </c>
      <c r="EE14" s="9">
        <v>22.117999999999999</v>
      </c>
      <c r="EF14" s="9">
        <v>17.474</v>
      </c>
      <c r="EG14" s="9">
        <v>6.9669999999999996</v>
      </c>
      <c r="EH14" s="9">
        <v>10.507</v>
      </c>
      <c r="EI14" s="9">
        <v>1.901</v>
      </c>
      <c r="EJ14" s="9">
        <v>0.52</v>
      </c>
      <c r="EK14" s="9">
        <v>1.381</v>
      </c>
      <c r="EL14" s="9">
        <v>10.427</v>
      </c>
      <c r="EM14" s="9">
        <v>5.3289999999999997</v>
      </c>
      <c r="EN14" s="9">
        <v>5.0979999999999999</v>
      </c>
      <c r="EO14" s="9">
        <v>9.7520000000000007</v>
      </c>
      <c r="EP14" s="9">
        <v>4.6539999999999999</v>
      </c>
      <c r="EQ14" s="9">
        <v>5.0979999999999999</v>
      </c>
      <c r="ER14" s="9">
        <v>9.1110000000000007</v>
      </c>
      <c r="ES14" s="9">
        <v>4.6539999999999999</v>
      </c>
      <c r="ET14" s="9">
        <v>4.4569999999999999</v>
      </c>
      <c r="EU14" s="9">
        <v>0.64100000000000001</v>
      </c>
      <c r="EV14" s="9">
        <v>0</v>
      </c>
      <c r="EW14" s="9">
        <v>0.64100000000000001</v>
      </c>
      <c r="EX14" s="9">
        <v>0.67500000000000004</v>
      </c>
      <c r="EY14" s="9">
        <v>0.67500000000000004</v>
      </c>
      <c r="EZ14" s="9">
        <v>0</v>
      </c>
      <c r="FA14" s="9">
        <v>281.36599999999999</v>
      </c>
      <c r="FB14" s="9">
        <v>111.821</v>
      </c>
      <c r="FC14" s="9">
        <v>169.54499999999999</v>
      </c>
      <c r="FD14" s="9">
        <v>259.26499999999999</v>
      </c>
      <c r="FE14" s="9">
        <v>104.336</v>
      </c>
      <c r="FF14" s="9">
        <v>154.93</v>
      </c>
      <c r="FG14" s="9">
        <v>126.902</v>
      </c>
      <c r="FH14" s="9">
        <v>50.064</v>
      </c>
      <c r="FI14" s="9">
        <v>76.837000000000003</v>
      </c>
      <c r="FJ14" s="9">
        <v>132.364</v>
      </c>
      <c r="FK14" s="9">
        <v>54.271000000000001</v>
      </c>
      <c r="FL14" s="9">
        <v>78.093000000000004</v>
      </c>
      <c r="FM14" s="9">
        <v>22.1</v>
      </c>
      <c r="FN14" s="9">
        <v>7.4850000000000003</v>
      </c>
      <c r="FO14" s="9">
        <v>14.615</v>
      </c>
      <c r="FP14" s="9">
        <v>243.72</v>
      </c>
      <c r="FQ14" s="9">
        <v>88.447999999999993</v>
      </c>
      <c r="FR14" s="9">
        <v>155.27199999999999</v>
      </c>
      <c r="FS14" s="9">
        <v>226.63</v>
      </c>
      <c r="FT14" s="9">
        <v>83.927999999999997</v>
      </c>
      <c r="FU14" s="9">
        <v>142.702</v>
      </c>
      <c r="FV14" s="9">
        <v>109.163</v>
      </c>
      <c r="FW14" s="9">
        <v>39.749000000000002</v>
      </c>
      <c r="FX14" s="9">
        <v>69.412999999999997</v>
      </c>
      <c r="FY14" s="9">
        <v>117.467</v>
      </c>
      <c r="FZ14" s="9">
        <v>44.177999999999997</v>
      </c>
      <c r="GA14" s="9">
        <v>73.289000000000001</v>
      </c>
      <c r="GB14" s="9">
        <v>17.09</v>
      </c>
      <c r="GC14" s="9">
        <v>4.5199999999999996</v>
      </c>
      <c r="GD14" s="9">
        <v>12.57</v>
      </c>
      <c r="GE14" s="9">
        <v>37.645000000000003</v>
      </c>
      <c r="GF14" s="9">
        <v>23.372</v>
      </c>
      <c r="GG14" s="9">
        <v>14.273</v>
      </c>
      <c r="GH14" s="9">
        <v>32.634999999999998</v>
      </c>
      <c r="GI14" s="9">
        <v>20.408000000000001</v>
      </c>
      <c r="GJ14" s="9">
        <v>12.228</v>
      </c>
      <c r="GK14" s="9">
        <v>17.739000000000001</v>
      </c>
      <c r="GL14" s="9">
        <v>10.315</v>
      </c>
      <c r="GM14" s="9">
        <v>7.4240000000000004</v>
      </c>
      <c r="GN14" s="9">
        <v>14.896000000000001</v>
      </c>
      <c r="GO14" s="9">
        <v>10.093</v>
      </c>
      <c r="GP14" s="9">
        <v>4.8040000000000003</v>
      </c>
      <c r="GQ14" s="9">
        <v>5.01</v>
      </c>
      <c r="GR14" s="9">
        <v>2.9649999999999999</v>
      </c>
      <c r="GS14" s="9">
        <v>2.0449999999999999</v>
      </c>
      <c r="GT14" s="9">
        <v>97.188000000000002</v>
      </c>
      <c r="GU14" s="9">
        <v>33.79</v>
      </c>
      <c r="GV14" s="9">
        <v>63.398000000000003</v>
      </c>
      <c r="GW14" s="9">
        <v>89.995999999999995</v>
      </c>
      <c r="GX14" s="9">
        <v>32.22</v>
      </c>
      <c r="GY14" s="9">
        <v>57.776000000000003</v>
      </c>
      <c r="GZ14" s="9">
        <v>43.396000000000001</v>
      </c>
      <c r="HA14" s="9">
        <v>15.951000000000001</v>
      </c>
      <c r="HB14" s="9">
        <v>27.445</v>
      </c>
      <c r="HC14" s="9">
        <v>46.6</v>
      </c>
      <c r="HD14" s="9">
        <v>16.268999999999998</v>
      </c>
      <c r="HE14" s="9">
        <v>30.331</v>
      </c>
      <c r="HF14" s="9">
        <v>7.1929999999999996</v>
      </c>
      <c r="HG14" s="9">
        <v>1.571</v>
      </c>
      <c r="HH14" s="9">
        <v>5.6219999999999999</v>
      </c>
      <c r="HI14" s="9">
        <v>41.734999999999999</v>
      </c>
      <c r="HJ14" s="9">
        <v>13.018000000000001</v>
      </c>
      <c r="HK14" s="9">
        <v>28.716999999999999</v>
      </c>
      <c r="HL14" s="9">
        <v>41.345999999999997</v>
      </c>
      <c r="HM14" s="9">
        <v>12.63</v>
      </c>
      <c r="HN14" s="9">
        <v>28.716999999999999</v>
      </c>
      <c r="HO14" s="9">
        <v>19.344999999999999</v>
      </c>
      <c r="HP14" s="9">
        <v>4.1070000000000002</v>
      </c>
      <c r="HQ14" s="9">
        <v>15.238</v>
      </c>
      <c r="HR14" s="9">
        <v>22.001999999999999</v>
      </c>
      <c r="HS14" s="9">
        <v>8.5229999999999997</v>
      </c>
      <c r="HT14" s="9">
        <v>13.478999999999999</v>
      </c>
      <c r="HU14" s="9">
        <v>0.38800000000000001</v>
      </c>
      <c r="HV14" s="9">
        <v>0.38800000000000001</v>
      </c>
      <c r="HW14" s="9">
        <v>0</v>
      </c>
      <c r="HX14" s="9">
        <v>71.19</v>
      </c>
      <c r="HY14" s="9">
        <v>27.047999999999998</v>
      </c>
      <c r="HZ14" s="9">
        <v>44.143000000000001</v>
      </c>
      <c r="IA14" s="9">
        <v>64.561000000000007</v>
      </c>
      <c r="IB14" s="9">
        <v>24.731999999999999</v>
      </c>
      <c r="IC14" s="9">
        <v>39.829000000000001</v>
      </c>
      <c r="ID14" s="9">
        <v>32.585999999999999</v>
      </c>
      <c r="IE14" s="9">
        <v>13.923999999999999</v>
      </c>
      <c r="IF14" s="9">
        <v>18.661999999999999</v>
      </c>
      <c r="IG14" s="9">
        <v>31.975000000000001</v>
      </c>
      <c r="IH14" s="9">
        <v>10.808</v>
      </c>
      <c r="II14" s="9">
        <v>21.167000000000002</v>
      </c>
      <c r="IJ14" s="9">
        <v>6.63</v>
      </c>
      <c r="IK14" s="9">
        <v>2.3159999999999998</v>
      </c>
      <c r="IL14" s="9">
        <v>4.3140000000000001</v>
      </c>
      <c r="IM14" s="9">
        <v>71.253</v>
      </c>
      <c r="IN14" s="9">
        <v>37.965000000000003</v>
      </c>
      <c r="IO14" s="9">
        <v>33.286999999999999</v>
      </c>
      <c r="IP14" s="9">
        <v>63.363</v>
      </c>
      <c r="IQ14" s="9">
        <v>34.755000000000003</v>
      </c>
    </row>
    <row r="15" spans="1:251">
      <c r="A15" s="10">
        <v>43497</v>
      </c>
      <c r="B15" s="9">
        <v>58.871000000000002</v>
      </c>
      <c r="C15" s="9">
        <v>85.995000000000005</v>
      </c>
      <c r="D15" s="9">
        <v>32.856999999999999</v>
      </c>
      <c r="E15" s="9">
        <v>8.8119999999999994</v>
      </c>
      <c r="F15" s="9">
        <v>24.045000000000002</v>
      </c>
      <c r="G15" s="9">
        <v>267.42399999999998</v>
      </c>
      <c r="H15" s="9">
        <v>96.051000000000002</v>
      </c>
      <c r="I15" s="9">
        <v>171.37200000000001</v>
      </c>
      <c r="J15" s="9">
        <v>240.03399999999999</v>
      </c>
      <c r="K15" s="9">
        <v>89.828999999999994</v>
      </c>
      <c r="L15" s="9">
        <v>150.20500000000001</v>
      </c>
      <c r="M15" s="9">
        <v>120.084</v>
      </c>
      <c r="N15" s="9">
        <v>44.116</v>
      </c>
      <c r="O15" s="9">
        <v>75.968000000000004</v>
      </c>
      <c r="P15" s="9">
        <v>119.949</v>
      </c>
      <c r="Q15" s="9">
        <v>45.713000000000001</v>
      </c>
      <c r="R15" s="9">
        <v>74.236000000000004</v>
      </c>
      <c r="S15" s="9">
        <v>27.39</v>
      </c>
      <c r="T15" s="9">
        <v>6.2220000000000004</v>
      </c>
      <c r="U15" s="9">
        <v>21.167999999999999</v>
      </c>
      <c r="V15" s="9">
        <v>56.716000000000001</v>
      </c>
      <c r="W15" s="9">
        <v>31.152000000000001</v>
      </c>
      <c r="X15" s="9">
        <v>25.564</v>
      </c>
      <c r="Y15" s="9">
        <v>51.249000000000002</v>
      </c>
      <c r="Z15" s="9">
        <v>28.562000000000001</v>
      </c>
      <c r="AA15" s="9">
        <v>22.687000000000001</v>
      </c>
      <c r="AB15" s="9">
        <v>26.332999999999998</v>
      </c>
      <c r="AC15" s="9">
        <v>15.404999999999999</v>
      </c>
      <c r="AD15" s="9">
        <v>10.928000000000001</v>
      </c>
      <c r="AE15" s="9">
        <v>24.917000000000002</v>
      </c>
      <c r="AF15" s="9">
        <v>13.157999999999999</v>
      </c>
      <c r="AG15" s="9">
        <v>11.759</v>
      </c>
      <c r="AH15" s="9">
        <v>5.4669999999999996</v>
      </c>
      <c r="AI15" s="9">
        <v>2.59</v>
      </c>
      <c r="AJ15" s="9">
        <v>2.8769999999999998</v>
      </c>
      <c r="AK15" s="9">
        <v>108.92</v>
      </c>
      <c r="AL15" s="9">
        <v>33.957999999999998</v>
      </c>
      <c r="AM15" s="9">
        <v>74.962999999999994</v>
      </c>
      <c r="AN15" s="9">
        <v>101.196</v>
      </c>
      <c r="AO15" s="9">
        <v>32.924999999999997</v>
      </c>
      <c r="AP15" s="9">
        <v>68.271000000000001</v>
      </c>
      <c r="AQ15" s="9">
        <v>42.715000000000003</v>
      </c>
      <c r="AR15" s="9">
        <v>10.384</v>
      </c>
      <c r="AS15" s="9">
        <v>32.331000000000003</v>
      </c>
      <c r="AT15" s="9">
        <v>58.481000000000002</v>
      </c>
      <c r="AU15" s="9">
        <v>22.541</v>
      </c>
      <c r="AV15" s="9">
        <v>35.94</v>
      </c>
      <c r="AW15" s="9">
        <v>7.7240000000000002</v>
      </c>
      <c r="AX15" s="9">
        <v>1.032</v>
      </c>
      <c r="AY15" s="9">
        <v>6.6920000000000002</v>
      </c>
      <c r="AZ15" s="9">
        <v>46.826000000000001</v>
      </c>
      <c r="BA15" s="9">
        <v>16.547000000000001</v>
      </c>
      <c r="BB15" s="9">
        <v>30.277999999999999</v>
      </c>
      <c r="BC15" s="9">
        <v>41.097000000000001</v>
      </c>
      <c r="BD15" s="9">
        <v>15.372999999999999</v>
      </c>
      <c r="BE15" s="9">
        <v>25.724</v>
      </c>
      <c r="BF15" s="9">
        <v>17.331</v>
      </c>
      <c r="BG15" s="9">
        <v>6.5060000000000002</v>
      </c>
      <c r="BH15" s="9">
        <v>10.824999999999999</v>
      </c>
      <c r="BI15" s="9">
        <v>23.766999999999999</v>
      </c>
      <c r="BJ15" s="9">
        <v>8.8670000000000009</v>
      </c>
      <c r="BK15" s="9">
        <v>14.898999999999999</v>
      </c>
      <c r="BL15" s="9">
        <v>5.7279999999999998</v>
      </c>
      <c r="BM15" s="9">
        <v>1.1739999999999999</v>
      </c>
      <c r="BN15" s="9">
        <v>4.5540000000000003</v>
      </c>
      <c r="BO15" s="9">
        <v>83.891999999999996</v>
      </c>
      <c r="BP15" s="9">
        <v>32.506999999999998</v>
      </c>
      <c r="BQ15" s="9">
        <v>51.386000000000003</v>
      </c>
      <c r="BR15" s="9">
        <v>76.995999999999995</v>
      </c>
      <c r="BS15" s="9">
        <v>31.869</v>
      </c>
      <c r="BT15" s="9">
        <v>45.127000000000002</v>
      </c>
      <c r="BU15" s="9">
        <v>46.146000000000001</v>
      </c>
      <c r="BV15" s="9">
        <v>20.2</v>
      </c>
      <c r="BW15" s="9">
        <v>25.946000000000002</v>
      </c>
      <c r="BX15" s="9">
        <v>30.85</v>
      </c>
      <c r="BY15" s="9">
        <v>11.67</v>
      </c>
      <c r="BZ15" s="9">
        <v>19.18</v>
      </c>
      <c r="CA15" s="9">
        <v>6.8970000000000002</v>
      </c>
      <c r="CB15" s="9">
        <v>0.63700000000000001</v>
      </c>
      <c r="CC15" s="9">
        <v>6.2590000000000003</v>
      </c>
      <c r="CD15" s="9">
        <v>84.501999999999995</v>
      </c>
      <c r="CE15" s="9">
        <v>44.192</v>
      </c>
      <c r="CF15" s="9">
        <v>40.31</v>
      </c>
      <c r="CG15" s="9">
        <v>71.994</v>
      </c>
      <c r="CH15" s="9">
        <v>38.223999999999997</v>
      </c>
      <c r="CI15" s="9">
        <v>33.770000000000003</v>
      </c>
      <c r="CJ15" s="9">
        <v>40.225000000000001</v>
      </c>
      <c r="CK15" s="9">
        <v>22.43</v>
      </c>
      <c r="CL15" s="9">
        <v>17.794</v>
      </c>
      <c r="CM15" s="9">
        <v>31.768999999999998</v>
      </c>
      <c r="CN15" s="9">
        <v>15.792999999999999</v>
      </c>
      <c r="CO15" s="9">
        <v>15.975</v>
      </c>
      <c r="CP15" s="9">
        <v>12.507999999999999</v>
      </c>
      <c r="CQ15" s="9">
        <v>5.968</v>
      </c>
      <c r="CR15" s="9">
        <v>6.54</v>
      </c>
      <c r="CS15" s="9">
        <v>114.498</v>
      </c>
      <c r="CT15" s="9">
        <v>37.335000000000001</v>
      </c>
      <c r="CU15" s="9">
        <v>77.162000000000006</v>
      </c>
      <c r="CV15" s="9">
        <v>106.105</v>
      </c>
      <c r="CW15" s="9">
        <v>35.728000000000002</v>
      </c>
      <c r="CX15" s="9">
        <v>70.376999999999995</v>
      </c>
      <c r="CY15" s="9">
        <v>40.853000000000002</v>
      </c>
      <c r="CZ15" s="9">
        <v>11.471</v>
      </c>
      <c r="DA15" s="9">
        <v>29.381</v>
      </c>
      <c r="DB15" s="9">
        <v>65.251999999999995</v>
      </c>
      <c r="DC15" s="9">
        <v>24.256</v>
      </c>
      <c r="DD15" s="9">
        <v>40.996000000000002</v>
      </c>
      <c r="DE15" s="9">
        <v>8.3930000000000007</v>
      </c>
      <c r="DF15" s="9">
        <v>1.6080000000000001</v>
      </c>
      <c r="DG15" s="9">
        <v>6.7850000000000001</v>
      </c>
      <c r="DH15" s="9">
        <v>138.809</v>
      </c>
      <c r="DI15" s="9">
        <v>55.121000000000002</v>
      </c>
      <c r="DJ15" s="9">
        <v>83.688000000000002</v>
      </c>
      <c r="DK15" s="9">
        <v>121.922</v>
      </c>
      <c r="DL15" s="9">
        <v>50.103999999999999</v>
      </c>
      <c r="DM15" s="9">
        <v>71.817999999999998</v>
      </c>
      <c r="DN15" s="9">
        <v>58.155000000000001</v>
      </c>
      <c r="DO15" s="9">
        <v>23.384</v>
      </c>
      <c r="DP15" s="9">
        <v>34.771999999999998</v>
      </c>
      <c r="DQ15" s="9">
        <v>63.765999999999998</v>
      </c>
      <c r="DR15" s="9">
        <v>26.72</v>
      </c>
      <c r="DS15" s="9">
        <v>37.045999999999999</v>
      </c>
      <c r="DT15" s="9">
        <v>16.887</v>
      </c>
      <c r="DU15" s="9">
        <v>5.0170000000000003</v>
      </c>
      <c r="DV15" s="9">
        <v>11.87</v>
      </c>
      <c r="DW15" s="9">
        <v>54.421999999999997</v>
      </c>
      <c r="DX15" s="9">
        <v>24.943999999999999</v>
      </c>
      <c r="DY15" s="9">
        <v>29.478000000000002</v>
      </c>
      <c r="DZ15" s="9">
        <v>46.844999999999999</v>
      </c>
      <c r="EA15" s="9">
        <v>22.756</v>
      </c>
      <c r="EB15" s="9">
        <v>24.088000000000001</v>
      </c>
      <c r="EC15" s="9">
        <v>35.378999999999998</v>
      </c>
      <c r="ED15" s="9">
        <v>17.48</v>
      </c>
      <c r="EE15" s="9">
        <v>17.899000000000001</v>
      </c>
      <c r="EF15" s="9">
        <v>11.465999999999999</v>
      </c>
      <c r="EG15" s="9">
        <v>5.2759999999999998</v>
      </c>
      <c r="EH15" s="9">
        <v>6.19</v>
      </c>
      <c r="EI15" s="9">
        <v>7.577</v>
      </c>
      <c r="EJ15" s="9">
        <v>2.1869999999999998</v>
      </c>
      <c r="EK15" s="9">
        <v>5.39</v>
      </c>
      <c r="EL15" s="9">
        <v>16.411999999999999</v>
      </c>
      <c r="EM15" s="9">
        <v>9.8030000000000008</v>
      </c>
      <c r="EN15" s="9">
        <v>6.6079999999999997</v>
      </c>
      <c r="EO15" s="9">
        <v>16.411999999999999</v>
      </c>
      <c r="EP15" s="9">
        <v>9.8030000000000008</v>
      </c>
      <c r="EQ15" s="9">
        <v>6.6079999999999997</v>
      </c>
      <c r="ER15" s="9">
        <v>12.03</v>
      </c>
      <c r="ES15" s="9">
        <v>7.1849999999999996</v>
      </c>
      <c r="ET15" s="9">
        <v>4.8449999999999998</v>
      </c>
      <c r="EU15" s="9">
        <v>4.3819999999999997</v>
      </c>
      <c r="EV15" s="9">
        <v>2.6179999999999999</v>
      </c>
      <c r="EW15" s="9">
        <v>1.764</v>
      </c>
      <c r="EX15" s="9">
        <v>0</v>
      </c>
      <c r="EY15" s="9">
        <v>0</v>
      </c>
      <c r="EZ15" s="9">
        <v>0</v>
      </c>
      <c r="FA15" s="9">
        <v>290.36799999999999</v>
      </c>
      <c r="FB15" s="9">
        <v>114.366</v>
      </c>
      <c r="FC15" s="9">
        <v>176.00200000000001</v>
      </c>
      <c r="FD15" s="9">
        <v>273.54500000000002</v>
      </c>
      <c r="FE15" s="9">
        <v>107.19799999999999</v>
      </c>
      <c r="FF15" s="9">
        <v>166.34800000000001</v>
      </c>
      <c r="FG15" s="9">
        <v>126.18600000000001</v>
      </c>
      <c r="FH15" s="9">
        <v>53.286999999999999</v>
      </c>
      <c r="FI15" s="9">
        <v>72.899000000000001</v>
      </c>
      <c r="FJ15" s="9">
        <v>147.35900000000001</v>
      </c>
      <c r="FK15" s="9">
        <v>53.91</v>
      </c>
      <c r="FL15" s="9">
        <v>93.448999999999998</v>
      </c>
      <c r="FM15" s="9">
        <v>16.823</v>
      </c>
      <c r="FN15" s="9">
        <v>7.1689999999999996</v>
      </c>
      <c r="FO15" s="9">
        <v>9.6539999999999999</v>
      </c>
      <c r="FP15" s="9">
        <v>234.12700000000001</v>
      </c>
      <c r="FQ15" s="9">
        <v>78.305000000000007</v>
      </c>
      <c r="FR15" s="9">
        <v>155.822</v>
      </c>
      <c r="FS15" s="9">
        <v>222.042</v>
      </c>
      <c r="FT15" s="9">
        <v>74.090999999999994</v>
      </c>
      <c r="FU15" s="9">
        <v>147.95099999999999</v>
      </c>
      <c r="FV15" s="9">
        <v>97.912000000000006</v>
      </c>
      <c r="FW15" s="9">
        <v>33.972000000000001</v>
      </c>
      <c r="FX15" s="9">
        <v>63.941000000000003</v>
      </c>
      <c r="FY15" s="9">
        <v>124.13</v>
      </c>
      <c r="FZ15" s="9">
        <v>40.119</v>
      </c>
      <c r="GA15" s="9">
        <v>84.010999999999996</v>
      </c>
      <c r="GB15" s="9">
        <v>12.086</v>
      </c>
      <c r="GC15" s="9">
        <v>4.2149999999999999</v>
      </c>
      <c r="GD15" s="9">
        <v>7.8710000000000004</v>
      </c>
      <c r="GE15" s="9">
        <v>56.241</v>
      </c>
      <c r="GF15" s="9">
        <v>36.061</v>
      </c>
      <c r="GG15" s="9">
        <v>20.178999999999998</v>
      </c>
      <c r="GH15" s="9">
        <v>51.503</v>
      </c>
      <c r="GI15" s="9">
        <v>33.106999999999999</v>
      </c>
      <c r="GJ15" s="9">
        <v>18.396000000000001</v>
      </c>
      <c r="GK15" s="9">
        <v>28.274000000000001</v>
      </c>
      <c r="GL15" s="9">
        <v>19.315999999999999</v>
      </c>
      <c r="GM15" s="9">
        <v>8.9580000000000002</v>
      </c>
      <c r="GN15" s="9">
        <v>23.228999999999999</v>
      </c>
      <c r="GO15" s="9">
        <v>13.791</v>
      </c>
      <c r="GP15" s="9">
        <v>9.4380000000000006</v>
      </c>
      <c r="GQ15" s="9">
        <v>4.7370000000000001</v>
      </c>
      <c r="GR15" s="9">
        <v>2.9540000000000002</v>
      </c>
      <c r="GS15" s="9">
        <v>1.7829999999999999</v>
      </c>
      <c r="GT15" s="9">
        <v>99.997</v>
      </c>
      <c r="GU15" s="9">
        <v>34.725000000000001</v>
      </c>
      <c r="GV15" s="9">
        <v>65.272000000000006</v>
      </c>
      <c r="GW15" s="9">
        <v>95.132999999999996</v>
      </c>
      <c r="GX15" s="9">
        <v>32.540999999999997</v>
      </c>
      <c r="GY15" s="9">
        <v>62.591999999999999</v>
      </c>
      <c r="GZ15" s="9">
        <v>42.018999999999998</v>
      </c>
      <c r="HA15" s="9">
        <v>16.361000000000001</v>
      </c>
      <c r="HB15" s="9">
        <v>25.658000000000001</v>
      </c>
      <c r="HC15" s="9">
        <v>53.113</v>
      </c>
      <c r="HD15" s="9">
        <v>16.18</v>
      </c>
      <c r="HE15" s="9">
        <v>36.933999999999997</v>
      </c>
      <c r="HF15" s="9">
        <v>4.8639999999999999</v>
      </c>
      <c r="HG15" s="9">
        <v>2.1840000000000002</v>
      </c>
      <c r="HH15" s="9">
        <v>2.68</v>
      </c>
      <c r="HI15" s="9">
        <v>48.156999999999996</v>
      </c>
      <c r="HJ15" s="9">
        <v>14.026</v>
      </c>
      <c r="HK15" s="9">
        <v>34.131</v>
      </c>
      <c r="HL15" s="9">
        <v>47.045000000000002</v>
      </c>
      <c r="HM15" s="9">
        <v>14.026</v>
      </c>
      <c r="HN15" s="9">
        <v>33.018999999999998</v>
      </c>
      <c r="HO15" s="9">
        <v>21.352</v>
      </c>
      <c r="HP15" s="9">
        <v>5.6619999999999999</v>
      </c>
      <c r="HQ15" s="9">
        <v>15.69</v>
      </c>
      <c r="HR15" s="9">
        <v>25.693000000000001</v>
      </c>
      <c r="HS15" s="9">
        <v>8.3640000000000008</v>
      </c>
      <c r="HT15" s="9">
        <v>17.329000000000001</v>
      </c>
      <c r="HU15" s="9">
        <v>1.113</v>
      </c>
      <c r="HV15" s="9">
        <v>0</v>
      </c>
      <c r="HW15" s="9">
        <v>1.113</v>
      </c>
      <c r="HX15" s="9">
        <v>72.010000000000005</v>
      </c>
      <c r="HY15" s="9">
        <v>27.356000000000002</v>
      </c>
      <c r="HZ15" s="9">
        <v>44.652999999999999</v>
      </c>
      <c r="IA15" s="9">
        <v>66.52</v>
      </c>
      <c r="IB15" s="9">
        <v>24.878</v>
      </c>
      <c r="IC15" s="9">
        <v>41.642000000000003</v>
      </c>
      <c r="ID15" s="9">
        <v>30.49</v>
      </c>
      <c r="IE15" s="9">
        <v>12.339</v>
      </c>
      <c r="IF15" s="9">
        <v>18.151</v>
      </c>
      <c r="IG15" s="9">
        <v>36.03</v>
      </c>
      <c r="IH15" s="9">
        <v>12.539</v>
      </c>
      <c r="II15" s="9">
        <v>23.491</v>
      </c>
      <c r="IJ15" s="9">
        <v>5.49</v>
      </c>
      <c r="IK15" s="9">
        <v>2.4790000000000001</v>
      </c>
      <c r="IL15" s="9">
        <v>3.0110000000000001</v>
      </c>
      <c r="IM15" s="9">
        <v>70.203999999999994</v>
      </c>
      <c r="IN15" s="9">
        <v>38.259</v>
      </c>
      <c r="IO15" s="9">
        <v>31.945</v>
      </c>
      <c r="IP15" s="9">
        <v>64.847999999999999</v>
      </c>
      <c r="IQ15" s="9">
        <v>35.753</v>
      </c>
    </row>
    <row r="16" spans="1:251">
      <c r="A16" s="10">
        <v>43862</v>
      </c>
      <c r="B16" s="9">
        <v>61.576999999999998</v>
      </c>
      <c r="C16" s="9">
        <v>102.96899999999999</v>
      </c>
      <c r="D16" s="9">
        <v>15.986000000000001</v>
      </c>
      <c r="E16" s="9">
        <v>5.306</v>
      </c>
      <c r="F16" s="9">
        <v>10.68</v>
      </c>
      <c r="G16" s="9">
        <v>297.42700000000002</v>
      </c>
      <c r="H16" s="9">
        <v>100.387</v>
      </c>
      <c r="I16" s="9">
        <v>197.04</v>
      </c>
      <c r="J16" s="9">
        <v>282.81900000000002</v>
      </c>
      <c r="K16" s="9">
        <v>95.08</v>
      </c>
      <c r="L16" s="9">
        <v>187.738</v>
      </c>
      <c r="M16" s="9">
        <v>136.94399999999999</v>
      </c>
      <c r="N16" s="9">
        <v>43.680999999999997</v>
      </c>
      <c r="O16" s="9">
        <v>93.263000000000005</v>
      </c>
      <c r="P16" s="9">
        <v>145.875</v>
      </c>
      <c r="Q16" s="9">
        <v>51.399000000000001</v>
      </c>
      <c r="R16" s="9">
        <v>94.474999999999994</v>
      </c>
      <c r="S16" s="9">
        <v>14.608000000000001</v>
      </c>
      <c r="T16" s="9">
        <v>5.306</v>
      </c>
      <c r="U16" s="9">
        <v>9.3019999999999996</v>
      </c>
      <c r="V16" s="9">
        <v>42.965000000000003</v>
      </c>
      <c r="W16" s="9">
        <v>23.852</v>
      </c>
      <c r="X16" s="9">
        <v>19.113</v>
      </c>
      <c r="Y16" s="9">
        <v>41.587000000000003</v>
      </c>
      <c r="Z16" s="9">
        <v>23.852</v>
      </c>
      <c r="AA16" s="9">
        <v>17.736000000000001</v>
      </c>
      <c r="AB16" s="9">
        <v>22.914999999999999</v>
      </c>
      <c r="AC16" s="9">
        <v>13.673999999999999</v>
      </c>
      <c r="AD16" s="9">
        <v>9.2420000000000009</v>
      </c>
      <c r="AE16" s="9">
        <v>18.672000000000001</v>
      </c>
      <c r="AF16" s="9">
        <v>10.178000000000001</v>
      </c>
      <c r="AG16" s="9">
        <v>8.4939999999999998</v>
      </c>
      <c r="AH16" s="9">
        <v>1.3779999999999999</v>
      </c>
      <c r="AI16" s="9">
        <v>0</v>
      </c>
      <c r="AJ16" s="9">
        <v>1.3779999999999999</v>
      </c>
      <c r="AK16" s="9">
        <v>103.803</v>
      </c>
      <c r="AL16" s="9">
        <v>27.43</v>
      </c>
      <c r="AM16" s="9">
        <v>76.373000000000005</v>
      </c>
      <c r="AN16" s="9">
        <v>101.485</v>
      </c>
      <c r="AO16" s="9">
        <v>27.43</v>
      </c>
      <c r="AP16" s="9">
        <v>74.055000000000007</v>
      </c>
      <c r="AQ16" s="9">
        <v>43.406999999999996</v>
      </c>
      <c r="AR16" s="9">
        <v>10.18</v>
      </c>
      <c r="AS16" s="9">
        <v>33.226999999999997</v>
      </c>
      <c r="AT16" s="9">
        <v>58.078000000000003</v>
      </c>
      <c r="AU16" s="9">
        <v>17.25</v>
      </c>
      <c r="AV16" s="9">
        <v>40.828000000000003</v>
      </c>
      <c r="AW16" s="9">
        <v>2.3180000000000001</v>
      </c>
      <c r="AX16" s="9">
        <v>0</v>
      </c>
      <c r="AY16" s="9">
        <v>2.3180000000000001</v>
      </c>
      <c r="AZ16" s="9">
        <v>48.673000000000002</v>
      </c>
      <c r="BA16" s="9">
        <v>12.298</v>
      </c>
      <c r="BB16" s="9">
        <v>36.375</v>
      </c>
      <c r="BC16" s="9">
        <v>43.805</v>
      </c>
      <c r="BD16" s="9">
        <v>12.298</v>
      </c>
      <c r="BE16" s="9">
        <v>31.506</v>
      </c>
      <c r="BF16" s="9">
        <v>19.53</v>
      </c>
      <c r="BG16" s="9">
        <v>3.1930000000000001</v>
      </c>
      <c r="BH16" s="9">
        <v>16.337</v>
      </c>
      <c r="BI16" s="9">
        <v>24.274999999999999</v>
      </c>
      <c r="BJ16" s="9">
        <v>9.1050000000000004</v>
      </c>
      <c r="BK16" s="9">
        <v>15.17</v>
      </c>
      <c r="BL16" s="9">
        <v>4.8689999999999998</v>
      </c>
      <c r="BM16" s="9">
        <v>0</v>
      </c>
      <c r="BN16" s="9">
        <v>4.8689999999999998</v>
      </c>
      <c r="BO16" s="9">
        <v>103.76300000000001</v>
      </c>
      <c r="BP16" s="9">
        <v>38.482999999999997</v>
      </c>
      <c r="BQ16" s="9">
        <v>65.28</v>
      </c>
      <c r="BR16" s="9">
        <v>97.911000000000001</v>
      </c>
      <c r="BS16" s="9">
        <v>34.36</v>
      </c>
      <c r="BT16" s="9">
        <v>63.552</v>
      </c>
      <c r="BU16" s="9">
        <v>53.231999999999999</v>
      </c>
      <c r="BV16" s="9">
        <v>18.832999999999998</v>
      </c>
      <c r="BW16" s="9">
        <v>34.399000000000001</v>
      </c>
      <c r="BX16" s="9">
        <v>44.679000000000002</v>
      </c>
      <c r="BY16" s="9">
        <v>15.526999999999999</v>
      </c>
      <c r="BZ16" s="9">
        <v>29.152999999999999</v>
      </c>
      <c r="CA16" s="9">
        <v>5.8520000000000003</v>
      </c>
      <c r="CB16" s="9">
        <v>4.1239999999999997</v>
      </c>
      <c r="CC16" s="9">
        <v>1.728</v>
      </c>
      <c r="CD16" s="9">
        <v>84.152000000000001</v>
      </c>
      <c r="CE16" s="9">
        <v>46.026000000000003</v>
      </c>
      <c r="CF16" s="9">
        <v>38.125999999999998</v>
      </c>
      <c r="CG16" s="9">
        <v>81.203999999999994</v>
      </c>
      <c r="CH16" s="9">
        <v>44.844000000000001</v>
      </c>
      <c r="CI16" s="9">
        <v>36.360999999999997</v>
      </c>
      <c r="CJ16" s="9">
        <v>43.691000000000003</v>
      </c>
      <c r="CK16" s="9">
        <v>25.148</v>
      </c>
      <c r="CL16" s="9">
        <v>18.542000000000002</v>
      </c>
      <c r="CM16" s="9">
        <v>37.514000000000003</v>
      </c>
      <c r="CN16" s="9">
        <v>19.695</v>
      </c>
      <c r="CO16" s="9">
        <v>17.818000000000001</v>
      </c>
      <c r="CP16" s="9">
        <v>2.948</v>
      </c>
      <c r="CQ16" s="9">
        <v>1.1830000000000001</v>
      </c>
      <c r="CR16" s="9">
        <v>1.7649999999999999</v>
      </c>
      <c r="CS16" s="9">
        <v>123.61</v>
      </c>
      <c r="CT16" s="9">
        <v>31.036999999999999</v>
      </c>
      <c r="CU16" s="9">
        <v>92.572999999999993</v>
      </c>
      <c r="CV16" s="9">
        <v>116.946</v>
      </c>
      <c r="CW16" s="9">
        <v>31.036999999999999</v>
      </c>
      <c r="CX16" s="9">
        <v>85.908000000000001</v>
      </c>
      <c r="CY16" s="9">
        <v>49.83</v>
      </c>
      <c r="CZ16" s="9">
        <v>11.282999999999999</v>
      </c>
      <c r="DA16" s="9">
        <v>38.546999999999997</v>
      </c>
      <c r="DB16" s="9">
        <v>67.114999999999995</v>
      </c>
      <c r="DC16" s="9">
        <v>19.754000000000001</v>
      </c>
      <c r="DD16" s="9">
        <v>47.360999999999997</v>
      </c>
      <c r="DE16" s="9">
        <v>6.665</v>
      </c>
      <c r="DF16" s="9">
        <v>0</v>
      </c>
      <c r="DG16" s="9">
        <v>6.665</v>
      </c>
      <c r="DH16" s="9">
        <v>146.43700000000001</v>
      </c>
      <c r="DI16" s="9">
        <v>55.850999999999999</v>
      </c>
      <c r="DJ16" s="9">
        <v>90.585999999999999</v>
      </c>
      <c r="DK16" s="9">
        <v>141.80099999999999</v>
      </c>
      <c r="DL16" s="9">
        <v>54.625</v>
      </c>
      <c r="DM16" s="9">
        <v>87.176000000000002</v>
      </c>
      <c r="DN16" s="9">
        <v>68.180999999999997</v>
      </c>
      <c r="DO16" s="9">
        <v>26.690999999999999</v>
      </c>
      <c r="DP16" s="9">
        <v>41.49</v>
      </c>
      <c r="DQ16" s="9">
        <v>73.619</v>
      </c>
      <c r="DR16" s="9">
        <v>27.933</v>
      </c>
      <c r="DS16" s="9">
        <v>45.686</v>
      </c>
      <c r="DT16" s="9">
        <v>4.6360000000000001</v>
      </c>
      <c r="DU16" s="9">
        <v>1.2270000000000001</v>
      </c>
      <c r="DV16" s="9">
        <v>3.41</v>
      </c>
      <c r="DW16" s="9">
        <v>58.298000000000002</v>
      </c>
      <c r="DX16" s="9">
        <v>29.411000000000001</v>
      </c>
      <c r="DY16" s="9">
        <v>28.887</v>
      </c>
      <c r="DZ16" s="9">
        <v>54.228000000000002</v>
      </c>
      <c r="EA16" s="9">
        <v>25.946000000000002</v>
      </c>
      <c r="EB16" s="9">
        <v>28.282</v>
      </c>
      <c r="EC16" s="9">
        <v>33.374000000000002</v>
      </c>
      <c r="ED16" s="9">
        <v>14.218999999999999</v>
      </c>
      <c r="EE16" s="9">
        <v>19.155000000000001</v>
      </c>
      <c r="EF16" s="9">
        <v>20.853999999999999</v>
      </c>
      <c r="EG16" s="9">
        <v>11.727</v>
      </c>
      <c r="EH16" s="9">
        <v>9.1270000000000007</v>
      </c>
      <c r="EI16" s="9">
        <v>4.07</v>
      </c>
      <c r="EJ16" s="9">
        <v>3.464</v>
      </c>
      <c r="EK16" s="9">
        <v>0.60599999999999998</v>
      </c>
      <c r="EL16" s="9">
        <v>12.047000000000001</v>
      </c>
      <c r="EM16" s="9">
        <v>7.9390000000000001</v>
      </c>
      <c r="EN16" s="9">
        <v>4.1079999999999997</v>
      </c>
      <c r="EO16" s="9">
        <v>11.432</v>
      </c>
      <c r="EP16" s="9">
        <v>7.3239999999999998</v>
      </c>
      <c r="EQ16" s="9">
        <v>4.1079999999999997</v>
      </c>
      <c r="ER16" s="9">
        <v>8.4740000000000002</v>
      </c>
      <c r="ES16" s="9">
        <v>5.1609999999999996</v>
      </c>
      <c r="ET16" s="9">
        <v>3.3130000000000002</v>
      </c>
      <c r="EU16" s="9">
        <v>2.9580000000000002</v>
      </c>
      <c r="EV16" s="9">
        <v>2.1629999999999998</v>
      </c>
      <c r="EW16" s="9">
        <v>0.79500000000000004</v>
      </c>
      <c r="EX16" s="9">
        <v>0.61499999999999999</v>
      </c>
      <c r="EY16" s="9">
        <v>0.61499999999999999</v>
      </c>
      <c r="EZ16" s="9">
        <v>0</v>
      </c>
      <c r="FA16" s="9">
        <v>294.95800000000003</v>
      </c>
      <c r="FB16" s="9">
        <v>114.04</v>
      </c>
      <c r="FC16" s="9">
        <v>180.91800000000001</v>
      </c>
      <c r="FD16" s="9">
        <v>275.16000000000003</v>
      </c>
      <c r="FE16" s="9">
        <v>106.788</v>
      </c>
      <c r="FF16" s="9">
        <v>168.37200000000001</v>
      </c>
      <c r="FG16" s="9">
        <v>146.119</v>
      </c>
      <c r="FH16" s="9">
        <v>58.728000000000002</v>
      </c>
      <c r="FI16" s="9">
        <v>87.391000000000005</v>
      </c>
      <c r="FJ16" s="9">
        <v>129.041</v>
      </c>
      <c r="FK16" s="9">
        <v>48.06</v>
      </c>
      <c r="FL16" s="9">
        <v>80.980999999999995</v>
      </c>
      <c r="FM16" s="9">
        <v>19.797999999999998</v>
      </c>
      <c r="FN16" s="9">
        <v>7.2519999999999998</v>
      </c>
      <c r="FO16" s="9">
        <v>12.545999999999999</v>
      </c>
      <c r="FP16" s="9">
        <v>248.441</v>
      </c>
      <c r="FQ16" s="9">
        <v>92.302999999999997</v>
      </c>
      <c r="FR16" s="9">
        <v>156.13800000000001</v>
      </c>
      <c r="FS16" s="9">
        <v>232.97499999999999</v>
      </c>
      <c r="FT16" s="9">
        <v>86.236000000000004</v>
      </c>
      <c r="FU16" s="9">
        <v>146.739</v>
      </c>
      <c r="FV16" s="9">
        <v>123.664</v>
      </c>
      <c r="FW16" s="9">
        <v>48.186</v>
      </c>
      <c r="FX16" s="9">
        <v>75.477999999999994</v>
      </c>
      <c r="FY16" s="9">
        <v>109.31100000000001</v>
      </c>
      <c r="FZ16" s="9">
        <v>38.049999999999997</v>
      </c>
      <c r="GA16" s="9">
        <v>71.260999999999996</v>
      </c>
      <c r="GB16" s="9">
        <v>15.465999999999999</v>
      </c>
      <c r="GC16" s="9">
        <v>6.0670000000000002</v>
      </c>
      <c r="GD16" s="9">
        <v>9.3989999999999991</v>
      </c>
      <c r="GE16" s="9">
        <v>46.515999999999998</v>
      </c>
      <c r="GF16" s="9">
        <v>21.736999999999998</v>
      </c>
      <c r="GG16" s="9">
        <v>24.78</v>
      </c>
      <c r="GH16" s="9">
        <v>42.185000000000002</v>
      </c>
      <c r="GI16" s="9">
        <v>20.552</v>
      </c>
      <c r="GJ16" s="9">
        <v>21.632999999999999</v>
      </c>
      <c r="GK16" s="9">
        <v>22.454999999999998</v>
      </c>
      <c r="GL16" s="9">
        <v>10.542</v>
      </c>
      <c r="GM16" s="9">
        <v>11.913</v>
      </c>
      <c r="GN16" s="9">
        <v>19.73</v>
      </c>
      <c r="GO16" s="9">
        <v>10.01</v>
      </c>
      <c r="GP16" s="9">
        <v>9.7200000000000006</v>
      </c>
      <c r="GQ16" s="9">
        <v>4.3310000000000004</v>
      </c>
      <c r="GR16" s="9">
        <v>1.1839999999999999</v>
      </c>
      <c r="GS16" s="9">
        <v>3.1469999999999998</v>
      </c>
      <c r="GT16" s="9">
        <v>105.066</v>
      </c>
      <c r="GU16" s="9">
        <v>34.865000000000002</v>
      </c>
      <c r="GV16" s="9">
        <v>70.200999999999993</v>
      </c>
      <c r="GW16" s="9">
        <v>99.745999999999995</v>
      </c>
      <c r="GX16" s="9">
        <v>33.677999999999997</v>
      </c>
      <c r="GY16" s="9">
        <v>66.067999999999998</v>
      </c>
      <c r="GZ16" s="9">
        <v>51.118000000000002</v>
      </c>
      <c r="HA16" s="9">
        <v>17.747</v>
      </c>
      <c r="HB16" s="9">
        <v>33.369999999999997</v>
      </c>
      <c r="HC16" s="9">
        <v>48.628</v>
      </c>
      <c r="HD16" s="9">
        <v>15.930999999999999</v>
      </c>
      <c r="HE16" s="9">
        <v>32.698</v>
      </c>
      <c r="HF16" s="9">
        <v>5.32</v>
      </c>
      <c r="HG16" s="9">
        <v>1.1879999999999999</v>
      </c>
      <c r="HH16" s="9">
        <v>4.1319999999999997</v>
      </c>
      <c r="HI16" s="9">
        <v>46.811</v>
      </c>
      <c r="HJ16" s="9">
        <v>16.138000000000002</v>
      </c>
      <c r="HK16" s="9">
        <v>30.672000000000001</v>
      </c>
      <c r="HL16" s="9">
        <v>45.149000000000001</v>
      </c>
      <c r="HM16" s="9">
        <v>14.986000000000001</v>
      </c>
      <c r="HN16" s="9">
        <v>30.163</v>
      </c>
      <c r="HO16" s="9">
        <v>23.463999999999999</v>
      </c>
      <c r="HP16" s="9">
        <v>7.0129999999999999</v>
      </c>
      <c r="HQ16" s="9">
        <v>16.451000000000001</v>
      </c>
      <c r="HR16" s="9">
        <v>21.684999999999999</v>
      </c>
      <c r="HS16" s="9">
        <v>7.9729999999999999</v>
      </c>
      <c r="HT16" s="9">
        <v>13.712</v>
      </c>
      <c r="HU16" s="9">
        <v>1.6619999999999999</v>
      </c>
      <c r="HV16" s="9">
        <v>1.1519999999999999</v>
      </c>
      <c r="HW16" s="9">
        <v>0.50900000000000001</v>
      </c>
      <c r="HX16" s="9">
        <v>78.524000000000001</v>
      </c>
      <c r="HY16" s="9">
        <v>30.545999999999999</v>
      </c>
      <c r="HZ16" s="9">
        <v>47.978000000000002</v>
      </c>
      <c r="IA16" s="9">
        <v>73.817999999999998</v>
      </c>
      <c r="IB16" s="9">
        <v>28.824000000000002</v>
      </c>
      <c r="IC16" s="9">
        <v>44.994</v>
      </c>
      <c r="ID16" s="9">
        <v>43.368000000000002</v>
      </c>
      <c r="IE16" s="9">
        <v>18.504999999999999</v>
      </c>
      <c r="IF16" s="9">
        <v>24.863</v>
      </c>
      <c r="IG16" s="9">
        <v>30.45</v>
      </c>
      <c r="IH16" s="9">
        <v>10.319000000000001</v>
      </c>
      <c r="II16" s="9">
        <v>20.131</v>
      </c>
      <c r="IJ16" s="9">
        <v>4.7060000000000004</v>
      </c>
      <c r="IK16" s="9">
        <v>1.722</v>
      </c>
      <c r="IL16" s="9">
        <v>2.9830000000000001</v>
      </c>
      <c r="IM16" s="9">
        <v>64.557000000000002</v>
      </c>
      <c r="IN16" s="9">
        <v>32.49</v>
      </c>
      <c r="IO16" s="9">
        <v>32.067999999999998</v>
      </c>
      <c r="IP16" s="9">
        <v>56.447000000000003</v>
      </c>
      <c r="IQ16" s="9">
        <v>29.300999999999998</v>
      </c>
    </row>
    <row r="17" spans="1:251">
      <c r="A17" s="10">
        <v>44228</v>
      </c>
      <c r="B17" s="9">
        <v>67.581999999999994</v>
      </c>
      <c r="C17" s="9">
        <v>93.606999999999999</v>
      </c>
      <c r="D17" s="9">
        <v>18.346</v>
      </c>
      <c r="E17" s="9">
        <v>3.4940000000000002</v>
      </c>
      <c r="F17" s="9">
        <v>14.852</v>
      </c>
      <c r="G17" s="9">
        <v>253.441</v>
      </c>
      <c r="H17" s="9">
        <v>96.650999999999996</v>
      </c>
      <c r="I17" s="9">
        <v>156.79</v>
      </c>
      <c r="J17" s="9">
        <v>239.24</v>
      </c>
      <c r="K17" s="9">
        <v>94.034000000000006</v>
      </c>
      <c r="L17" s="9">
        <v>145.20599999999999</v>
      </c>
      <c r="M17" s="9">
        <v>105.343</v>
      </c>
      <c r="N17" s="9">
        <v>41.426000000000002</v>
      </c>
      <c r="O17" s="9">
        <v>63.917000000000002</v>
      </c>
      <c r="P17" s="9">
        <v>133.89699999999999</v>
      </c>
      <c r="Q17" s="9">
        <v>52.607999999999997</v>
      </c>
      <c r="R17" s="9">
        <v>81.289000000000001</v>
      </c>
      <c r="S17" s="9">
        <v>14.2</v>
      </c>
      <c r="T17" s="9">
        <v>2.617</v>
      </c>
      <c r="U17" s="9">
        <v>11.583</v>
      </c>
      <c r="V17" s="9">
        <v>56.317999999999998</v>
      </c>
      <c r="W17" s="9">
        <v>28.731000000000002</v>
      </c>
      <c r="X17" s="9">
        <v>27.587</v>
      </c>
      <c r="Y17" s="9">
        <v>52.171999999999997</v>
      </c>
      <c r="Z17" s="9">
        <v>27.853999999999999</v>
      </c>
      <c r="AA17" s="9">
        <v>24.318000000000001</v>
      </c>
      <c r="AB17" s="9">
        <v>24.88</v>
      </c>
      <c r="AC17" s="9">
        <v>12.88</v>
      </c>
      <c r="AD17" s="9">
        <v>12</v>
      </c>
      <c r="AE17" s="9">
        <v>27.292999999999999</v>
      </c>
      <c r="AF17" s="9">
        <v>14.974</v>
      </c>
      <c r="AG17" s="9">
        <v>12.319000000000001</v>
      </c>
      <c r="AH17" s="9">
        <v>4.1459999999999999</v>
      </c>
      <c r="AI17" s="9">
        <v>0.877</v>
      </c>
      <c r="AJ17" s="9">
        <v>3.2690000000000001</v>
      </c>
      <c r="AK17" s="9">
        <v>96.22</v>
      </c>
      <c r="AL17" s="9">
        <v>25.199000000000002</v>
      </c>
      <c r="AM17" s="9">
        <v>71.022000000000006</v>
      </c>
      <c r="AN17" s="9">
        <v>92.558000000000007</v>
      </c>
      <c r="AO17" s="9">
        <v>25.199000000000002</v>
      </c>
      <c r="AP17" s="9">
        <v>67.358999999999995</v>
      </c>
      <c r="AQ17" s="9">
        <v>34.606999999999999</v>
      </c>
      <c r="AR17" s="9">
        <v>6.7809999999999997</v>
      </c>
      <c r="AS17" s="9">
        <v>27.826000000000001</v>
      </c>
      <c r="AT17" s="9">
        <v>57.951000000000001</v>
      </c>
      <c r="AU17" s="9">
        <v>18.417999999999999</v>
      </c>
      <c r="AV17" s="9">
        <v>39.533000000000001</v>
      </c>
      <c r="AW17" s="9">
        <v>3.6629999999999998</v>
      </c>
      <c r="AX17" s="9">
        <v>0</v>
      </c>
      <c r="AY17" s="9">
        <v>3.6629999999999998</v>
      </c>
      <c r="AZ17" s="9">
        <v>44.77</v>
      </c>
      <c r="BA17" s="9">
        <v>14.163</v>
      </c>
      <c r="BB17" s="9">
        <v>30.608000000000001</v>
      </c>
      <c r="BC17" s="9">
        <v>42.487000000000002</v>
      </c>
      <c r="BD17" s="9">
        <v>14.163</v>
      </c>
      <c r="BE17" s="9">
        <v>28.324999999999999</v>
      </c>
      <c r="BF17" s="9">
        <v>22.561</v>
      </c>
      <c r="BG17" s="9">
        <v>8.7430000000000003</v>
      </c>
      <c r="BH17" s="9">
        <v>13.818</v>
      </c>
      <c r="BI17" s="9">
        <v>19.925999999999998</v>
      </c>
      <c r="BJ17" s="9">
        <v>5.42</v>
      </c>
      <c r="BK17" s="9">
        <v>14.506</v>
      </c>
      <c r="BL17" s="9">
        <v>2.2829999999999999</v>
      </c>
      <c r="BM17" s="9">
        <v>0</v>
      </c>
      <c r="BN17" s="9">
        <v>2.2829999999999999</v>
      </c>
      <c r="BO17" s="9">
        <v>85.507000000000005</v>
      </c>
      <c r="BP17" s="9">
        <v>32.996000000000002</v>
      </c>
      <c r="BQ17" s="9">
        <v>52.51</v>
      </c>
      <c r="BR17" s="9">
        <v>79.393000000000001</v>
      </c>
      <c r="BS17" s="9">
        <v>30.831</v>
      </c>
      <c r="BT17" s="9">
        <v>48.561999999999998</v>
      </c>
      <c r="BU17" s="9">
        <v>38.668999999999997</v>
      </c>
      <c r="BV17" s="9">
        <v>15.084</v>
      </c>
      <c r="BW17" s="9">
        <v>23.584</v>
      </c>
      <c r="BX17" s="9">
        <v>40.725000000000001</v>
      </c>
      <c r="BY17" s="9">
        <v>15.747</v>
      </c>
      <c r="BZ17" s="9">
        <v>24.978000000000002</v>
      </c>
      <c r="CA17" s="9">
        <v>6.1130000000000004</v>
      </c>
      <c r="CB17" s="9">
        <v>2.165</v>
      </c>
      <c r="CC17" s="9">
        <v>3.948</v>
      </c>
      <c r="CD17" s="9">
        <v>83.260999999999996</v>
      </c>
      <c r="CE17" s="9">
        <v>53.024000000000001</v>
      </c>
      <c r="CF17" s="9">
        <v>30.236999999999998</v>
      </c>
      <c r="CG17" s="9">
        <v>76.974000000000004</v>
      </c>
      <c r="CH17" s="9">
        <v>51.695</v>
      </c>
      <c r="CI17" s="9">
        <v>25.279</v>
      </c>
      <c r="CJ17" s="9">
        <v>34.386000000000003</v>
      </c>
      <c r="CK17" s="9">
        <v>23.696999999999999</v>
      </c>
      <c r="CL17" s="9">
        <v>10.688000000000001</v>
      </c>
      <c r="CM17" s="9">
        <v>42.588000000000001</v>
      </c>
      <c r="CN17" s="9">
        <v>27.998000000000001</v>
      </c>
      <c r="CO17" s="9">
        <v>14.59</v>
      </c>
      <c r="CP17" s="9">
        <v>6.2869999999999999</v>
      </c>
      <c r="CQ17" s="9">
        <v>1.329</v>
      </c>
      <c r="CR17" s="9">
        <v>4.9589999999999996</v>
      </c>
      <c r="CS17" s="9">
        <v>110.452</v>
      </c>
      <c r="CT17" s="9">
        <v>41.09</v>
      </c>
      <c r="CU17" s="9">
        <v>69.361999999999995</v>
      </c>
      <c r="CV17" s="9">
        <v>102.645</v>
      </c>
      <c r="CW17" s="9">
        <v>39.631999999999998</v>
      </c>
      <c r="CX17" s="9">
        <v>63.012999999999998</v>
      </c>
      <c r="CY17" s="9">
        <v>37.722999999999999</v>
      </c>
      <c r="CZ17" s="9">
        <v>16.013000000000002</v>
      </c>
      <c r="DA17" s="9">
        <v>21.71</v>
      </c>
      <c r="DB17" s="9">
        <v>64.923000000000002</v>
      </c>
      <c r="DC17" s="9">
        <v>23.619</v>
      </c>
      <c r="DD17" s="9">
        <v>41.304000000000002</v>
      </c>
      <c r="DE17" s="9">
        <v>7.8070000000000004</v>
      </c>
      <c r="DF17" s="9">
        <v>1.458</v>
      </c>
      <c r="DG17" s="9">
        <v>6.3490000000000002</v>
      </c>
      <c r="DH17" s="9">
        <v>125.997</v>
      </c>
      <c r="DI17" s="9">
        <v>46.805</v>
      </c>
      <c r="DJ17" s="9">
        <v>79.191999999999993</v>
      </c>
      <c r="DK17" s="9">
        <v>121.554</v>
      </c>
      <c r="DL17" s="9">
        <v>46.805</v>
      </c>
      <c r="DM17" s="9">
        <v>74.748999999999995</v>
      </c>
      <c r="DN17" s="9">
        <v>51.167000000000002</v>
      </c>
      <c r="DO17" s="9">
        <v>17.706</v>
      </c>
      <c r="DP17" s="9">
        <v>33.460999999999999</v>
      </c>
      <c r="DQ17" s="9">
        <v>70.387</v>
      </c>
      <c r="DR17" s="9">
        <v>29.099</v>
      </c>
      <c r="DS17" s="9">
        <v>41.287999999999997</v>
      </c>
      <c r="DT17" s="9">
        <v>4.4429999999999996</v>
      </c>
      <c r="DU17" s="9">
        <v>0</v>
      </c>
      <c r="DV17" s="9">
        <v>4.4429999999999996</v>
      </c>
      <c r="DW17" s="9">
        <v>55.203000000000003</v>
      </c>
      <c r="DX17" s="9">
        <v>27.42</v>
      </c>
      <c r="DY17" s="9">
        <v>27.783000000000001</v>
      </c>
      <c r="DZ17" s="9">
        <v>50.311</v>
      </c>
      <c r="EA17" s="9">
        <v>25.931999999999999</v>
      </c>
      <c r="EB17" s="9">
        <v>24.38</v>
      </c>
      <c r="EC17" s="9">
        <v>30.042999999999999</v>
      </c>
      <c r="ED17" s="9">
        <v>14.497</v>
      </c>
      <c r="EE17" s="9">
        <v>15.545999999999999</v>
      </c>
      <c r="EF17" s="9">
        <v>20.268000000000001</v>
      </c>
      <c r="EG17" s="9">
        <v>11.435</v>
      </c>
      <c r="EH17" s="9">
        <v>8.8330000000000002</v>
      </c>
      <c r="EI17" s="9">
        <v>4.8920000000000003</v>
      </c>
      <c r="EJ17" s="9">
        <v>1.4890000000000001</v>
      </c>
      <c r="EK17" s="9">
        <v>3.403</v>
      </c>
      <c r="EL17" s="9">
        <v>18.106000000000002</v>
      </c>
      <c r="EM17" s="9">
        <v>10.067</v>
      </c>
      <c r="EN17" s="9">
        <v>8.0399999999999991</v>
      </c>
      <c r="EO17" s="9">
        <v>16.902000000000001</v>
      </c>
      <c r="EP17" s="9">
        <v>9.5190000000000001</v>
      </c>
      <c r="EQ17" s="9">
        <v>7.383</v>
      </c>
      <c r="ER17" s="9">
        <v>11.29</v>
      </c>
      <c r="ES17" s="9">
        <v>6.09</v>
      </c>
      <c r="ET17" s="9">
        <v>5.2</v>
      </c>
      <c r="EU17" s="9">
        <v>5.6109999999999998</v>
      </c>
      <c r="EV17" s="9">
        <v>3.4289999999999998</v>
      </c>
      <c r="EW17" s="9">
        <v>2.1819999999999999</v>
      </c>
      <c r="EX17" s="9">
        <v>1.2050000000000001</v>
      </c>
      <c r="EY17" s="9">
        <v>0.54800000000000004</v>
      </c>
      <c r="EZ17" s="9">
        <v>0.65700000000000003</v>
      </c>
      <c r="FA17" s="9">
        <v>258.59300000000002</v>
      </c>
      <c r="FB17" s="9">
        <v>100.351</v>
      </c>
      <c r="FC17" s="9">
        <v>158.24299999999999</v>
      </c>
      <c r="FD17" s="9">
        <v>244.376</v>
      </c>
      <c r="FE17" s="9">
        <v>97.793000000000006</v>
      </c>
      <c r="FF17" s="9">
        <v>146.58199999999999</v>
      </c>
      <c r="FG17" s="9">
        <v>122.97799999999999</v>
      </c>
      <c r="FH17" s="9">
        <v>51.612000000000002</v>
      </c>
      <c r="FI17" s="9">
        <v>71.366</v>
      </c>
      <c r="FJ17" s="9">
        <v>121.39700000000001</v>
      </c>
      <c r="FK17" s="9">
        <v>46.182000000000002</v>
      </c>
      <c r="FL17" s="9">
        <v>75.215999999999994</v>
      </c>
      <c r="FM17" s="9">
        <v>14.218</v>
      </c>
      <c r="FN17" s="9">
        <v>2.5569999999999999</v>
      </c>
      <c r="FO17" s="9">
        <v>11.661</v>
      </c>
      <c r="FP17" s="9">
        <v>203.393</v>
      </c>
      <c r="FQ17" s="9">
        <v>75.454999999999998</v>
      </c>
      <c r="FR17" s="9">
        <v>127.938</v>
      </c>
      <c r="FS17" s="9">
        <v>193.642</v>
      </c>
      <c r="FT17" s="9">
        <v>72.897999999999996</v>
      </c>
      <c r="FU17" s="9">
        <v>120.744</v>
      </c>
      <c r="FV17" s="9">
        <v>103.062</v>
      </c>
      <c r="FW17" s="9">
        <v>42.244</v>
      </c>
      <c r="FX17" s="9">
        <v>60.817999999999998</v>
      </c>
      <c r="FY17" s="9">
        <v>90.58</v>
      </c>
      <c r="FZ17" s="9">
        <v>30.654</v>
      </c>
      <c r="GA17" s="9">
        <v>59.926000000000002</v>
      </c>
      <c r="GB17" s="9">
        <v>9.7509999999999994</v>
      </c>
      <c r="GC17" s="9">
        <v>2.5569999999999999</v>
      </c>
      <c r="GD17" s="9">
        <v>7.194</v>
      </c>
      <c r="GE17" s="9">
        <v>55.201000000000001</v>
      </c>
      <c r="GF17" s="9">
        <v>24.895</v>
      </c>
      <c r="GG17" s="9">
        <v>30.305</v>
      </c>
      <c r="GH17" s="9">
        <v>50.734000000000002</v>
      </c>
      <c r="GI17" s="9">
        <v>24.895</v>
      </c>
      <c r="GJ17" s="9">
        <v>25.838000000000001</v>
      </c>
      <c r="GK17" s="9">
        <v>19.916</v>
      </c>
      <c r="GL17" s="9">
        <v>9.3680000000000003</v>
      </c>
      <c r="GM17" s="9">
        <v>10.548</v>
      </c>
      <c r="GN17" s="9">
        <v>30.818000000000001</v>
      </c>
      <c r="GO17" s="9">
        <v>15.528</v>
      </c>
      <c r="GP17" s="9">
        <v>15.29</v>
      </c>
      <c r="GQ17" s="9">
        <v>4.4669999999999996</v>
      </c>
      <c r="GR17" s="9">
        <v>0</v>
      </c>
      <c r="GS17" s="9">
        <v>4.4669999999999996</v>
      </c>
      <c r="GT17" s="9">
        <v>93.957999999999998</v>
      </c>
      <c r="GU17" s="9">
        <v>28.084</v>
      </c>
      <c r="GV17" s="9">
        <v>65.873999999999995</v>
      </c>
      <c r="GW17" s="9">
        <v>91.171999999999997</v>
      </c>
      <c r="GX17" s="9">
        <v>27.24</v>
      </c>
      <c r="GY17" s="9">
        <v>63.932000000000002</v>
      </c>
      <c r="GZ17" s="9">
        <v>41.805</v>
      </c>
      <c r="HA17" s="9">
        <v>13.156000000000001</v>
      </c>
      <c r="HB17" s="9">
        <v>28.648</v>
      </c>
      <c r="HC17" s="9">
        <v>49.368000000000002</v>
      </c>
      <c r="HD17" s="9">
        <v>14.084</v>
      </c>
      <c r="HE17" s="9">
        <v>35.283999999999999</v>
      </c>
      <c r="HF17" s="9">
        <v>2.786</v>
      </c>
      <c r="HG17" s="9">
        <v>0.84399999999999997</v>
      </c>
      <c r="HH17" s="9">
        <v>1.9419999999999999</v>
      </c>
      <c r="HI17" s="9">
        <v>26.405000000000001</v>
      </c>
      <c r="HJ17" s="9">
        <v>10.318</v>
      </c>
      <c r="HK17" s="9">
        <v>16.087</v>
      </c>
      <c r="HL17" s="9">
        <v>23.245999999999999</v>
      </c>
      <c r="HM17" s="9">
        <v>9.7739999999999991</v>
      </c>
      <c r="HN17" s="9">
        <v>13.472</v>
      </c>
      <c r="HO17" s="9">
        <v>11.948</v>
      </c>
      <c r="HP17" s="9">
        <v>7.0119999999999996</v>
      </c>
      <c r="HQ17" s="9">
        <v>4.9359999999999999</v>
      </c>
      <c r="HR17" s="9">
        <v>11.298</v>
      </c>
      <c r="HS17" s="9">
        <v>2.762</v>
      </c>
      <c r="HT17" s="9">
        <v>8.5359999999999996</v>
      </c>
      <c r="HU17" s="9">
        <v>3.1589999999999998</v>
      </c>
      <c r="HV17" s="9">
        <v>0.54400000000000004</v>
      </c>
      <c r="HW17" s="9">
        <v>2.6160000000000001</v>
      </c>
      <c r="HX17" s="9">
        <v>72.343000000000004</v>
      </c>
      <c r="HY17" s="9">
        <v>28.927</v>
      </c>
      <c r="HZ17" s="9">
        <v>43.415999999999997</v>
      </c>
      <c r="IA17" s="9">
        <v>68.757000000000005</v>
      </c>
      <c r="IB17" s="9">
        <v>28.349</v>
      </c>
      <c r="IC17" s="9">
        <v>40.408000000000001</v>
      </c>
      <c r="ID17" s="9">
        <v>39.097999999999999</v>
      </c>
      <c r="IE17" s="9">
        <v>15.035</v>
      </c>
      <c r="IF17" s="9">
        <v>24.062000000000001</v>
      </c>
      <c r="IG17" s="9">
        <v>29.658999999999999</v>
      </c>
      <c r="IH17" s="9">
        <v>13.313000000000001</v>
      </c>
      <c r="II17" s="9">
        <v>16.346</v>
      </c>
      <c r="IJ17" s="9">
        <v>3.5859999999999999</v>
      </c>
      <c r="IK17" s="9">
        <v>0.57899999999999996</v>
      </c>
      <c r="IL17" s="9">
        <v>3.0070000000000001</v>
      </c>
      <c r="IM17" s="9">
        <v>65.887</v>
      </c>
      <c r="IN17" s="9">
        <v>33.021000000000001</v>
      </c>
      <c r="IO17" s="9">
        <v>32.866</v>
      </c>
      <c r="IP17" s="9">
        <v>61.2</v>
      </c>
      <c r="IQ17" s="9">
        <v>32.43</v>
      </c>
    </row>
    <row r="18" spans="1:251">
      <c r="A18" s="10">
        <v>44593</v>
      </c>
      <c r="B18" s="9">
        <v>54.417000000000002</v>
      </c>
      <c r="C18" s="9">
        <v>78.823999999999998</v>
      </c>
      <c r="D18" s="9">
        <v>19.312000000000001</v>
      </c>
      <c r="E18" s="9">
        <v>8.984</v>
      </c>
      <c r="F18" s="9">
        <v>10.327999999999999</v>
      </c>
      <c r="G18" s="9">
        <v>196.33099999999999</v>
      </c>
      <c r="H18" s="9">
        <v>78.096999999999994</v>
      </c>
      <c r="I18" s="9">
        <v>118.23399999999999</v>
      </c>
      <c r="J18" s="9">
        <v>182.79300000000001</v>
      </c>
      <c r="K18" s="9">
        <v>73.066000000000003</v>
      </c>
      <c r="L18" s="9">
        <v>109.726</v>
      </c>
      <c r="M18" s="9">
        <v>73.483999999999995</v>
      </c>
      <c r="N18" s="9">
        <v>32.497999999999998</v>
      </c>
      <c r="O18" s="9">
        <v>40.985999999999997</v>
      </c>
      <c r="P18" s="9">
        <v>109.309</v>
      </c>
      <c r="Q18" s="9">
        <v>40.569000000000003</v>
      </c>
      <c r="R18" s="9">
        <v>68.739999999999995</v>
      </c>
      <c r="S18" s="9">
        <v>13.538</v>
      </c>
      <c r="T18" s="9">
        <v>5.0309999999999997</v>
      </c>
      <c r="U18" s="9">
        <v>8.5079999999999991</v>
      </c>
      <c r="V18" s="9">
        <v>53.524999999999999</v>
      </c>
      <c r="W18" s="9">
        <v>30.294</v>
      </c>
      <c r="X18" s="9">
        <v>23.231000000000002</v>
      </c>
      <c r="Y18" s="9">
        <v>47.750999999999998</v>
      </c>
      <c r="Z18" s="9">
        <v>26.34</v>
      </c>
      <c r="AA18" s="9">
        <v>21.411000000000001</v>
      </c>
      <c r="AB18" s="9">
        <v>23.818999999999999</v>
      </c>
      <c r="AC18" s="9">
        <v>12.492000000000001</v>
      </c>
      <c r="AD18" s="9">
        <v>11.327</v>
      </c>
      <c r="AE18" s="9">
        <v>23.931999999999999</v>
      </c>
      <c r="AF18" s="9">
        <v>13.848000000000001</v>
      </c>
      <c r="AG18" s="9">
        <v>10.084</v>
      </c>
      <c r="AH18" s="9">
        <v>5.774</v>
      </c>
      <c r="AI18" s="9">
        <v>3.9540000000000002</v>
      </c>
      <c r="AJ18" s="9">
        <v>1.82</v>
      </c>
      <c r="AK18" s="9">
        <v>87.415000000000006</v>
      </c>
      <c r="AL18" s="9">
        <v>29.978000000000002</v>
      </c>
      <c r="AM18" s="9">
        <v>57.436999999999998</v>
      </c>
      <c r="AN18" s="9">
        <v>81.293000000000006</v>
      </c>
      <c r="AO18" s="9">
        <v>27.663</v>
      </c>
      <c r="AP18" s="9">
        <v>53.63</v>
      </c>
      <c r="AQ18" s="9">
        <v>33.72</v>
      </c>
      <c r="AR18" s="9">
        <v>12.885999999999999</v>
      </c>
      <c r="AS18" s="9">
        <v>20.834</v>
      </c>
      <c r="AT18" s="9">
        <v>47.573</v>
      </c>
      <c r="AU18" s="9">
        <v>14.776999999999999</v>
      </c>
      <c r="AV18" s="9">
        <v>32.795999999999999</v>
      </c>
      <c r="AW18" s="9">
        <v>6.1219999999999999</v>
      </c>
      <c r="AX18" s="9">
        <v>2.3149999999999999</v>
      </c>
      <c r="AY18" s="9">
        <v>3.8069999999999999</v>
      </c>
      <c r="AZ18" s="9">
        <v>41.576999999999998</v>
      </c>
      <c r="BA18" s="9">
        <v>11.36</v>
      </c>
      <c r="BB18" s="9">
        <v>30.216999999999999</v>
      </c>
      <c r="BC18" s="9">
        <v>37.543999999999997</v>
      </c>
      <c r="BD18" s="9">
        <v>10.718</v>
      </c>
      <c r="BE18" s="9">
        <v>26.826000000000001</v>
      </c>
      <c r="BF18" s="9">
        <v>17.024999999999999</v>
      </c>
      <c r="BG18" s="9">
        <v>5.2030000000000003</v>
      </c>
      <c r="BH18" s="9">
        <v>11.821</v>
      </c>
      <c r="BI18" s="9">
        <v>20.518999999999998</v>
      </c>
      <c r="BJ18" s="9">
        <v>5.5149999999999997</v>
      </c>
      <c r="BK18" s="9">
        <v>15.004</v>
      </c>
      <c r="BL18" s="9">
        <v>4.0330000000000004</v>
      </c>
      <c r="BM18" s="9">
        <v>0.64200000000000002</v>
      </c>
      <c r="BN18" s="9">
        <v>3.391</v>
      </c>
      <c r="BO18" s="9">
        <v>59.273000000000003</v>
      </c>
      <c r="BP18" s="9">
        <v>30.561</v>
      </c>
      <c r="BQ18" s="9">
        <v>28.712</v>
      </c>
      <c r="BR18" s="9">
        <v>55.741</v>
      </c>
      <c r="BS18" s="9">
        <v>28.722000000000001</v>
      </c>
      <c r="BT18" s="9">
        <v>27.018000000000001</v>
      </c>
      <c r="BU18" s="9">
        <v>25.800999999999998</v>
      </c>
      <c r="BV18" s="9">
        <v>13.281000000000001</v>
      </c>
      <c r="BW18" s="9">
        <v>12.52</v>
      </c>
      <c r="BX18" s="9">
        <v>29.94</v>
      </c>
      <c r="BY18" s="9">
        <v>15.441000000000001</v>
      </c>
      <c r="BZ18" s="9">
        <v>14.499000000000001</v>
      </c>
      <c r="CA18" s="9">
        <v>3.532</v>
      </c>
      <c r="CB18" s="9">
        <v>1.8380000000000001</v>
      </c>
      <c r="CC18" s="9">
        <v>1.694</v>
      </c>
      <c r="CD18" s="9">
        <v>61.591000000000001</v>
      </c>
      <c r="CE18" s="9">
        <v>36.493000000000002</v>
      </c>
      <c r="CF18" s="9">
        <v>25.097999999999999</v>
      </c>
      <c r="CG18" s="9">
        <v>55.966000000000001</v>
      </c>
      <c r="CH18" s="9">
        <v>32.302999999999997</v>
      </c>
      <c r="CI18" s="9">
        <v>23.663</v>
      </c>
      <c r="CJ18" s="9">
        <v>20.757000000000001</v>
      </c>
      <c r="CK18" s="9">
        <v>13.62</v>
      </c>
      <c r="CL18" s="9">
        <v>7.1379999999999999</v>
      </c>
      <c r="CM18" s="9">
        <v>35.209000000000003</v>
      </c>
      <c r="CN18" s="9">
        <v>18.684000000000001</v>
      </c>
      <c r="CO18" s="9">
        <v>16.524999999999999</v>
      </c>
      <c r="CP18" s="9">
        <v>5.625</v>
      </c>
      <c r="CQ18" s="9">
        <v>4.1900000000000004</v>
      </c>
      <c r="CR18" s="9">
        <v>1.4350000000000001</v>
      </c>
      <c r="CS18" s="9">
        <v>97.962000000000003</v>
      </c>
      <c r="CT18" s="9">
        <v>31.119</v>
      </c>
      <c r="CU18" s="9">
        <v>66.843000000000004</v>
      </c>
      <c r="CV18" s="9">
        <v>90.59</v>
      </c>
      <c r="CW18" s="9">
        <v>29.356999999999999</v>
      </c>
      <c r="CX18" s="9">
        <v>61.234000000000002</v>
      </c>
      <c r="CY18" s="9">
        <v>28.885000000000002</v>
      </c>
      <c r="CZ18" s="9">
        <v>10.148</v>
      </c>
      <c r="DA18" s="9">
        <v>18.736999999999998</v>
      </c>
      <c r="DB18" s="9">
        <v>61.704999999999998</v>
      </c>
      <c r="DC18" s="9">
        <v>19.209</v>
      </c>
      <c r="DD18" s="9">
        <v>42.497</v>
      </c>
      <c r="DE18" s="9">
        <v>7.3710000000000004</v>
      </c>
      <c r="DF18" s="9">
        <v>1.762</v>
      </c>
      <c r="DG18" s="9">
        <v>5.609</v>
      </c>
      <c r="DH18" s="9">
        <v>98.501999999999995</v>
      </c>
      <c r="DI18" s="9">
        <v>44.27</v>
      </c>
      <c r="DJ18" s="9">
        <v>54.232999999999997</v>
      </c>
      <c r="DK18" s="9">
        <v>92.09</v>
      </c>
      <c r="DL18" s="9">
        <v>40.720999999999997</v>
      </c>
      <c r="DM18" s="9">
        <v>51.368000000000002</v>
      </c>
      <c r="DN18" s="9">
        <v>42.155999999999999</v>
      </c>
      <c r="DO18" s="9">
        <v>18.803000000000001</v>
      </c>
      <c r="DP18" s="9">
        <v>23.353000000000002</v>
      </c>
      <c r="DQ18" s="9">
        <v>49.933</v>
      </c>
      <c r="DR18" s="9">
        <v>21.917999999999999</v>
      </c>
      <c r="DS18" s="9">
        <v>28.015000000000001</v>
      </c>
      <c r="DT18" s="9">
        <v>6.4130000000000003</v>
      </c>
      <c r="DU18" s="9">
        <v>3.548</v>
      </c>
      <c r="DV18" s="9">
        <v>2.8639999999999999</v>
      </c>
      <c r="DW18" s="9">
        <v>37.095999999999997</v>
      </c>
      <c r="DX18" s="9">
        <v>22.164999999999999</v>
      </c>
      <c r="DY18" s="9">
        <v>14.930999999999999</v>
      </c>
      <c r="DZ18" s="9">
        <v>33.255000000000003</v>
      </c>
      <c r="EA18" s="9">
        <v>20.178999999999998</v>
      </c>
      <c r="EB18" s="9">
        <v>13.076000000000001</v>
      </c>
      <c r="EC18" s="9">
        <v>16.93</v>
      </c>
      <c r="ED18" s="9">
        <v>9.7530000000000001</v>
      </c>
      <c r="EE18" s="9">
        <v>7.1769999999999996</v>
      </c>
      <c r="EF18" s="9">
        <v>16.324999999999999</v>
      </c>
      <c r="EG18" s="9">
        <v>10.426</v>
      </c>
      <c r="EH18" s="9">
        <v>5.899</v>
      </c>
      <c r="EI18" s="9">
        <v>3.8410000000000002</v>
      </c>
      <c r="EJ18" s="9">
        <v>1.9870000000000001</v>
      </c>
      <c r="EK18" s="9">
        <v>1.8540000000000001</v>
      </c>
      <c r="EL18" s="9">
        <v>16.295000000000002</v>
      </c>
      <c r="EM18" s="9">
        <v>10.837</v>
      </c>
      <c r="EN18" s="9">
        <v>5.4589999999999996</v>
      </c>
      <c r="EO18" s="9">
        <v>14.608000000000001</v>
      </c>
      <c r="EP18" s="9">
        <v>9.1489999999999991</v>
      </c>
      <c r="EQ18" s="9">
        <v>5.4589999999999996</v>
      </c>
      <c r="ER18" s="9">
        <v>9.3309999999999995</v>
      </c>
      <c r="ES18" s="9">
        <v>6.2859999999999996</v>
      </c>
      <c r="ET18" s="9">
        <v>3.0449999999999999</v>
      </c>
      <c r="EU18" s="9">
        <v>5.2770000000000001</v>
      </c>
      <c r="EV18" s="9">
        <v>2.8639999999999999</v>
      </c>
      <c r="EW18" s="9">
        <v>2.4129999999999998</v>
      </c>
      <c r="EX18" s="9">
        <v>1.6870000000000001</v>
      </c>
      <c r="EY18" s="9">
        <v>1.6870000000000001</v>
      </c>
      <c r="EZ18" s="9">
        <v>0</v>
      </c>
      <c r="FA18" s="9">
        <v>224.316</v>
      </c>
      <c r="FB18" s="9">
        <v>86.668999999999997</v>
      </c>
      <c r="FC18" s="9">
        <v>137.64699999999999</v>
      </c>
      <c r="FD18" s="9">
        <v>192.73400000000001</v>
      </c>
      <c r="FE18" s="9">
        <v>74.966999999999999</v>
      </c>
      <c r="FF18" s="9">
        <v>117.767</v>
      </c>
      <c r="FG18" s="9">
        <v>89.647000000000006</v>
      </c>
      <c r="FH18" s="9">
        <v>33.500999999999998</v>
      </c>
      <c r="FI18" s="9">
        <v>56.145000000000003</v>
      </c>
      <c r="FJ18" s="9">
        <v>103.087</v>
      </c>
      <c r="FK18" s="9">
        <v>41.465000000000003</v>
      </c>
      <c r="FL18" s="9">
        <v>61.622</v>
      </c>
      <c r="FM18" s="9">
        <v>31.582000000000001</v>
      </c>
      <c r="FN18" s="9">
        <v>11.702</v>
      </c>
      <c r="FO18" s="9">
        <v>19.88</v>
      </c>
      <c r="FP18" s="9">
        <v>178.28800000000001</v>
      </c>
      <c r="FQ18" s="9">
        <v>63.223999999999997</v>
      </c>
      <c r="FR18" s="9">
        <v>115.063</v>
      </c>
      <c r="FS18" s="9">
        <v>153.964</v>
      </c>
      <c r="FT18" s="9">
        <v>53.341999999999999</v>
      </c>
      <c r="FU18" s="9">
        <v>100.622</v>
      </c>
      <c r="FV18" s="9">
        <v>72.628</v>
      </c>
      <c r="FW18" s="9">
        <v>23.78</v>
      </c>
      <c r="FX18" s="9">
        <v>48.847999999999999</v>
      </c>
      <c r="FY18" s="9">
        <v>81.334999999999994</v>
      </c>
      <c r="FZ18" s="9">
        <v>29.561</v>
      </c>
      <c r="GA18" s="9">
        <v>51.774000000000001</v>
      </c>
      <c r="GB18" s="9">
        <v>24.324000000000002</v>
      </c>
      <c r="GC18" s="9">
        <v>9.8829999999999991</v>
      </c>
      <c r="GD18" s="9">
        <v>14.441000000000001</v>
      </c>
      <c r="GE18" s="9">
        <v>46.029000000000003</v>
      </c>
      <c r="GF18" s="9">
        <v>23.445</v>
      </c>
      <c r="GG18" s="9">
        <v>22.584</v>
      </c>
      <c r="GH18" s="9">
        <v>38.770000000000003</v>
      </c>
      <c r="GI18" s="9">
        <v>21.625</v>
      </c>
      <c r="GJ18" s="9">
        <v>17.145</v>
      </c>
      <c r="GK18" s="9">
        <v>17.018000000000001</v>
      </c>
      <c r="GL18" s="9">
        <v>9.7210000000000001</v>
      </c>
      <c r="GM18" s="9">
        <v>7.2969999999999997</v>
      </c>
      <c r="GN18" s="9">
        <v>21.751999999999999</v>
      </c>
      <c r="GO18" s="9">
        <v>11.904</v>
      </c>
      <c r="GP18" s="9">
        <v>9.8480000000000008</v>
      </c>
      <c r="GQ18" s="9">
        <v>7.2590000000000003</v>
      </c>
      <c r="GR18" s="9">
        <v>1.819</v>
      </c>
      <c r="GS18" s="9">
        <v>5.4390000000000001</v>
      </c>
      <c r="GT18" s="9">
        <v>75.353999999999999</v>
      </c>
      <c r="GU18" s="9">
        <v>20.94</v>
      </c>
      <c r="GV18" s="9">
        <v>54.414000000000001</v>
      </c>
      <c r="GW18" s="9">
        <v>62.573</v>
      </c>
      <c r="GX18" s="9">
        <v>17.933</v>
      </c>
      <c r="GY18" s="9">
        <v>44.639000000000003</v>
      </c>
      <c r="GZ18" s="9">
        <v>31.643000000000001</v>
      </c>
      <c r="HA18" s="9">
        <v>9.0739999999999998</v>
      </c>
      <c r="HB18" s="9">
        <v>22.568999999999999</v>
      </c>
      <c r="HC18" s="9">
        <v>30.928999999999998</v>
      </c>
      <c r="HD18" s="9">
        <v>8.859</v>
      </c>
      <c r="HE18" s="9">
        <v>22.071000000000002</v>
      </c>
      <c r="HF18" s="9">
        <v>12.782</v>
      </c>
      <c r="HG18" s="9">
        <v>3.0070000000000001</v>
      </c>
      <c r="HH18" s="9">
        <v>9.7750000000000004</v>
      </c>
      <c r="HI18" s="9">
        <v>45.494999999999997</v>
      </c>
      <c r="HJ18" s="9">
        <v>14.034000000000001</v>
      </c>
      <c r="HK18" s="9">
        <v>31.460999999999999</v>
      </c>
      <c r="HL18" s="9">
        <v>40.350999999999999</v>
      </c>
      <c r="HM18" s="9">
        <v>12.743</v>
      </c>
      <c r="HN18" s="9">
        <v>27.606999999999999</v>
      </c>
      <c r="HO18" s="9">
        <v>18.091999999999999</v>
      </c>
      <c r="HP18" s="9">
        <v>5.0039999999999996</v>
      </c>
      <c r="HQ18" s="9">
        <v>13.087999999999999</v>
      </c>
      <c r="HR18" s="9">
        <v>22.259</v>
      </c>
      <c r="HS18" s="9">
        <v>7.7389999999999999</v>
      </c>
      <c r="HT18" s="9">
        <v>14.519</v>
      </c>
      <c r="HU18" s="9">
        <v>5.1440000000000001</v>
      </c>
      <c r="HV18" s="9">
        <v>1.29</v>
      </c>
      <c r="HW18" s="9">
        <v>3.8530000000000002</v>
      </c>
      <c r="HX18" s="9">
        <v>48.918999999999997</v>
      </c>
      <c r="HY18" s="9">
        <v>21.224</v>
      </c>
      <c r="HZ18" s="9">
        <v>27.695</v>
      </c>
      <c r="IA18" s="9">
        <v>41.165999999999997</v>
      </c>
      <c r="IB18" s="9">
        <v>17.599</v>
      </c>
      <c r="IC18" s="9">
        <v>23.567</v>
      </c>
      <c r="ID18" s="9">
        <v>20.03</v>
      </c>
      <c r="IE18" s="9">
        <v>9.0429999999999993</v>
      </c>
      <c r="IF18" s="9">
        <v>10.987</v>
      </c>
      <c r="IG18" s="9">
        <v>21.135999999999999</v>
      </c>
      <c r="IH18" s="9">
        <v>8.5559999999999992</v>
      </c>
      <c r="II18" s="9">
        <v>12.581</v>
      </c>
      <c r="IJ18" s="9">
        <v>7.7530000000000001</v>
      </c>
      <c r="IK18" s="9">
        <v>3.625</v>
      </c>
      <c r="IL18" s="9">
        <v>4.1280000000000001</v>
      </c>
      <c r="IM18" s="9">
        <v>54.548000000000002</v>
      </c>
      <c r="IN18" s="9">
        <v>30.47</v>
      </c>
      <c r="IO18" s="9">
        <v>24.077999999999999</v>
      </c>
      <c r="IP18" s="9">
        <v>48.643999999999998</v>
      </c>
      <c r="IQ18" s="9">
        <v>26.690999999999999</v>
      </c>
    </row>
    <row r="19" spans="1:251">
      <c r="A19" s="10">
        <v>44958</v>
      </c>
      <c r="B19" s="9">
        <v>52.634</v>
      </c>
      <c r="C19" s="9">
        <v>62.777000000000001</v>
      </c>
      <c r="D19" s="9">
        <v>23.109000000000002</v>
      </c>
      <c r="E19" s="9">
        <v>8.7390000000000008</v>
      </c>
      <c r="F19" s="9">
        <v>14.369</v>
      </c>
      <c r="G19" s="9">
        <v>218.523</v>
      </c>
      <c r="H19" s="9">
        <v>83.841999999999999</v>
      </c>
      <c r="I19" s="9">
        <v>134.68</v>
      </c>
      <c r="J19" s="9">
        <v>197.29599999999999</v>
      </c>
      <c r="K19" s="9">
        <v>75.710999999999999</v>
      </c>
      <c r="L19" s="9">
        <v>121.584</v>
      </c>
      <c r="M19" s="9">
        <v>102.782</v>
      </c>
      <c r="N19" s="9">
        <v>37.392000000000003</v>
      </c>
      <c r="O19" s="9">
        <v>65.39</v>
      </c>
      <c r="P19" s="9">
        <v>94.513000000000005</v>
      </c>
      <c r="Q19" s="9">
        <v>38.319000000000003</v>
      </c>
      <c r="R19" s="9">
        <v>56.194000000000003</v>
      </c>
      <c r="S19" s="9">
        <v>21.227</v>
      </c>
      <c r="T19" s="9">
        <v>8.1310000000000002</v>
      </c>
      <c r="U19" s="9">
        <v>13.096</v>
      </c>
      <c r="V19" s="9">
        <v>43.238</v>
      </c>
      <c r="W19" s="9">
        <v>26.431000000000001</v>
      </c>
      <c r="X19" s="9">
        <v>16.806999999999999</v>
      </c>
      <c r="Y19" s="9">
        <v>41.356999999999999</v>
      </c>
      <c r="Z19" s="9">
        <v>25.823</v>
      </c>
      <c r="AA19" s="9">
        <v>15.534000000000001</v>
      </c>
      <c r="AB19" s="9">
        <v>20.459</v>
      </c>
      <c r="AC19" s="9">
        <v>11.507999999999999</v>
      </c>
      <c r="AD19" s="9">
        <v>8.9510000000000005</v>
      </c>
      <c r="AE19" s="9">
        <v>20.896999999999998</v>
      </c>
      <c r="AF19" s="9">
        <v>14.315</v>
      </c>
      <c r="AG19" s="9">
        <v>6.5830000000000002</v>
      </c>
      <c r="AH19" s="9">
        <v>1.8819999999999999</v>
      </c>
      <c r="AI19" s="9">
        <v>0.60799999999999998</v>
      </c>
      <c r="AJ19" s="9">
        <v>1.2729999999999999</v>
      </c>
      <c r="AK19" s="9">
        <v>89.938000000000002</v>
      </c>
      <c r="AL19" s="9">
        <v>35.488999999999997</v>
      </c>
      <c r="AM19" s="9">
        <v>54.448999999999998</v>
      </c>
      <c r="AN19" s="9">
        <v>85.394000000000005</v>
      </c>
      <c r="AO19" s="9">
        <v>33.750999999999998</v>
      </c>
      <c r="AP19" s="9">
        <v>51.643999999999998</v>
      </c>
      <c r="AQ19" s="9">
        <v>39.698</v>
      </c>
      <c r="AR19" s="9">
        <v>14.311999999999999</v>
      </c>
      <c r="AS19" s="9">
        <v>25.385000000000002</v>
      </c>
      <c r="AT19" s="9">
        <v>45.697000000000003</v>
      </c>
      <c r="AU19" s="9">
        <v>19.437999999999999</v>
      </c>
      <c r="AV19" s="9">
        <v>26.257999999999999</v>
      </c>
      <c r="AW19" s="9">
        <v>4.5439999999999996</v>
      </c>
      <c r="AX19" s="9">
        <v>1.738</v>
      </c>
      <c r="AY19" s="9">
        <v>2.806</v>
      </c>
      <c r="AZ19" s="9">
        <v>40.500999999999998</v>
      </c>
      <c r="BA19" s="9">
        <v>15.864000000000001</v>
      </c>
      <c r="BB19" s="9">
        <v>24.637</v>
      </c>
      <c r="BC19" s="9">
        <v>38.084000000000003</v>
      </c>
      <c r="BD19" s="9">
        <v>14.195</v>
      </c>
      <c r="BE19" s="9">
        <v>23.888999999999999</v>
      </c>
      <c r="BF19" s="9">
        <v>20.225000000000001</v>
      </c>
      <c r="BG19" s="9">
        <v>6.0069999999999997</v>
      </c>
      <c r="BH19" s="9">
        <v>14.218</v>
      </c>
      <c r="BI19" s="9">
        <v>17.859000000000002</v>
      </c>
      <c r="BJ19" s="9">
        <v>8.1880000000000006</v>
      </c>
      <c r="BK19" s="9">
        <v>9.6709999999999994</v>
      </c>
      <c r="BL19" s="9">
        <v>2.4169999999999998</v>
      </c>
      <c r="BM19" s="9">
        <v>1.6679999999999999</v>
      </c>
      <c r="BN19" s="9">
        <v>0.748</v>
      </c>
      <c r="BO19" s="9">
        <v>74.009</v>
      </c>
      <c r="BP19" s="9">
        <v>29.088000000000001</v>
      </c>
      <c r="BQ19" s="9">
        <v>44.92</v>
      </c>
      <c r="BR19" s="9">
        <v>66.668999999999997</v>
      </c>
      <c r="BS19" s="9">
        <v>27.765000000000001</v>
      </c>
      <c r="BT19" s="9">
        <v>38.902999999999999</v>
      </c>
      <c r="BU19" s="9">
        <v>38.08</v>
      </c>
      <c r="BV19" s="9">
        <v>16.555</v>
      </c>
      <c r="BW19" s="9">
        <v>21.524999999999999</v>
      </c>
      <c r="BX19" s="9">
        <v>28.588000000000001</v>
      </c>
      <c r="BY19" s="9">
        <v>11.21</v>
      </c>
      <c r="BZ19" s="9">
        <v>17.378</v>
      </c>
      <c r="CA19" s="9">
        <v>7.34</v>
      </c>
      <c r="CB19" s="9">
        <v>1.323</v>
      </c>
      <c r="CC19" s="9">
        <v>6.0170000000000003</v>
      </c>
      <c r="CD19" s="9">
        <v>57.313000000000002</v>
      </c>
      <c r="CE19" s="9">
        <v>29.832999999999998</v>
      </c>
      <c r="CF19" s="9">
        <v>27.48</v>
      </c>
      <c r="CG19" s="9">
        <v>48.505000000000003</v>
      </c>
      <c r="CH19" s="9">
        <v>25.823</v>
      </c>
      <c r="CI19" s="9">
        <v>22.681999999999999</v>
      </c>
      <c r="CJ19" s="9">
        <v>25.238</v>
      </c>
      <c r="CK19" s="9">
        <v>12.025</v>
      </c>
      <c r="CL19" s="9">
        <v>13.212999999999999</v>
      </c>
      <c r="CM19" s="9">
        <v>23.266999999999999</v>
      </c>
      <c r="CN19" s="9">
        <v>13.798</v>
      </c>
      <c r="CO19" s="9">
        <v>9.4700000000000006</v>
      </c>
      <c r="CP19" s="9">
        <v>8.8079999999999998</v>
      </c>
      <c r="CQ19" s="9">
        <v>4.01</v>
      </c>
      <c r="CR19" s="9">
        <v>4.798</v>
      </c>
      <c r="CS19" s="9">
        <v>97.783000000000001</v>
      </c>
      <c r="CT19" s="9">
        <v>34.667000000000002</v>
      </c>
      <c r="CU19" s="9">
        <v>63.116</v>
      </c>
      <c r="CV19" s="9">
        <v>90.552999999999997</v>
      </c>
      <c r="CW19" s="9">
        <v>32.929000000000002</v>
      </c>
      <c r="CX19" s="9">
        <v>57.624000000000002</v>
      </c>
      <c r="CY19" s="9">
        <v>35.551000000000002</v>
      </c>
      <c r="CZ19" s="9">
        <v>9.65</v>
      </c>
      <c r="DA19" s="9">
        <v>25.901</v>
      </c>
      <c r="DB19" s="9">
        <v>55.002000000000002</v>
      </c>
      <c r="DC19" s="9">
        <v>23.28</v>
      </c>
      <c r="DD19" s="9">
        <v>31.722999999999999</v>
      </c>
      <c r="DE19" s="9">
        <v>7.2290000000000001</v>
      </c>
      <c r="DF19" s="9">
        <v>1.738</v>
      </c>
      <c r="DG19" s="9">
        <v>5.492</v>
      </c>
      <c r="DH19" s="9">
        <v>115.44199999999999</v>
      </c>
      <c r="DI19" s="9">
        <v>49.026000000000003</v>
      </c>
      <c r="DJ19" s="9">
        <v>66.415000000000006</v>
      </c>
      <c r="DK19" s="9">
        <v>104.297</v>
      </c>
      <c r="DL19" s="9">
        <v>43.831000000000003</v>
      </c>
      <c r="DM19" s="9">
        <v>60.465000000000003</v>
      </c>
      <c r="DN19" s="9">
        <v>57.920999999999999</v>
      </c>
      <c r="DO19" s="9">
        <v>21.548999999999999</v>
      </c>
      <c r="DP19" s="9">
        <v>36.372</v>
      </c>
      <c r="DQ19" s="9">
        <v>46.375</v>
      </c>
      <c r="DR19" s="9">
        <v>22.282</v>
      </c>
      <c r="DS19" s="9">
        <v>24.093</v>
      </c>
      <c r="DT19" s="9">
        <v>11.145</v>
      </c>
      <c r="DU19" s="9">
        <v>5.1950000000000003</v>
      </c>
      <c r="DV19" s="9">
        <v>5.95</v>
      </c>
      <c r="DW19" s="9">
        <v>38.188000000000002</v>
      </c>
      <c r="DX19" s="9">
        <v>21.646000000000001</v>
      </c>
      <c r="DY19" s="9">
        <v>16.542000000000002</v>
      </c>
      <c r="DZ19" s="9">
        <v>36.639000000000003</v>
      </c>
      <c r="EA19" s="9">
        <v>21.036000000000001</v>
      </c>
      <c r="EB19" s="9">
        <v>15.602</v>
      </c>
      <c r="EC19" s="9">
        <v>23.27</v>
      </c>
      <c r="ED19" s="9">
        <v>13.964</v>
      </c>
      <c r="EE19" s="9">
        <v>9.3049999999999997</v>
      </c>
      <c r="EF19" s="9">
        <v>13.369</v>
      </c>
      <c r="EG19" s="9">
        <v>7.0720000000000001</v>
      </c>
      <c r="EH19" s="9">
        <v>6.2969999999999997</v>
      </c>
      <c r="EI19" s="9">
        <v>1.5489999999999999</v>
      </c>
      <c r="EJ19" s="9">
        <v>0.61</v>
      </c>
      <c r="EK19" s="9">
        <v>0.93899999999999995</v>
      </c>
      <c r="EL19" s="9">
        <v>10.349</v>
      </c>
      <c r="EM19" s="9">
        <v>4.9340000000000002</v>
      </c>
      <c r="EN19" s="9">
        <v>5.415</v>
      </c>
      <c r="EO19" s="9">
        <v>7.1630000000000003</v>
      </c>
      <c r="EP19" s="9">
        <v>3.7370000000000001</v>
      </c>
      <c r="EQ19" s="9">
        <v>3.4260000000000002</v>
      </c>
      <c r="ER19" s="9">
        <v>6.5</v>
      </c>
      <c r="ES19" s="9">
        <v>3.7370000000000001</v>
      </c>
      <c r="ET19" s="9">
        <v>2.762</v>
      </c>
      <c r="EU19" s="9">
        <v>0.66400000000000003</v>
      </c>
      <c r="EV19" s="9">
        <v>0</v>
      </c>
      <c r="EW19" s="9">
        <v>0.66400000000000003</v>
      </c>
      <c r="EX19" s="9">
        <v>3.1850000000000001</v>
      </c>
      <c r="EY19" s="9">
        <v>1.1970000000000001</v>
      </c>
      <c r="EZ19" s="9">
        <v>1.9890000000000001</v>
      </c>
      <c r="FA19" s="9">
        <v>226.61799999999999</v>
      </c>
      <c r="FB19" s="9">
        <v>94.751999999999995</v>
      </c>
      <c r="FC19" s="9">
        <v>131.86600000000001</v>
      </c>
      <c r="FD19" s="9">
        <v>206.726</v>
      </c>
      <c r="FE19" s="9">
        <v>86.665999999999997</v>
      </c>
      <c r="FF19" s="9">
        <v>120.06</v>
      </c>
      <c r="FG19" s="9">
        <v>93.863</v>
      </c>
      <c r="FH19" s="9">
        <v>35.859000000000002</v>
      </c>
      <c r="FI19" s="9">
        <v>58.003999999999998</v>
      </c>
      <c r="FJ19" s="9">
        <v>112.863</v>
      </c>
      <c r="FK19" s="9">
        <v>50.807000000000002</v>
      </c>
      <c r="FL19" s="9">
        <v>62.055999999999997</v>
      </c>
      <c r="FM19" s="9">
        <v>19.891999999999999</v>
      </c>
      <c r="FN19" s="9">
        <v>8.0860000000000003</v>
      </c>
      <c r="FO19" s="9">
        <v>11.805999999999999</v>
      </c>
      <c r="FP19" s="9">
        <v>184.58</v>
      </c>
      <c r="FQ19" s="9">
        <v>70.903999999999996</v>
      </c>
      <c r="FR19" s="9">
        <v>113.675</v>
      </c>
      <c r="FS19" s="9">
        <v>170.929</v>
      </c>
      <c r="FT19" s="9">
        <v>66.247</v>
      </c>
      <c r="FU19" s="9">
        <v>104.682</v>
      </c>
      <c r="FV19" s="9">
        <v>77.239999999999995</v>
      </c>
      <c r="FW19" s="9">
        <v>26.343</v>
      </c>
      <c r="FX19" s="9">
        <v>50.896999999999998</v>
      </c>
      <c r="FY19" s="9">
        <v>93.688999999999993</v>
      </c>
      <c r="FZ19" s="9">
        <v>39.904000000000003</v>
      </c>
      <c r="GA19" s="9">
        <v>53.784999999999997</v>
      </c>
      <c r="GB19" s="9">
        <v>13.65</v>
      </c>
      <c r="GC19" s="9">
        <v>4.657</v>
      </c>
      <c r="GD19" s="9">
        <v>8.9930000000000003</v>
      </c>
      <c r="GE19" s="9">
        <v>42.039000000000001</v>
      </c>
      <c r="GF19" s="9">
        <v>23.847999999999999</v>
      </c>
      <c r="GG19" s="9">
        <v>18.190000000000001</v>
      </c>
      <c r="GH19" s="9">
        <v>35.796999999999997</v>
      </c>
      <c r="GI19" s="9">
        <v>20.419</v>
      </c>
      <c r="GJ19" s="9">
        <v>15.378</v>
      </c>
      <c r="GK19" s="9">
        <v>16.623000000000001</v>
      </c>
      <c r="GL19" s="9">
        <v>9.516</v>
      </c>
      <c r="GM19" s="9">
        <v>7.1070000000000002</v>
      </c>
      <c r="GN19" s="9">
        <v>19.173999999999999</v>
      </c>
      <c r="GO19" s="9">
        <v>10.903</v>
      </c>
      <c r="GP19" s="9">
        <v>8.2710000000000008</v>
      </c>
      <c r="GQ19" s="9">
        <v>6.242</v>
      </c>
      <c r="GR19" s="9">
        <v>3.4289999999999998</v>
      </c>
      <c r="GS19" s="9">
        <v>2.8119999999999998</v>
      </c>
      <c r="GT19" s="9">
        <v>85.811999999999998</v>
      </c>
      <c r="GU19" s="9">
        <v>32.307000000000002</v>
      </c>
      <c r="GV19" s="9">
        <v>53.505000000000003</v>
      </c>
      <c r="GW19" s="9">
        <v>80.653000000000006</v>
      </c>
      <c r="GX19" s="9">
        <v>30.486999999999998</v>
      </c>
      <c r="GY19" s="9">
        <v>50.167000000000002</v>
      </c>
      <c r="GZ19" s="9">
        <v>37.323999999999998</v>
      </c>
      <c r="HA19" s="9">
        <v>11.436</v>
      </c>
      <c r="HB19" s="9">
        <v>25.888000000000002</v>
      </c>
      <c r="HC19" s="9">
        <v>43.329000000000001</v>
      </c>
      <c r="HD19" s="9">
        <v>19.050999999999998</v>
      </c>
      <c r="HE19" s="9">
        <v>24.279</v>
      </c>
      <c r="HF19" s="9">
        <v>5.1580000000000004</v>
      </c>
      <c r="HG19" s="9">
        <v>1.82</v>
      </c>
      <c r="HH19" s="9">
        <v>3.3380000000000001</v>
      </c>
      <c r="HI19" s="9">
        <v>38.137</v>
      </c>
      <c r="HJ19" s="9">
        <v>15.548999999999999</v>
      </c>
      <c r="HK19" s="9">
        <v>22.588000000000001</v>
      </c>
      <c r="HL19" s="9">
        <v>36.576000000000001</v>
      </c>
      <c r="HM19" s="9">
        <v>15.548999999999999</v>
      </c>
      <c r="HN19" s="9">
        <v>21.026</v>
      </c>
      <c r="HO19" s="9">
        <v>18.071999999999999</v>
      </c>
      <c r="HP19" s="9">
        <v>8.4879999999999995</v>
      </c>
      <c r="HQ19" s="9">
        <v>9.5839999999999996</v>
      </c>
      <c r="HR19" s="9">
        <v>18.504000000000001</v>
      </c>
      <c r="HS19" s="9">
        <v>7.0620000000000003</v>
      </c>
      <c r="HT19" s="9">
        <v>11.442</v>
      </c>
      <c r="HU19" s="9">
        <v>1.5609999999999999</v>
      </c>
      <c r="HV19" s="9">
        <v>0</v>
      </c>
      <c r="HW19" s="9">
        <v>1.5609999999999999</v>
      </c>
      <c r="HX19" s="9">
        <v>55.826000000000001</v>
      </c>
      <c r="HY19" s="9">
        <v>24.872</v>
      </c>
      <c r="HZ19" s="9">
        <v>30.954999999999998</v>
      </c>
      <c r="IA19" s="9">
        <v>52.21</v>
      </c>
      <c r="IB19" s="9">
        <v>24.262</v>
      </c>
      <c r="IC19" s="9">
        <v>27.948</v>
      </c>
      <c r="ID19" s="9">
        <v>23.146000000000001</v>
      </c>
      <c r="IE19" s="9">
        <v>9.6820000000000004</v>
      </c>
      <c r="IF19" s="9">
        <v>13.464</v>
      </c>
      <c r="IG19" s="9">
        <v>29.064</v>
      </c>
      <c r="IH19" s="9">
        <v>14.581</v>
      </c>
      <c r="II19" s="9">
        <v>14.483000000000001</v>
      </c>
      <c r="IJ19" s="9">
        <v>3.6160000000000001</v>
      </c>
      <c r="IK19" s="9">
        <v>0.60899999999999999</v>
      </c>
      <c r="IL19" s="9">
        <v>3.0070000000000001</v>
      </c>
      <c r="IM19" s="9">
        <v>46.843000000000004</v>
      </c>
      <c r="IN19" s="9">
        <v>22.024000000000001</v>
      </c>
      <c r="IO19" s="9">
        <v>24.818999999999999</v>
      </c>
      <c r="IP19" s="9">
        <v>37.286999999999999</v>
      </c>
      <c r="IQ19" s="9">
        <v>16.367999999999999</v>
      </c>
    </row>
    <row r="20" spans="1:251">
      <c r="A20" s="10">
        <v>45323</v>
      </c>
      <c r="B20" s="9">
        <v>50.969000000000001</v>
      </c>
      <c r="C20" s="9">
        <v>93.863</v>
      </c>
      <c r="D20" s="9">
        <v>33.616999999999997</v>
      </c>
      <c r="E20" s="9">
        <v>11.173999999999999</v>
      </c>
      <c r="F20" s="9">
        <v>22.443000000000001</v>
      </c>
      <c r="G20" s="9">
        <v>249.072</v>
      </c>
      <c r="H20" s="9">
        <v>95.18</v>
      </c>
      <c r="I20" s="9">
        <v>153.893</v>
      </c>
      <c r="J20" s="9">
        <v>223.98099999999999</v>
      </c>
      <c r="K20" s="9">
        <v>88.635000000000005</v>
      </c>
      <c r="L20" s="9">
        <v>135.346</v>
      </c>
      <c r="M20" s="9">
        <v>97.244</v>
      </c>
      <c r="N20" s="9">
        <v>48.381</v>
      </c>
      <c r="O20" s="9">
        <v>48.863</v>
      </c>
      <c r="P20" s="9">
        <v>126.73699999999999</v>
      </c>
      <c r="Q20" s="9">
        <v>40.253</v>
      </c>
      <c r="R20" s="9">
        <v>86.483999999999995</v>
      </c>
      <c r="S20" s="9">
        <v>25.091000000000001</v>
      </c>
      <c r="T20" s="9">
        <v>6.5449999999999999</v>
      </c>
      <c r="U20" s="9">
        <v>18.545999999999999</v>
      </c>
      <c r="V20" s="9">
        <v>44.366999999999997</v>
      </c>
      <c r="W20" s="9">
        <v>23.835000000000001</v>
      </c>
      <c r="X20" s="9">
        <v>20.532</v>
      </c>
      <c r="Y20" s="9">
        <v>35.841999999999999</v>
      </c>
      <c r="Z20" s="9">
        <v>19.206</v>
      </c>
      <c r="AA20" s="9">
        <v>16.635999999999999</v>
      </c>
      <c r="AB20" s="9">
        <v>17.747</v>
      </c>
      <c r="AC20" s="9">
        <v>8.49</v>
      </c>
      <c r="AD20" s="9">
        <v>9.2560000000000002</v>
      </c>
      <c r="AE20" s="9">
        <v>18.094999999999999</v>
      </c>
      <c r="AF20" s="9">
        <v>10.715999999999999</v>
      </c>
      <c r="AG20" s="9">
        <v>7.3789999999999996</v>
      </c>
      <c r="AH20" s="9">
        <v>8.5250000000000004</v>
      </c>
      <c r="AI20" s="9">
        <v>4.6289999999999996</v>
      </c>
      <c r="AJ20" s="9">
        <v>3.8959999999999999</v>
      </c>
      <c r="AK20" s="9">
        <v>91.85</v>
      </c>
      <c r="AL20" s="9">
        <v>30.870999999999999</v>
      </c>
      <c r="AM20" s="9">
        <v>60.978999999999999</v>
      </c>
      <c r="AN20" s="9">
        <v>80.236999999999995</v>
      </c>
      <c r="AO20" s="9">
        <v>29.161000000000001</v>
      </c>
      <c r="AP20" s="9">
        <v>51.076000000000001</v>
      </c>
      <c r="AQ20" s="9">
        <v>26.227</v>
      </c>
      <c r="AR20" s="9">
        <v>11.577</v>
      </c>
      <c r="AS20" s="9">
        <v>14.65</v>
      </c>
      <c r="AT20" s="9">
        <v>54.01</v>
      </c>
      <c r="AU20" s="9">
        <v>17.584</v>
      </c>
      <c r="AV20" s="9">
        <v>36.427</v>
      </c>
      <c r="AW20" s="9">
        <v>11.613</v>
      </c>
      <c r="AX20" s="9">
        <v>1.7110000000000001</v>
      </c>
      <c r="AY20" s="9">
        <v>9.9030000000000005</v>
      </c>
      <c r="AZ20" s="9">
        <v>40.317999999999998</v>
      </c>
      <c r="BA20" s="9">
        <v>11.196</v>
      </c>
      <c r="BB20" s="9">
        <v>29.122</v>
      </c>
      <c r="BC20" s="9">
        <v>39.154000000000003</v>
      </c>
      <c r="BD20" s="9">
        <v>10.597</v>
      </c>
      <c r="BE20" s="9">
        <v>28.556999999999999</v>
      </c>
      <c r="BF20" s="9">
        <v>17.247</v>
      </c>
      <c r="BG20" s="9">
        <v>4.6539999999999999</v>
      </c>
      <c r="BH20" s="9">
        <v>12.593</v>
      </c>
      <c r="BI20" s="9">
        <v>21.908000000000001</v>
      </c>
      <c r="BJ20" s="9">
        <v>5.9429999999999996</v>
      </c>
      <c r="BK20" s="9">
        <v>15.965</v>
      </c>
      <c r="BL20" s="9">
        <v>1.1639999999999999</v>
      </c>
      <c r="BM20" s="9">
        <v>0.59899999999999998</v>
      </c>
      <c r="BN20" s="9">
        <v>0.56499999999999995</v>
      </c>
      <c r="BO20" s="9">
        <v>83.64</v>
      </c>
      <c r="BP20" s="9">
        <v>35.331000000000003</v>
      </c>
      <c r="BQ20" s="9">
        <v>48.308999999999997</v>
      </c>
      <c r="BR20" s="9">
        <v>74.350999999999999</v>
      </c>
      <c r="BS20" s="9">
        <v>31.452000000000002</v>
      </c>
      <c r="BT20" s="9">
        <v>42.899000000000001</v>
      </c>
      <c r="BU20" s="9">
        <v>39.984999999999999</v>
      </c>
      <c r="BV20" s="9">
        <v>20.974</v>
      </c>
      <c r="BW20" s="9">
        <v>19.012</v>
      </c>
      <c r="BX20" s="9">
        <v>34.365000000000002</v>
      </c>
      <c r="BY20" s="9">
        <v>10.478</v>
      </c>
      <c r="BZ20" s="9">
        <v>23.887</v>
      </c>
      <c r="CA20" s="9">
        <v>9.2899999999999991</v>
      </c>
      <c r="CB20" s="9">
        <v>3.879</v>
      </c>
      <c r="CC20" s="9">
        <v>5.41</v>
      </c>
      <c r="CD20" s="9">
        <v>77.631</v>
      </c>
      <c r="CE20" s="9">
        <v>41.616</v>
      </c>
      <c r="CF20" s="9">
        <v>36.015000000000001</v>
      </c>
      <c r="CG20" s="9">
        <v>66.081000000000003</v>
      </c>
      <c r="CH20" s="9">
        <v>36.631</v>
      </c>
      <c r="CI20" s="9">
        <v>29.45</v>
      </c>
      <c r="CJ20" s="9">
        <v>31.532</v>
      </c>
      <c r="CK20" s="9">
        <v>19.667000000000002</v>
      </c>
      <c r="CL20" s="9">
        <v>11.865</v>
      </c>
      <c r="CM20" s="9">
        <v>34.548999999999999</v>
      </c>
      <c r="CN20" s="9">
        <v>16.965</v>
      </c>
      <c r="CO20" s="9">
        <v>17.584</v>
      </c>
      <c r="CP20" s="9">
        <v>11.55</v>
      </c>
      <c r="CQ20" s="9">
        <v>4.9850000000000003</v>
      </c>
      <c r="CR20" s="9">
        <v>6.5650000000000004</v>
      </c>
      <c r="CS20" s="9">
        <v>101.508</v>
      </c>
      <c r="CT20" s="9">
        <v>32.127000000000002</v>
      </c>
      <c r="CU20" s="9">
        <v>69.381</v>
      </c>
      <c r="CV20" s="9">
        <v>92.180999999999997</v>
      </c>
      <c r="CW20" s="9">
        <v>30.837</v>
      </c>
      <c r="CX20" s="9">
        <v>61.343000000000004</v>
      </c>
      <c r="CY20" s="9">
        <v>36.488999999999997</v>
      </c>
      <c r="CZ20" s="9">
        <v>15.188000000000001</v>
      </c>
      <c r="DA20" s="9">
        <v>21.300999999999998</v>
      </c>
      <c r="DB20" s="9">
        <v>55.692</v>
      </c>
      <c r="DC20" s="9">
        <v>15.65</v>
      </c>
      <c r="DD20" s="9">
        <v>40.042000000000002</v>
      </c>
      <c r="DE20" s="9">
        <v>9.3279999999999994</v>
      </c>
      <c r="DF20" s="9">
        <v>1.29</v>
      </c>
      <c r="DG20" s="9">
        <v>8.0380000000000003</v>
      </c>
      <c r="DH20" s="9">
        <v>127.956</v>
      </c>
      <c r="DI20" s="9">
        <v>51.252000000000002</v>
      </c>
      <c r="DJ20" s="9">
        <v>76.703999999999994</v>
      </c>
      <c r="DK20" s="9">
        <v>113.15</v>
      </c>
      <c r="DL20" s="9">
        <v>47.643999999999998</v>
      </c>
      <c r="DM20" s="9">
        <v>65.504999999999995</v>
      </c>
      <c r="DN20" s="9">
        <v>50.811</v>
      </c>
      <c r="DO20" s="9">
        <v>26.259</v>
      </c>
      <c r="DP20" s="9">
        <v>24.552</v>
      </c>
      <c r="DQ20" s="9">
        <v>62.338999999999999</v>
      </c>
      <c r="DR20" s="9">
        <v>21.385000000000002</v>
      </c>
      <c r="DS20" s="9">
        <v>40.954000000000001</v>
      </c>
      <c r="DT20" s="9">
        <v>14.805999999999999</v>
      </c>
      <c r="DU20" s="9">
        <v>3.6070000000000002</v>
      </c>
      <c r="DV20" s="9">
        <v>11.199</v>
      </c>
      <c r="DW20" s="9">
        <v>55.107999999999997</v>
      </c>
      <c r="DX20" s="9">
        <v>30.547999999999998</v>
      </c>
      <c r="DY20" s="9">
        <v>24.559000000000001</v>
      </c>
      <c r="DZ20" s="9">
        <v>47.38</v>
      </c>
      <c r="EA20" s="9">
        <v>25.027999999999999</v>
      </c>
      <c r="EB20" s="9">
        <v>22.353000000000002</v>
      </c>
      <c r="EC20" s="9">
        <v>21.091000000000001</v>
      </c>
      <c r="ED20" s="9">
        <v>11.606</v>
      </c>
      <c r="EE20" s="9">
        <v>9.4849999999999994</v>
      </c>
      <c r="EF20" s="9">
        <v>26.289000000000001</v>
      </c>
      <c r="EG20" s="9">
        <v>13.422000000000001</v>
      </c>
      <c r="EH20" s="9">
        <v>12.867000000000001</v>
      </c>
      <c r="EI20" s="9">
        <v>7.7270000000000003</v>
      </c>
      <c r="EJ20" s="9">
        <v>5.5209999999999999</v>
      </c>
      <c r="EK20" s="9">
        <v>2.2069999999999999</v>
      </c>
      <c r="EL20" s="9">
        <v>8.8680000000000003</v>
      </c>
      <c r="EM20" s="9">
        <v>5.0869999999999997</v>
      </c>
      <c r="EN20" s="9">
        <v>3.78</v>
      </c>
      <c r="EO20" s="9">
        <v>7.1120000000000001</v>
      </c>
      <c r="EP20" s="9">
        <v>4.3310000000000004</v>
      </c>
      <c r="EQ20" s="9">
        <v>2.7810000000000001</v>
      </c>
      <c r="ER20" s="9">
        <v>6.6</v>
      </c>
      <c r="ES20" s="9">
        <v>3.819</v>
      </c>
      <c r="ET20" s="9">
        <v>2.7810000000000001</v>
      </c>
      <c r="EU20" s="9">
        <v>0.51200000000000001</v>
      </c>
      <c r="EV20" s="9">
        <v>0.51200000000000001</v>
      </c>
      <c r="EW20" s="9">
        <v>0</v>
      </c>
      <c r="EX20" s="9">
        <v>1.756</v>
      </c>
      <c r="EY20" s="9">
        <v>0.75600000000000001</v>
      </c>
      <c r="EZ20" s="9">
        <v>0.999</v>
      </c>
      <c r="FA20" s="9">
        <v>275.12799999999999</v>
      </c>
      <c r="FB20" s="9">
        <v>114.59699999999999</v>
      </c>
      <c r="FC20" s="9">
        <v>160.53200000000001</v>
      </c>
      <c r="FD20" s="9">
        <v>250.19499999999999</v>
      </c>
      <c r="FE20" s="9">
        <v>103.518</v>
      </c>
      <c r="FF20" s="9">
        <v>146.67699999999999</v>
      </c>
      <c r="FG20" s="9">
        <v>129.14099999999999</v>
      </c>
      <c r="FH20" s="9">
        <v>47.651000000000003</v>
      </c>
      <c r="FI20" s="9">
        <v>81.489999999999995</v>
      </c>
      <c r="FJ20" s="9">
        <v>121.054</v>
      </c>
      <c r="FK20" s="9">
        <v>55.866999999999997</v>
      </c>
      <c r="FL20" s="9">
        <v>65.188000000000002</v>
      </c>
      <c r="FM20" s="9">
        <v>24.933</v>
      </c>
      <c r="FN20" s="9">
        <v>11.077999999999999</v>
      </c>
      <c r="FO20" s="9">
        <v>13.853999999999999</v>
      </c>
      <c r="FP20" s="9">
        <v>230.50399999999999</v>
      </c>
      <c r="FQ20" s="9">
        <v>92.198999999999998</v>
      </c>
      <c r="FR20" s="9">
        <v>138.30500000000001</v>
      </c>
      <c r="FS20" s="9">
        <v>213.196</v>
      </c>
      <c r="FT20" s="9">
        <v>86.88</v>
      </c>
      <c r="FU20" s="9">
        <v>126.316</v>
      </c>
      <c r="FV20" s="9">
        <v>110.425</v>
      </c>
      <c r="FW20" s="9">
        <v>39.584000000000003</v>
      </c>
      <c r="FX20" s="9">
        <v>70.840999999999994</v>
      </c>
      <c r="FY20" s="9">
        <v>102.771</v>
      </c>
      <c r="FZ20" s="9">
        <v>47.295999999999999</v>
      </c>
      <c r="GA20" s="9">
        <v>55.475000000000001</v>
      </c>
      <c r="GB20" s="9">
        <v>17.308</v>
      </c>
      <c r="GC20" s="9">
        <v>5.319</v>
      </c>
      <c r="GD20" s="9">
        <v>11.989000000000001</v>
      </c>
      <c r="GE20" s="9">
        <v>44.624000000000002</v>
      </c>
      <c r="GF20" s="9">
        <v>22.396999999999998</v>
      </c>
      <c r="GG20" s="9">
        <v>22.227</v>
      </c>
      <c r="GH20" s="9">
        <v>36.999000000000002</v>
      </c>
      <c r="GI20" s="9">
        <v>16.638000000000002</v>
      </c>
      <c r="GJ20" s="9">
        <v>20.361999999999998</v>
      </c>
      <c r="GK20" s="9">
        <v>18.716000000000001</v>
      </c>
      <c r="GL20" s="9">
        <v>8.0670000000000002</v>
      </c>
      <c r="GM20" s="9">
        <v>10.648999999999999</v>
      </c>
      <c r="GN20" s="9">
        <v>18.283000000000001</v>
      </c>
      <c r="GO20" s="9">
        <v>8.57</v>
      </c>
      <c r="GP20" s="9">
        <v>9.7129999999999992</v>
      </c>
      <c r="GQ20" s="9">
        <v>7.625</v>
      </c>
      <c r="GR20" s="9">
        <v>5.76</v>
      </c>
      <c r="GS20" s="9">
        <v>1.865</v>
      </c>
      <c r="GT20" s="9">
        <v>90.391999999999996</v>
      </c>
      <c r="GU20" s="9">
        <v>34.360999999999997</v>
      </c>
      <c r="GV20" s="9">
        <v>56.030999999999999</v>
      </c>
      <c r="GW20" s="9">
        <v>84.83</v>
      </c>
      <c r="GX20" s="9">
        <v>31.596</v>
      </c>
      <c r="GY20" s="9">
        <v>53.232999999999997</v>
      </c>
      <c r="GZ20" s="9">
        <v>36.499000000000002</v>
      </c>
      <c r="HA20" s="9">
        <v>8.7970000000000006</v>
      </c>
      <c r="HB20" s="9">
        <v>27.702000000000002</v>
      </c>
      <c r="HC20" s="9">
        <v>48.331000000000003</v>
      </c>
      <c r="HD20" s="9">
        <v>22.8</v>
      </c>
      <c r="HE20" s="9">
        <v>25.532</v>
      </c>
      <c r="HF20" s="9">
        <v>5.5620000000000003</v>
      </c>
      <c r="HG20" s="9">
        <v>2.7650000000000001</v>
      </c>
      <c r="HH20" s="9">
        <v>2.7970000000000002</v>
      </c>
      <c r="HI20" s="9">
        <v>43.313000000000002</v>
      </c>
      <c r="HJ20" s="9">
        <v>13.483000000000001</v>
      </c>
      <c r="HK20" s="9">
        <v>29.83</v>
      </c>
      <c r="HL20" s="9">
        <v>40.235999999999997</v>
      </c>
      <c r="HM20" s="9">
        <v>13.483000000000001</v>
      </c>
      <c r="HN20" s="9">
        <v>26.753</v>
      </c>
      <c r="HO20" s="9">
        <v>22.753</v>
      </c>
      <c r="HP20" s="9">
        <v>9.7119999999999997</v>
      </c>
      <c r="HQ20" s="9">
        <v>13.042</v>
      </c>
      <c r="HR20" s="9">
        <v>17.483000000000001</v>
      </c>
      <c r="HS20" s="9">
        <v>3.7719999999999998</v>
      </c>
      <c r="HT20" s="9">
        <v>13.711</v>
      </c>
      <c r="HU20" s="9">
        <v>3.077</v>
      </c>
      <c r="HV20" s="9">
        <v>0</v>
      </c>
      <c r="HW20" s="9">
        <v>3.077</v>
      </c>
      <c r="HX20" s="9">
        <v>82.771000000000001</v>
      </c>
      <c r="HY20" s="9">
        <v>40.110999999999997</v>
      </c>
      <c r="HZ20" s="9">
        <v>42.66</v>
      </c>
      <c r="IA20" s="9">
        <v>75.406000000000006</v>
      </c>
      <c r="IB20" s="9">
        <v>36.667999999999999</v>
      </c>
      <c r="IC20" s="9">
        <v>38.738</v>
      </c>
      <c r="ID20" s="9">
        <v>42.454999999999998</v>
      </c>
      <c r="IE20" s="9">
        <v>18.858000000000001</v>
      </c>
      <c r="IF20" s="9">
        <v>23.597000000000001</v>
      </c>
      <c r="IG20" s="9">
        <v>32.951000000000001</v>
      </c>
      <c r="IH20" s="9">
        <v>17.809999999999999</v>
      </c>
      <c r="II20" s="9">
        <v>15.141</v>
      </c>
      <c r="IJ20" s="9">
        <v>7.3650000000000002</v>
      </c>
      <c r="IK20" s="9">
        <v>3.4430000000000001</v>
      </c>
      <c r="IL20" s="9">
        <v>3.9220000000000002</v>
      </c>
      <c r="IM20" s="9">
        <v>58.652000000000001</v>
      </c>
      <c r="IN20" s="9">
        <v>26.640999999999998</v>
      </c>
      <c r="IO20" s="9">
        <v>32.011000000000003</v>
      </c>
      <c r="IP20" s="9">
        <v>49.722999999999999</v>
      </c>
      <c r="IQ20" s="9">
        <v>21.771000000000001</v>
      </c>
    </row>
    <row r="21" spans="1:251">
      <c r="A21" s="10">
        <v>45689</v>
      </c>
      <c r="B21" s="9">
        <v>38.478000000000002</v>
      </c>
      <c r="C21" s="9">
        <v>55.011000000000003</v>
      </c>
      <c r="D21" s="9">
        <v>25.021999999999998</v>
      </c>
      <c r="E21" s="9">
        <v>10.975</v>
      </c>
      <c r="F21" s="9">
        <v>14.047000000000001</v>
      </c>
      <c r="G21" s="9">
        <v>228.892</v>
      </c>
      <c r="H21" s="9">
        <v>85.691999999999993</v>
      </c>
      <c r="I21" s="9">
        <v>143.19999999999999</v>
      </c>
      <c r="J21" s="9">
        <v>210.965</v>
      </c>
      <c r="K21" s="9">
        <v>79.126000000000005</v>
      </c>
      <c r="L21" s="9">
        <v>131.83799999999999</v>
      </c>
      <c r="M21" s="9">
        <v>134.38399999999999</v>
      </c>
      <c r="N21" s="9">
        <v>51.792999999999999</v>
      </c>
      <c r="O21" s="9">
        <v>82.591999999999999</v>
      </c>
      <c r="P21" s="9">
        <v>76.58</v>
      </c>
      <c r="Q21" s="9">
        <v>27.334</v>
      </c>
      <c r="R21" s="9">
        <v>49.247</v>
      </c>
      <c r="S21" s="9">
        <v>17.927</v>
      </c>
      <c r="T21" s="9">
        <v>6.5659999999999998</v>
      </c>
      <c r="U21" s="9">
        <v>11.361000000000001</v>
      </c>
      <c r="V21" s="9">
        <v>46.484000000000002</v>
      </c>
      <c r="W21" s="9">
        <v>25.722999999999999</v>
      </c>
      <c r="X21" s="9">
        <v>20.762</v>
      </c>
      <c r="Y21" s="9">
        <v>39.389000000000003</v>
      </c>
      <c r="Z21" s="9">
        <v>21.312999999999999</v>
      </c>
      <c r="AA21" s="9">
        <v>18.076000000000001</v>
      </c>
      <c r="AB21" s="9">
        <v>22.48</v>
      </c>
      <c r="AC21" s="9">
        <v>10.169</v>
      </c>
      <c r="AD21" s="9">
        <v>12.311</v>
      </c>
      <c r="AE21" s="9">
        <v>16.908999999999999</v>
      </c>
      <c r="AF21" s="9">
        <v>11.144</v>
      </c>
      <c r="AG21" s="9">
        <v>5.7649999999999997</v>
      </c>
      <c r="AH21" s="9">
        <v>7.0949999999999998</v>
      </c>
      <c r="AI21" s="9">
        <v>4.4089999999999998</v>
      </c>
      <c r="AJ21" s="9">
        <v>2.6859999999999999</v>
      </c>
      <c r="AK21" s="9">
        <v>93.652000000000001</v>
      </c>
      <c r="AL21" s="9">
        <v>34.46</v>
      </c>
      <c r="AM21" s="9">
        <v>59.192999999999998</v>
      </c>
      <c r="AN21" s="9">
        <v>86.796999999999997</v>
      </c>
      <c r="AO21" s="9">
        <v>32.380000000000003</v>
      </c>
      <c r="AP21" s="9">
        <v>54.417000000000002</v>
      </c>
      <c r="AQ21" s="9">
        <v>52.636000000000003</v>
      </c>
      <c r="AR21" s="9">
        <v>21.207000000000001</v>
      </c>
      <c r="AS21" s="9">
        <v>31.428999999999998</v>
      </c>
      <c r="AT21" s="9">
        <v>34.161000000000001</v>
      </c>
      <c r="AU21" s="9">
        <v>11.173</v>
      </c>
      <c r="AV21" s="9">
        <v>22.988</v>
      </c>
      <c r="AW21" s="9">
        <v>6.8550000000000004</v>
      </c>
      <c r="AX21" s="9">
        <v>2.08</v>
      </c>
      <c r="AY21" s="9">
        <v>4.7750000000000004</v>
      </c>
      <c r="AZ21" s="9">
        <v>50.488999999999997</v>
      </c>
      <c r="BA21" s="9">
        <v>18.396000000000001</v>
      </c>
      <c r="BB21" s="9">
        <v>32.094000000000001</v>
      </c>
      <c r="BC21" s="9">
        <v>47.368000000000002</v>
      </c>
      <c r="BD21" s="9">
        <v>16.46</v>
      </c>
      <c r="BE21" s="9">
        <v>30.908000000000001</v>
      </c>
      <c r="BF21" s="9">
        <v>27.864999999999998</v>
      </c>
      <c r="BG21" s="9">
        <v>9.8230000000000004</v>
      </c>
      <c r="BH21" s="9">
        <v>18.042000000000002</v>
      </c>
      <c r="BI21" s="9">
        <v>19.503</v>
      </c>
      <c r="BJ21" s="9">
        <v>6.6369999999999996</v>
      </c>
      <c r="BK21" s="9">
        <v>12.866</v>
      </c>
      <c r="BL21" s="9">
        <v>3.121</v>
      </c>
      <c r="BM21" s="9">
        <v>1.9359999999999999</v>
      </c>
      <c r="BN21" s="9">
        <v>1.1850000000000001</v>
      </c>
      <c r="BO21" s="9">
        <v>68.040999999999997</v>
      </c>
      <c r="BP21" s="9">
        <v>28.277000000000001</v>
      </c>
      <c r="BQ21" s="9">
        <v>39.764000000000003</v>
      </c>
      <c r="BR21" s="9">
        <v>58.566000000000003</v>
      </c>
      <c r="BS21" s="9">
        <v>24.983000000000001</v>
      </c>
      <c r="BT21" s="9">
        <v>33.582999999999998</v>
      </c>
      <c r="BU21" s="9">
        <v>41.412999999999997</v>
      </c>
      <c r="BV21" s="9">
        <v>17.210999999999999</v>
      </c>
      <c r="BW21" s="9">
        <v>24.202000000000002</v>
      </c>
      <c r="BX21" s="9">
        <v>17.152999999999999</v>
      </c>
      <c r="BY21" s="9">
        <v>7.7729999999999997</v>
      </c>
      <c r="BZ21" s="9">
        <v>9.3810000000000002</v>
      </c>
      <c r="CA21" s="9">
        <v>9.4749999999999996</v>
      </c>
      <c r="CB21" s="9">
        <v>3.294</v>
      </c>
      <c r="CC21" s="9">
        <v>6.181</v>
      </c>
      <c r="CD21" s="9">
        <v>63.194000000000003</v>
      </c>
      <c r="CE21" s="9">
        <v>30.282</v>
      </c>
      <c r="CF21" s="9">
        <v>32.911000000000001</v>
      </c>
      <c r="CG21" s="9">
        <v>57.622</v>
      </c>
      <c r="CH21" s="9">
        <v>26.616</v>
      </c>
      <c r="CI21" s="9">
        <v>31.006</v>
      </c>
      <c r="CJ21" s="9">
        <v>34.951000000000001</v>
      </c>
      <c r="CK21" s="9">
        <v>13.721</v>
      </c>
      <c r="CL21" s="9">
        <v>21.228999999999999</v>
      </c>
      <c r="CM21" s="9">
        <v>22.670999999999999</v>
      </c>
      <c r="CN21" s="9">
        <v>12.895</v>
      </c>
      <c r="CO21" s="9">
        <v>9.7759999999999998</v>
      </c>
      <c r="CP21" s="9">
        <v>5.5720000000000001</v>
      </c>
      <c r="CQ21" s="9">
        <v>3.6659999999999999</v>
      </c>
      <c r="CR21" s="9">
        <v>1.9059999999999999</v>
      </c>
      <c r="CS21" s="9">
        <v>113.001</v>
      </c>
      <c r="CT21" s="9">
        <v>42.347000000000001</v>
      </c>
      <c r="CU21" s="9">
        <v>70.653000000000006</v>
      </c>
      <c r="CV21" s="9">
        <v>106.057</v>
      </c>
      <c r="CW21" s="9">
        <v>38.348999999999997</v>
      </c>
      <c r="CX21" s="9">
        <v>67.707999999999998</v>
      </c>
      <c r="CY21" s="9">
        <v>59.509</v>
      </c>
      <c r="CZ21" s="9">
        <v>23.07</v>
      </c>
      <c r="DA21" s="9">
        <v>36.438000000000002</v>
      </c>
      <c r="DB21" s="9">
        <v>46.548000000000002</v>
      </c>
      <c r="DC21" s="9">
        <v>15.278</v>
      </c>
      <c r="DD21" s="9">
        <v>31.27</v>
      </c>
      <c r="DE21" s="9">
        <v>6.944</v>
      </c>
      <c r="DF21" s="9">
        <v>3.9980000000000002</v>
      </c>
      <c r="DG21" s="9">
        <v>2.9449999999999998</v>
      </c>
      <c r="DH21" s="9">
        <v>113.471</v>
      </c>
      <c r="DI21" s="9">
        <v>40.575000000000003</v>
      </c>
      <c r="DJ21" s="9">
        <v>72.896000000000001</v>
      </c>
      <c r="DK21" s="9">
        <v>100.048</v>
      </c>
      <c r="DL21" s="9">
        <v>35.366</v>
      </c>
      <c r="DM21" s="9">
        <v>64.682000000000002</v>
      </c>
      <c r="DN21" s="9">
        <v>65.968999999999994</v>
      </c>
      <c r="DO21" s="9">
        <v>22.300999999999998</v>
      </c>
      <c r="DP21" s="9">
        <v>43.667999999999999</v>
      </c>
      <c r="DQ21" s="9">
        <v>34.079000000000001</v>
      </c>
      <c r="DR21" s="9">
        <v>13.065</v>
      </c>
      <c r="DS21" s="9">
        <v>21.013999999999999</v>
      </c>
      <c r="DT21" s="9">
        <v>13.422000000000001</v>
      </c>
      <c r="DU21" s="9">
        <v>5.2080000000000002</v>
      </c>
      <c r="DV21" s="9">
        <v>8.2140000000000004</v>
      </c>
      <c r="DW21" s="9">
        <v>38.192</v>
      </c>
      <c r="DX21" s="9">
        <v>21.013000000000002</v>
      </c>
      <c r="DY21" s="9">
        <v>17.178000000000001</v>
      </c>
      <c r="DZ21" s="9">
        <v>34.134</v>
      </c>
      <c r="EA21" s="9">
        <v>19.245000000000001</v>
      </c>
      <c r="EB21" s="9">
        <v>14.888999999999999</v>
      </c>
      <c r="EC21" s="9">
        <v>23.797999999999998</v>
      </c>
      <c r="ED21" s="9">
        <v>10.792999999999999</v>
      </c>
      <c r="EE21" s="9">
        <v>13.005000000000001</v>
      </c>
      <c r="EF21" s="9">
        <v>10.336</v>
      </c>
      <c r="EG21" s="9">
        <v>8.4510000000000005</v>
      </c>
      <c r="EH21" s="9">
        <v>1.885</v>
      </c>
      <c r="EI21" s="9">
        <v>4.0579999999999998</v>
      </c>
      <c r="EJ21" s="9">
        <v>1.7689999999999999</v>
      </c>
      <c r="EK21" s="9">
        <v>2.2890000000000001</v>
      </c>
      <c r="EL21" s="9">
        <v>10.712999999999999</v>
      </c>
      <c r="EM21" s="9">
        <v>7.48</v>
      </c>
      <c r="EN21" s="9">
        <v>3.2330000000000001</v>
      </c>
      <c r="EO21" s="9">
        <v>10.114000000000001</v>
      </c>
      <c r="EP21" s="9">
        <v>7.48</v>
      </c>
      <c r="EQ21" s="9">
        <v>2.6349999999999998</v>
      </c>
      <c r="ER21" s="9">
        <v>7.5890000000000004</v>
      </c>
      <c r="ES21" s="9">
        <v>5.7969999999999997</v>
      </c>
      <c r="ET21" s="9">
        <v>1.7909999999999999</v>
      </c>
      <c r="EU21" s="9">
        <v>2.5259999999999998</v>
      </c>
      <c r="EV21" s="9">
        <v>1.6819999999999999</v>
      </c>
      <c r="EW21" s="9">
        <v>0.84299999999999997</v>
      </c>
      <c r="EX21" s="9">
        <v>0.59899999999999998</v>
      </c>
      <c r="EY21" s="9">
        <v>0</v>
      </c>
      <c r="EZ21" s="9">
        <v>0.59899999999999998</v>
      </c>
      <c r="FA21" s="9">
        <v>244.50399999999999</v>
      </c>
      <c r="FB21" s="9">
        <v>103.54300000000001</v>
      </c>
      <c r="FC21" s="9">
        <v>140.96</v>
      </c>
      <c r="FD21" s="9">
        <v>216.57400000000001</v>
      </c>
      <c r="FE21" s="9">
        <v>93.38</v>
      </c>
      <c r="FF21" s="9">
        <v>123.194</v>
      </c>
      <c r="FG21" s="9">
        <v>147.92500000000001</v>
      </c>
      <c r="FH21" s="9">
        <v>59.832000000000001</v>
      </c>
      <c r="FI21" s="9">
        <v>88.093000000000004</v>
      </c>
      <c r="FJ21" s="9">
        <v>68.650000000000006</v>
      </c>
      <c r="FK21" s="9">
        <v>33.548999999999999</v>
      </c>
      <c r="FL21" s="9">
        <v>35.100999999999999</v>
      </c>
      <c r="FM21" s="9">
        <v>27.928999999999998</v>
      </c>
      <c r="FN21" s="9">
        <v>10.163</v>
      </c>
      <c r="FO21" s="9">
        <v>17.765999999999998</v>
      </c>
      <c r="FP21" s="9">
        <v>214.68600000000001</v>
      </c>
      <c r="FQ21" s="9">
        <v>87.275999999999996</v>
      </c>
      <c r="FR21" s="9">
        <v>127.41</v>
      </c>
      <c r="FS21" s="9">
        <v>191.238</v>
      </c>
      <c r="FT21" s="9">
        <v>79.253</v>
      </c>
      <c r="FU21" s="9">
        <v>111.98399999999999</v>
      </c>
      <c r="FV21" s="9">
        <v>130.38300000000001</v>
      </c>
      <c r="FW21" s="9">
        <v>50.81</v>
      </c>
      <c r="FX21" s="9">
        <v>79.572999999999993</v>
      </c>
      <c r="FY21" s="9">
        <v>60.854999999999997</v>
      </c>
      <c r="FZ21" s="9">
        <v>28.443000000000001</v>
      </c>
      <c r="GA21" s="9">
        <v>32.411000000000001</v>
      </c>
      <c r="GB21" s="9">
        <v>23.449000000000002</v>
      </c>
      <c r="GC21" s="9">
        <v>8.0229999999999997</v>
      </c>
      <c r="GD21" s="9">
        <v>15.426</v>
      </c>
      <c r="GE21" s="9">
        <v>29.817</v>
      </c>
      <c r="GF21" s="9">
        <v>16.266999999999999</v>
      </c>
      <c r="GG21" s="9">
        <v>13.55</v>
      </c>
      <c r="GH21" s="9">
        <v>25.335999999999999</v>
      </c>
      <c r="GI21" s="9">
        <v>14.127000000000001</v>
      </c>
      <c r="GJ21" s="9">
        <v>11.21</v>
      </c>
      <c r="GK21" s="9">
        <v>17.542000000000002</v>
      </c>
      <c r="GL21" s="9">
        <v>9.0220000000000002</v>
      </c>
      <c r="GM21" s="9">
        <v>8.52</v>
      </c>
      <c r="GN21" s="9">
        <v>7.7949999999999999</v>
      </c>
      <c r="GO21" s="9">
        <v>5.1050000000000004</v>
      </c>
      <c r="GP21" s="9">
        <v>2.69</v>
      </c>
      <c r="GQ21" s="9">
        <v>4.4809999999999999</v>
      </c>
      <c r="GR21" s="9">
        <v>2.14</v>
      </c>
      <c r="GS21" s="9">
        <v>2.34</v>
      </c>
      <c r="GT21" s="9">
        <v>87.188999999999993</v>
      </c>
      <c r="GU21" s="9">
        <v>32.186999999999998</v>
      </c>
      <c r="GV21" s="9">
        <v>55.002000000000002</v>
      </c>
      <c r="GW21" s="9">
        <v>79.852000000000004</v>
      </c>
      <c r="GX21" s="9">
        <v>29.457000000000001</v>
      </c>
      <c r="GY21" s="9">
        <v>50.395000000000003</v>
      </c>
      <c r="GZ21" s="9">
        <v>50.531999999999996</v>
      </c>
      <c r="HA21" s="9">
        <v>17.972999999999999</v>
      </c>
      <c r="HB21" s="9">
        <v>32.558999999999997</v>
      </c>
      <c r="HC21" s="9">
        <v>29.32</v>
      </c>
      <c r="HD21" s="9">
        <v>11.484</v>
      </c>
      <c r="HE21" s="9">
        <v>17.835999999999999</v>
      </c>
      <c r="HF21" s="9">
        <v>7.3360000000000003</v>
      </c>
      <c r="HG21" s="9">
        <v>2.73</v>
      </c>
      <c r="HH21" s="9">
        <v>4.6059999999999999</v>
      </c>
      <c r="HI21" s="9">
        <v>40.831000000000003</v>
      </c>
      <c r="HJ21" s="9">
        <v>18.088000000000001</v>
      </c>
      <c r="HK21" s="9">
        <v>22.742999999999999</v>
      </c>
      <c r="HL21" s="9">
        <v>34.231999999999999</v>
      </c>
      <c r="HM21" s="9">
        <v>15.455</v>
      </c>
      <c r="HN21" s="9">
        <v>18.776</v>
      </c>
      <c r="HO21" s="9">
        <v>22.05</v>
      </c>
      <c r="HP21" s="9">
        <v>8.3819999999999997</v>
      </c>
      <c r="HQ21" s="9">
        <v>13.667999999999999</v>
      </c>
      <c r="HR21" s="9">
        <v>12.180999999999999</v>
      </c>
      <c r="HS21" s="9">
        <v>7.0739999999999998</v>
      </c>
      <c r="HT21" s="9">
        <v>5.1079999999999997</v>
      </c>
      <c r="HU21" s="9">
        <v>6.5990000000000002</v>
      </c>
      <c r="HV21" s="9">
        <v>2.633</v>
      </c>
      <c r="HW21" s="9">
        <v>3.9660000000000002</v>
      </c>
      <c r="HX21" s="9">
        <v>71.266000000000005</v>
      </c>
      <c r="HY21" s="9">
        <v>30.117000000000001</v>
      </c>
      <c r="HZ21" s="9">
        <v>41.149000000000001</v>
      </c>
      <c r="IA21" s="9">
        <v>61.234999999999999</v>
      </c>
      <c r="IB21" s="9">
        <v>27.221</v>
      </c>
      <c r="IC21" s="9">
        <v>34.014000000000003</v>
      </c>
      <c r="ID21" s="9">
        <v>46.491</v>
      </c>
      <c r="IE21" s="9">
        <v>19.295999999999999</v>
      </c>
      <c r="IF21" s="9">
        <v>27.193999999999999</v>
      </c>
      <c r="IG21" s="9">
        <v>14.744</v>
      </c>
      <c r="IH21" s="9">
        <v>7.9249999999999998</v>
      </c>
      <c r="II21" s="9">
        <v>6.82</v>
      </c>
      <c r="IJ21" s="9">
        <v>10.031000000000001</v>
      </c>
      <c r="IK21" s="9">
        <v>2.8959999999999999</v>
      </c>
      <c r="IL21" s="9">
        <v>7.1349999999999998</v>
      </c>
      <c r="IM21" s="9">
        <v>45.218000000000004</v>
      </c>
      <c r="IN21" s="9">
        <v>23.151</v>
      </c>
      <c r="IO21" s="9">
        <v>22.067</v>
      </c>
      <c r="IP21" s="9">
        <v>41.255000000000003</v>
      </c>
      <c r="IQ21" s="9">
        <v>21.247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6932</vt:i4>
      </vt:variant>
    </vt:vector>
  </HeadingPairs>
  <TitlesOfParts>
    <vt:vector size="6946" baseType="lpstr">
      <vt:lpstr>Contents</vt:lpstr>
      <vt:lpstr>Table 5.1</vt:lpstr>
      <vt:lpstr>Table 5.2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A125227718X</vt:lpstr>
      <vt:lpstr>A125227718X_Data</vt:lpstr>
      <vt:lpstr>A125227718X_Latest</vt:lpstr>
      <vt:lpstr>A125227722R</vt:lpstr>
      <vt:lpstr>A125227722R_Data</vt:lpstr>
      <vt:lpstr>A125227722R_Latest</vt:lpstr>
      <vt:lpstr>A125227726X</vt:lpstr>
      <vt:lpstr>A125227726X_Data</vt:lpstr>
      <vt:lpstr>A125227726X_Latest</vt:lpstr>
      <vt:lpstr>A125227730R</vt:lpstr>
      <vt:lpstr>A125227730R_Data</vt:lpstr>
      <vt:lpstr>A125227730R_Latest</vt:lpstr>
      <vt:lpstr>A125227734X</vt:lpstr>
      <vt:lpstr>A125227734X_Data</vt:lpstr>
      <vt:lpstr>A125227734X_Latest</vt:lpstr>
      <vt:lpstr>A125227738J</vt:lpstr>
      <vt:lpstr>A125227738J_Data</vt:lpstr>
      <vt:lpstr>A125227738J_Latest</vt:lpstr>
      <vt:lpstr>A125227742X</vt:lpstr>
      <vt:lpstr>A125227742X_Data</vt:lpstr>
      <vt:lpstr>A125227742X_Latest</vt:lpstr>
      <vt:lpstr>A125227746J</vt:lpstr>
      <vt:lpstr>A125227746J_Data</vt:lpstr>
      <vt:lpstr>A125227746J_Latest</vt:lpstr>
      <vt:lpstr>A125227750X</vt:lpstr>
      <vt:lpstr>A125227750X_Data</vt:lpstr>
      <vt:lpstr>A125227750X_Latest</vt:lpstr>
      <vt:lpstr>A125227754J</vt:lpstr>
      <vt:lpstr>A125227754J_Data</vt:lpstr>
      <vt:lpstr>A125227754J_Latest</vt:lpstr>
      <vt:lpstr>A125227758T</vt:lpstr>
      <vt:lpstr>A125227758T_Data</vt:lpstr>
      <vt:lpstr>A125227758T_Latest</vt:lpstr>
      <vt:lpstr>A125227762J</vt:lpstr>
      <vt:lpstr>A125227762J_Data</vt:lpstr>
      <vt:lpstr>A125227762J_Latest</vt:lpstr>
      <vt:lpstr>A125227766T</vt:lpstr>
      <vt:lpstr>A125227766T_Data</vt:lpstr>
      <vt:lpstr>A125227766T_Latest</vt:lpstr>
      <vt:lpstr>A125227770J</vt:lpstr>
      <vt:lpstr>A125227770J_Data</vt:lpstr>
      <vt:lpstr>A125227770J_Latest</vt:lpstr>
      <vt:lpstr>A125227774T</vt:lpstr>
      <vt:lpstr>A125227774T_Data</vt:lpstr>
      <vt:lpstr>A125227774T_Latest</vt:lpstr>
      <vt:lpstr>A125227778A</vt:lpstr>
      <vt:lpstr>A125227778A_Data</vt:lpstr>
      <vt:lpstr>A125227778A_Latest</vt:lpstr>
      <vt:lpstr>A125227782T</vt:lpstr>
      <vt:lpstr>A125227782T_Data</vt:lpstr>
      <vt:lpstr>A125227782T_Latest</vt:lpstr>
      <vt:lpstr>A125227786A</vt:lpstr>
      <vt:lpstr>A125227786A_Data</vt:lpstr>
      <vt:lpstr>A125227786A_Latest</vt:lpstr>
      <vt:lpstr>A125227790T</vt:lpstr>
      <vt:lpstr>A125227790T_Data</vt:lpstr>
      <vt:lpstr>A125227790T_Latest</vt:lpstr>
      <vt:lpstr>A125227794A</vt:lpstr>
      <vt:lpstr>A125227794A_Data</vt:lpstr>
      <vt:lpstr>A125227794A_Latest</vt:lpstr>
      <vt:lpstr>A125227798K</vt:lpstr>
      <vt:lpstr>A125227798K_Data</vt:lpstr>
      <vt:lpstr>A125227798K_Latest</vt:lpstr>
      <vt:lpstr>A125227802R</vt:lpstr>
      <vt:lpstr>A125227802R_Data</vt:lpstr>
      <vt:lpstr>A125227802R_Latest</vt:lpstr>
      <vt:lpstr>A125227806X</vt:lpstr>
      <vt:lpstr>A125227806X_Data</vt:lpstr>
      <vt:lpstr>A125227806X_Latest</vt:lpstr>
      <vt:lpstr>A125227810R</vt:lpstr>
      <vt:lpstr>A125227810R_Data</vt:lpstr>
      <vt:lpstr>A125227810R_Latest</vt:lpstr>
      <vt:lpstr>A125227814X</vt:lpstr>
      <vt:lpstr>A125227814X_Data</vt:lpstr>
      <vt:lpstr>A125227814X_Latest</vt:lpstr>
      <vt:lpstr>A125227818J</vt:lpstr>
      <vt:lpstr>A125227818J_Data</vt:lpstr>
      <vt:lpstr>A125227818J_Latest</vt:lpstr>
      <vt:lpstr>A125227822X</vt:lpstr>
      <vt:lpstr>A125227822X_Data</vt:lpstr>
      <vt:lpstr>A125227822X_Latest</vt:lpstr>
      <vt:lpstr>A125227826J</vt:lpstr>
      <vt:lpstr>A125227826J_Data</vt:lpstr>
      <vt:lpstr>A125227826J_Latest</vt:lpstr>
      <vt:lpstr>A125227830X</vt:lpstr>
      <vt:lpstr>A125227830X_Data</vt:lpstr>
      <vt:lpstr>A125227830X_Latest</vt:lpstr>
      <vt:lpstr>A125227834J</vt:lpstr>
      <vt:lpstr>A125227834J_Data</vt:lpstr>
      <vt:lpstr>A125227834J_Latest</vt:lpstr>
      <vt:lpstr>A125227838T</vt:lpstr>
      <vt:lpstr>A125227838T_Data</vt:lpstr>
      <vt:lpstr>A125227838T_Latest</vt:lpstr>
      <vt:lpstr>A125227842J</vt:lpstr>
      <vt:lpstr>A125227842J_Data</vt:lpstr>
      <vt:lpstr>A125227842J_Latest</vt:lpstr>
      <vt:lpstr>A125227846T</vt:lpstr>
      <vt:lpstr>A125227846T_Data</vt:lpstr>
      <vt:lpstr>A125227846T_Latest</vt:lpstr>
      <vt:lpstr>A125227850J</vt:lpstr>
      <vt:lpstr>A125227850J_Data</vt:lpstr>
      <vt:lpstr>A125227850J_Latest</vt:lpstr>
      <vt:lpstr>A125227854T</vt:lpstr>
      <vt:lpstr>A125227854T_Data</vt:lpstr>
      <vt:lpstr>A125227854T_Latest</vt:lpstr>
      <vt:lpstr>A125227858A</vt:lpstr>
      <vt:lpstr>A125227858A_Data</vt:lpstr>
      <vt:lpstr>A125227858A_Latest</vt:lpstr>
      <vt:lpstr>A125227862T</vt:lpstr>
      <vt:lpstr>A125227862T_Data</vt:lpstr>
      <vt:lpstr>A125227862T_Latest</vt:lpstr>
      <vt:lpstr>A125227866A</vt:lpstr>
      <vt:lpstr>A125227866A_Data</vt:lpstr>
      <vt:lpstr>A125227866A_Latest</vt:lpstr>
      <vt:lpstr>A125227870T</vt:lpstr>
      <vt:lpstr>A125227870T_Data</vt:lpstr>
      <vt:lpstr>A125227870T_Latest</vt:lpstr>
      <vt:lpstr>A125227874A</vt:lpstr>
      <vt:lpstr>A125227874A_Data</vt:lpstr>
      <vt:lpstr>A125227874A_Latest</vt:lpstr>
      <vt:lpstr>A125227878K</vt:lpstr>
      <vt:lpstr>A125227878K_Data</vt:lpstr>
      <vt:lpstr>A125227878K_Latest</vt:lpstr>
      <vt:lpstr>A125227882A</vt:lpstr>
      <vt:lpstr>A125227882A_Data</vt:lpstr>
      <vt:lpstr>A125227882A_Latest</vt:lpstr>
      <vt:lpstr>A125227886K</vt:lpstr>
      <vt:lpstr>A125227886K_Data</vt:lpstr>
      <vt:lpstr>A125227886K_Latest</vt:lpstr>
      <vt:lpstr>A125227890A</vt:lpstr>
      <vt:lpstr>A125227890A_Data</vt:lpstr>
      <vt:lpstr>A125227890A_Latest</vt:lpstr>
      <vt:lpstr>A125227894K</vt:lpstr>
      <vt:lpstr>A125227894K_Data</vt:lpstr>
      <vt:lpstr>A125227894K_Latest</vt:lpstr>
      <vt:lpstr>A125227898V</vt:lpstr>
      <vt:lpstr>A125227898V_Data</vt:lpstr>
      <vt:lpstr>A125227898V_Latest</vt:lpstr>
      <vt:lpstr>A125227902X</vt:lpstr>
      <vt:lpstr>A125227902X_Data</vt:lpstr>
      <vt:lpstr>A125227902X_Latest</vt:lpstr>
      <vt:lpstr>A125227906J</vt:lpstr>
      <vt:lpstr>A125227906J_Data</vt:lpstr>
      <vt:lpstr>A125227906J_Latest</vt:lpstr>
      <vt:lpstr>A125227910X</vt:lpstr>
      <vt:lpstr>A125227910X_Data</vt:lpstr>
      <vt:lpstr>A125227910X_Latest</vt:lpstr>
      <vt:lpstr>A125227914J</vt:lpstr>
      <vt:lpstr>A125227914J_Data</vt:lpstr>
      <vt:lpstr>A125227914J_Latest</vt:lpstr>
      <vt:lpstr>A125227918T</vt:lpstr>
      <vt:lpstr>A125227918T_Data</vt:lpstr>
      <vt:lpstr>A125227918T_Latest</vt:lpstr>
      <vt:lpstr>A125227922J</vt:lpstr>
      <vt:lpstr>A125227922J_Data</vt:lpstr>
      <vt:lpstr>A125227922J_Latest</vt:lpstr>
      <vt:lpstr>A125227926T</vt:lpstr>
      <vt:lpstr>A125227926T_Data</vt:lpstr>
      <vt:lpstr>A125227926T_Latest</vt:lpstr>
      <vt:lpstr>A125227930J</vt:lpstr>
      <vt:lpstr>A125227930J_Data</vt:lpstr>
      <vt:lpstr>A125227930J_Latest</vt:lpstr>
      <vt:lpstr>A125227934T</vt:lpstr>
      <vt:lpstr>A125227934T_Data</vt:lpstr>
      <vt:lpstr>A125227934T_Latest</vt:lpstr>
      <vt:lpstr>A125227938A</vt:lpstr>
      <vt:lpstr>A125227938A_Data</vt:lpstr>
      <vt:lpstr>A125227938A_Latest</vt:lpstr>
      <vt:lpstr>A125227942T</vt:lpstr>
      <vt:lpstr>A125227942T_Data</vt:lpstr>
      <vt:lpstr>A125227942T_Latest</vt:lpstr>
      <vt:lpstr>A125227946A</vt:lpstr>
      <vt:lpstr>A125227946A_Data</vt:lpstr>
      <vt:lpstr>A125227946A_Latest</vt:lpstr>
      <vt:lpstr>A125227950T</vt:lpstr>
      <vt:lpstr>A125227950T_Data</vt:lpstr>
      <vt:lpstr>A125227950T_Latest</vt:lpstr>
      <vt:lpstr>A125227954A</vt:lpstr>
      <vt:lpstr>A125227954A_Data</vt:lpstr>
      <vt:lpstr>A125227954A_Latest</vt:lpstr>
      <vt:lpstr>A125227958K</vt:lpstr>
      <vt:lpstr>A125227958K_Data</vt:lpstr>
      <vt:lpstr>A125227958K_Latest</vt:lpstr>
      <vt:lpstr>A125227962A</vt:lpstr>
      <vt:lpstr>A125227962A_Data</vt:lpstr>
      <vt:lpstr>A125227962A_Latest</vt:lpstr>
      <vt:lpstr>A125227966K</vt:lpstr>
      <vt:lpstr>A125227966K_Data</vt:lpstr>
      <vt:lpstr>A125227966K_Latest</vt:lpstr>
      <vt:lpstr>A125227970A</vt:lpstr>
      <vt:lpstr>A125227970A_Data</vt:lpstr>
      <vt:lpstr>A125227970A_Latest</vt:lpstr>
      <vt:lpstr>A125227974K</vt:lpstr>
      <vt:lpstr>A125227974K_Data</vt:lpstr>
      <vt:lpstr>A125227974K_Latest</vt:lpstr>
      <vt:lpstr>A125227978V</vt:lpstr>
      <vt:lpstr>A125227978V_Data</vt:lpstr>
      <vt:lpstr>A125227978V_Latest</vt:lpstr>
      <vt:lpstr>A125227982K</vt:lpstr>
      <vt:lpstr>A125227982K_Data</vt:lpstr>
      <vt:lpstr>A125227982K_Latest</vt:lpstr>
      <vt:lpstr>A125227986V</vt:lpstr>
      <vt:lpstr>A125227986V_Data</vt:lpstr>
      <vt:lpstr>A125227986V_Latest</vt:lpstr>
      <vt:lpstr>A125227990K</vt:lpstr>
      <vt:lpstr>A125227990K_Data</vt:lpstr>
      <vt:lpstr>A125227990K_Latest</vt:lpstr>
      <vt:lpstr>A125227994V</vt:lpstr>
      <vt:lpstr>A125227994V_Data</vt:lpstr>
      <vt:lpstr>A125227994V_Latest</vt:lpstr>
      <vt:lpstr>A125227998C</vt:lpstr>
      <vt:lpstr>A125227998C_Data</vt:lpstr>
      <vt:lpstr>A125227998C_Latest</vt:lpstr>
      <vt:lpstr>A125228002K</vt:lpstr>
      <vt:lpstr>A125228002K_Data</vt:lpstr>
      <vt:lpstr>A125228002K_Latest</vt:lpstr>
      <vt:lpstr>A125228006V</vt:lpstr>
      <vt:lpstr>A125228006V_Data</vt:lpstr>
      <vt:lpstr>A125228006V_Latest</vt:lpstr>
      <vt:lpstr>A125228010K</vt:lpstr>
      <vt:lpstr>A125228010K_Data</vt:lpstr>
      <vt:lpstr>A125228010K_Latest</vt:lpstr>
      <vt:lpstr>A125228014V</vt:lpstr>
      <vt:lpstr>A125228014V_Data</vt:lpstr>
      <vt:lpstr>A125228014V_Latest</vt:lpstr>
      <vt:lpstr>A125228018C</vt:lpstr>
      <vt:lpstr>A125228018C_Data</vt:lpstr>
      <vt:lpstr>A125228018C_Latest</vt:lpstr>
      <vt:lpstr>A125228022V</vt:lpstr>
      <vt:lpstr>A125228022V_Data</vt:lpstr>
      <vt:lpstr>A125228022V_Latest</vt:lpstr>
      <vt:lpstr>A125228026C</vt:lpstr>
      <vt:lpstr>A125228026C_Data</vt:lpstr>
      <vt:lpstr>A125228026C_Latest</vt:lpstr>
      <vt:lpstr>A125228030V</vt:lpstr>
      <vt:lpstr>A125228030V_Data</vt:lpstr>
      <vt:lpstr>A125228030V_Latest</vt:lpstr>
      <vt:lpstr>A125228034C</vt:lpstr>
      <vt:lpstr>A125228034C_Data</vt:lpstr>
      <vt:lpstr>A125228034C_Latest</vt:lpstr>
      <vt:lpstr>A125228038L</vt:lpstr>
      <vt:lpstr>A125228038L_Data</vt:lpstr>
      <vt:lpstr>A125228038L_Latest</vt:lpstr>
      <vt:lpstr>A125228042C</vt:lpstr>
      <vt:lpstr>A125228042C_Data</vt:lpstr>
      <vt:lpstr>A125228042C_Latest</vt:lpstr>
      <vt:lpstr>A125228046L</vt:lpstr>
      <vt:lpstr>A125228046L_Data</vt:lpstr>
      <vt:lpstr>A125228046L_Latest</vt:lpstr>
      <vt:lpstr>A125228050C</vt:lpstr>
      <vt:lpstr>A125228050C_Data</vt:lpstr>
      <vt:lpstr>A125228050C_Latest</vt:lpstr>
      <vt:lpstr>A125228054L</vt:lpstr>
      <vt:lpstr>A125228054L_Data</vt:lpstr>
      <vt:lpstr>A125228054L_Latest</vt:lpstr>
      <vt:lpstr>A125228058W</vt:lpstr>
      <vt:lpstr>A125228058W_Data</vt:lpstr>
      <vt:lpstr>A125228058W_Latest</vt:lpstr>
      <vt:lpstr>A125228062L</vt:lpstr>
      <vt:lpstr>A125228062L_Data</vt:lpstr>
      <vt:lpstr>A125228062L_Latest</vt:lpstr>
      <vt:lpstr>A125228066W</vt:lpstr>
      <vt:lpstr>A125228066W_Data</vt:lpstr>
      <vt:lpstr>A125228066W_Latest</vt:lpstr>
      <vt:lpstr>A125228070L</vt:lpstr>
      <vt:lpstr>A125228070L_Data</vt:lpstr>
      <vt:lpstr>A125228070L_Latest</vt:lpstr>
      <vt:lpstr>A125228074W</vt:lpstr>
      <vt:lpstr>A125228074W_Data</vt:lpstr>
      <vt:lpstr>A125228074W_Latest</vt:lpstr>
      <vt:lpstr>A125228078F</vt:lpstr>
      <vt:lpstr>A125228078F_Data</vt:lpstr>
      <vt:lpstr>A125228078F_Latest</vt:lpstr>
      <vt:lpstr>A125228082W</vt:lpstr>
      <vt:lpstr>A125228082W_Data</vt:lpstr>
      <vt:lpstr>A125228082W_Latest</vt:lpstr>
      <vt:lpstr>A125228086F</vt:lpstr>
      <vt:lpstr>A125228086F_Data</vt:lpstr>
      <vt:lpstr>A125228086F_Latest</vt:lpstr>
      <vt:lpstr>A125228090W</vt:lpstr>
      <vt:lpstr>A125228090W_Data</vt:lpstr>
      <vt:lpstr>A125228090W_Latest</vt:lpstr>
      <vt:lpstr>A125228094F</vt:lpstr>
      <vt:lpstr>A125228094F_Data</vt:lpstr>
      <vt:lpstr>A125228094F_Latest</vt:lpstr>
      <vt:lpstr>A125228098R</vt:lpstr>
      <vt:lpstr>A125228098R_Data</vt:lpstr>
      <vt:lpstr>A125228098R_Latest</vt:lpstr>
      <vt:lpstr>A125228102V</vt:lpstr>
      <vt:lpstr>A125228102V_Data</vt:lpstr>
      <vt:lpstr>A125228102V_Latest</vt:lpstr>
      <vt:lpstr>A125228106C</vt:lpstr>
      <vt:lpstr>A125228106C_Data</vt:lpstr>
      <vt:lpstr>A125228106C_Latest</vt:lpstr>
      <vt:lpstr>A125228110V</vt:lpstr>
      <vt:lpstr>A125228110V_Data</vt:lpstr>
      <vt:lpstr>A125228110V_Latest</vt:lpstr>
      <vt:lpstr>A125228114C</vt:lpstr>
      <vt:lpstr>A125228114C_Data</vt:lpstr>
      <vt:lpstr>A125228114C_Latest</vt:lpstr>
      <vt:lpstr>A125228118L</vt:lpstr>
      <vt:lpstr>A125228118L_Data</vt:lpstr>
      <vt:lpstr>A125228118L_Latest</vt:lpstr>
      <vt:lpstr>A125228122C</vt:lpstr>
      <vt:lpstr>A125228122C_Data</vt:lpstr>
      <vt:lpstr>A125228122C_Latest</vt:lpstr>
      <vt:lpstr>A125228126L</vt:lpstr>
      <vt:lpstr>A125228126L_Data</vt:lpstr>
      <vt:lpstr>A125228126L_Latest</vt:lpstr>
      <vt:lpstr>A125228130C</vt:lpstr>
      <vt:lpstr>A125228130C_Data</vt:lpstr>
      <vt:lpstr>A125228130C_Latest</vt:lpstr>
      <vt:lpstr>A125228134L</vt:lpstr>
      <vt:lpstr>A125228134L_Data</vt:lpstr>
      <vt:lpstr>A125228134L_Latest</vt:lpstr>
      <vt:lpstr>A125228138W</vt:lpstr>
      <vt:lpstr>A125228138W_Data</vt:lpstr>
      <vt:lpstr>A125228138W_Latest</vt:lpstr>
      <vt:lpstr>A125228142L</vt:lpstr>
      <vt:lpstr>A125228142L_Data</vt:lpstr>
      <vt:lpstr>A125228142L_Latest</vt:lpstr>
      <vt:lpstr>A125228146W</vt:lpstr>
      <vt:lpstr>A125228146W_Data</vt:lpstr>
      <vt:lpstr>A125228146W_Latest</vt:lpstr>
      <vt:lpstr>A125228150L</vt:lpstr>
      <vt:lpstr>A125228150L_Data</vt:lpstr>
      <vt:lpstr>A125228150L_Latest</vt:lpstr>
      <vt:lpstr>A125228154W</vt:lpstr>
      <vt:lpstr>A125228154W_Data</vt:lpstr>
      <vt:lpstr>A125228154W_Latest</vt:lpstr>
      <vt:lpstr>A125228510F</vt:lpstr>
      <vt:lpstr>A125228510F_Data</vt:lpstr>
      <vt:lpstr>A125228510F_Latest</vt:lpstr>
      <vt:lpstr>A125228514R</vt:lpstr>
      <vt:lpstr>A125228514R_Data</vt:lpstr>
      <vt:lpstr>A125228514R_Latest</vt:lpstr>
      <vt:lpstr>A125228518X</vt:lpstr>
      <vt:lpstr>A125228518X_Data</vt:lpstr>
      <vt:lpstr>A125228518X_Latest</vt:lpstr>
      <vt:lpstr>A125228522R</vt:lpstr>
      <vt:lpstr>A125228522R_Data</vt:lpstr>
      <vt:lpstr>A125228522R_Latest</vt:lpstr>
      <vt:lpstr>A125228526X</vt:lpstr>
      <vt:lpstr>A125228526X_Data</vt:lpstr>
      <vt:lpstr>A125228526X_Latest</vt:lpstr>
      <vt:lpstr>A125228530R</vt:lpstr>
      <vt:lpstr>A125228530R_Data</vt:lpstr>
      <vt:lpstr>A125228530R_Latest</vt:lpstr>
      <vt:lpstr>A125228534X</vt:lpstr>
      <vt:lpstr>A125228534X_Data</vt:lpstr>
      <vt:lpstr>A125228534X_Latest</vt:lpstr>
      <vt:lpstr>A125228538J</vt:lpstr>
      <vt:lpstr>A125228538J_Data</vt:lpstr>
      <vt:lpstr>A125228538J_Latest</vt:lpstr>
      <vt:lpstr>A125228542X</vt:lpstr>
      <vt:lpstr>A125228542X_Data</vt:lpstr>
      <vt:lpstr>A125228542X_Latest</vt:lpstr>
      <vt:lpstr>A125228546J</vt:lpstr>
      <vt:lpstr>A125228546J_Data</vt:lpstr>
      <vt:lpstr>A125228546J_Latest</vt:lpstr>
      <vt:lpstr>A125228550X</vt:lpstr>
      <vt:lpstr>A125228550X_Data</vt:lpstr>
      <vt:lpstr>A125228550X_Latest</vt:lpstr>
      <vt:lpstr>A125228906A</vt:lpstr>
      <vt:lpstr>A125228906A_Data</vt:lpstr>
      <vt:lpstr>A125228906A_Latest</vt:lpstr>
      <vt:lpstr>A125228910T</vt:lpstr>
      <vt:lpstr>A125228910T_Data</vt:lpstr>
      <vt:lpstr>A125228910T_Latest</vt:lpstr>
      <vt:lpstr>A125228914A</vt:lpstr>
      <vt:lpstr>A125228914A_Data</vt:lpstr>
      <vt:lpstr>A125228914A_Latest</vt:lpstr>
      <vt:lpstr>A125228918K</vt:lpstr>
      <vt:lpstr>A125228918K_Data</vt:lpstr>
      <vt:lpstr>A125228918K_Latest</vt:lpstr>
      <vt:lpstr>A125228922A</vt:lpstr>
      <vt:lpstr>A125228922A_Data</vt:lpstr>
      <vt:lpstr>A125228922A_Latest</vt:lpstr>
      <vt:lpstr>A125228926K</vt:lpstr>
      <vt:lpstr>A125228926K_Data</vt:lpstr>
      <vt:lpstr>A125228926K_Latest</vt:lpstr>
      <vt:lpstr>A125228930A</vt:lpstr>
      <vt:lpstr>A125228930A_Data</vt:lpstr>
      <vt:lpstr>A125228930A_Latest</vt:lpstr>
      <vt:lpstr>A125228934K</vt:lpstr>
      <vt:lpstr>A125228934K_Data</vt:lpstr>
      <vt:lpstr>A125228934K_Latest</vt:lpstr>
      <vt:lpstr>A125228938V</vt:lpstr>
      <vt:lpstr>A125228938V_Data</vt:lpstr>
      <vt:lpstr>A125228938V_Latest</vt:lpstr>
      <vt:lpstr>A125228942K</vt:lpstr>
      <vt:lpstr>A125228942K_Data</vt:lpstr>
      <vt:lpstr>A125228942K_Latest</vt:lpstr>
      <vt:lpstr>A125228946V</vt:lpstr>
      <vt:lpstr>A125228946V_Data</vt:lpstr>
      <vt:lpstr>A125228946V_Latest</vt:lpstr>
      <vt:lpstr>A125229302F</vt:lpstr>
      <vt:lpstr>A125229302F_Data</vt:lpstr>
      <vt:lpstr>A125229302F_Latest</vt:lpstr>
      <vt:lpstr>A125229306R</vt:lpstr>
      <vt:lpstr>A125229306R_Data</vt:lpstr>
      <vt:lpstr>A125229306R_Latest</vt:lpstr>
      <vt:lpstr>A125229310F</vt:lpstr>
      <vt:lpstr>A125229310F_Data</vt:lpstr>
      <vt:lpstr>A125229310F_Latest</vt:lpstr>
      <vt:lpstr>A125229314R</vt:lpstr>
      <vt:lpstr>A125229314R_Data</vt:lpstr>
      <vt:lpstr>A125229314R_Latest</vt:lpstr>
      <vt:lpstr>A125229318X</vt:lpstr>
      <vt:lpstr>A125229318X_Data</vt:lpstr>
      <vt:lpstr>A125229318X_Latest</vt:lpstr>
      <vt:lpstr>A125229322R</vt:lpstr>
      <vt:lpstr>A125229322R_Data</vt:lpstr>
      <vt:lpstr>A125229322R_Latest</vt:lpstr>
      <vt:lpstr>A125229326X</vt:lpstr>
      <vt:lpstr>A125229326X_Data</vt:lpstr>
      <vt:lpstr>A125229326X_Latest</vt:lpstr>
      <vt:lpstr>A125229330R</vt:lpstr>
      <vt:lpstr>A125229330R_Data</vt:lpstr>
      <vt:lpstr>A125229330R_Latest</vt:lpstr>
      <vt:lpstr>A125229334X</vt:lpstr>
      <vt:lpstr>A125229334X_Data</vt:lpstr>
      <vt:lpstr>A125229334X_Latest</vt:lpstr>
      <vt:lpstr>A125229338J</vt:lpstr>
      <vt:lpstr>A125229338J_Data</vt:lpstr>
      <vt:lpstr>A125229338J_Latest</vt:lpstr>
      <vt:lpstr>A125229342X</vt:lpstr>
      <vt:lpstr>A125229342X_Data</vt:lpstr>
      <vt:lpstr>A125229342X_Latest</vt:lpstr>
      <vt:lpstr>A125229698L</vt:lpstr>
      <vt:lpstr>A125229698L_Data</vt:lpstr>
      <vt:lpstr>A125229698L_Latest</vt:lpstr>
      <vt:lpstr>A125229702T</vt:lpstr>
      <vt:lpstr>A125229702T_Data</vt:lpstr>
      <vt:lpstr>A125229702T_Latest</vt:lpstr>
      <vt:lpstr>A125229706A</vt:lpstr>
      <vt:lpstr>A125229706A_Data</vt:lpstr>
      <vt:lpstr>A125229706A_Latest</vt:lpstr>
      <vt:lpstr>A125229710T</vt:lpstr>
      <vt:lpstr>A125229710T_Data</vt:lpstr>
      <vt:lpstr>A125229710T_Latest</vt:lpstr>
      <vt:lpstr>A125229714A</vt:lpstr>
      <vt:lpstr>A125229714A_Data</vt:lpstr>
      <vt:lpstr>A125229714A_Latest</vt:lpstr>
      <vt:lpstr>A125229718K</vt:lpstr>
      <vt:lpstr>A125229718K_Data</vt:lpstr>
      <vt:lpstr>A125229718K_Latest</vt:lpstr>
      <vt:lpstr>A125229722A</vt:lpstr>
      <vt:lpstr>A125229722A_Data</vt:lpstr>
      <vt:lpstr>A125229722A_Latest</vt:lpstr>
      <vt:lpstr>A125229726K</vt:lpstr>
      <vt:lpstr>A125229726K_Data</vt:lpstr>
      <vt:lpstr>A125229726K_Latest</vt:lpstr>
      <vt:lpstr>A125229730A</vt:lpstr>
      <vt:lpstr>A125229730A_Data</vt:lpstr>
      <vt:lpstr>A125229730A_Latest</vt:lpstr>
      <vt:lpstr>A125229734K</vt:lpstr>
      <vt:lpstr>A125229734K_Data</vt:lpstr>
      <vt:lpstr>A125229734K_Latest</vt:lpstr>
      <vt:lpstr>A125229738V</vt:lpstr>
      <vt:lpstr>A125229738V_Data</vt:lpstr>
      <vt:lpstr>A125229738V_Latest</vt:lpstr>
      <vt:lpstr>A125230094W</vt:lpstr>
      <vt:lpstr>A125230094W_Data</vt:lpstr>
      <vt:lpstr>A125230094W_Latest</vt:lpstr>
      <vt:lpstr>A125230098F</vt:lpstr>
      <vt:lpstr>A125230098F_Data</vt:lpstr>
      <vt:lpstr>A125230098F_Latest</vt:lpstr>
      <vt:lpstr>A125230102K</vt:lpstr>
      <vt:lpstr>A125230102K_Data</vt:lpstr>
      <vt:lpstr>A125230102K_Latest</vt:lpstr>
      <vt:lpstr>A125230106V</vt:lpstr>
      <vt:lpstr>A125230106V_Data</vt:lpstr>
      <vt:lpstr>A125230106V_Latest</vt:lpstr>
      <vt:lpstr>A125230110K</vt:lpstr>
      <vt:lpstr>A125230110K_Data</vt:lpstr>
      <vt:lpstr>A125230110K_Latest</vt:lpstr>
      <vt:lpstr>A125230114V</vt:lpstr>
      <vt:lpstr>A125230114V_Data</vt:lpstr>
      <vt:lpstr>A125230114V_Latest</vt:lpstr>
      <vt:lpstr>A125230118C</vt:lpstr>
      <vt:lpstr>A125230118C_Data</vt:lpstr>
      <vt:lpstr>A125230118C_Latest</vt:lpstr>
      <vt:lpstr>A125230122V</vt:lpstr>
      <vt:lpstr>A125230122V_Data</vt:lpstr>
      <vt:lpstr>A125230122V_Latest</vt:lpstr>
      <vt:lpstr>A125230126C</vt:lpstr>
      <vt:lpstr>A125230126C_Data</vt:lpstr>
      <vt:lpstr>A125230126C_Latest</vt:lpstr>
      <vt:lpstr>A125230130V</vt:lpstr>
      <vt:lpstr>A125230130V_Data</vt:lpstr>
      <vt:lpstr>A125230130V_Latest</vt:lpstr>
      <vt:lpstr>A125230134C</vt:lpstr>
      <vt:lpstr>A125230134C_Data</vt:lpstr>
      <vt:lpstr>A125230134C_Latest</vt:lpstr>
      <vt:lpstr>A125230138L</vt:lpstr>
      <vt:lpstr>A125230138L_Data</vt:lpstr>
      <vt:lpstr>A125230138L_Latest</vt:lpstr>
      <vt:lpstr>A125230142C</vt:lpstr>
      <vt:lpstr>A125230142C_Data</vt:lpstr>
      <vt:lpstr>A125230142C_Latest</vt:lpstr>
      <vt:lpstr>A125230146L</vt:lpstr>
      <vt:lpstr>A125230146L_Data</vt:lpstr>
      <vt:lpstr>A125230146L_Latest</vt:lpstr>
      <vt:lpstr>A125230150C</vt:lpstr>
      <vt:lpstr>A125230150C_Data</vt:lpstr>
      <vt:lpstr>A125230150C_Latest</vt:lpstr>
      <vt:lpstr>A125230154L</vt:lpstr>
      <vt:lpstr>A125230154L_Data</vt:lpstr>
      <vt:lpstr>A125230154L_Latest</vt:lpstr>
      <vt:lpstr>A125230158W</vt:lpstr>
      <vt:lpstr>A125230158W_Data</vt:lpstr>
      <vt:lpstr>A125230158W_Latest</vt:lpstr>
      <vt:lpstr>A125230162L</vt:lpstr>
      <vt:lpstr>A125230162L_Data</vt:lpstr>
      <vt:lpstr>A125230162L_Latest</vt:lpstr>
      <vt:lpstr>A125230166W</vt:lpstr>
      <vt:lpstr>A125230166W_Data</vt:lpstr>
      <vt:lpstr>A125230166W_Latest</vt:lpstr>
      <vt:lpstr>A125230170L</vt:lpstr>
      <vt:lpstr>A125230170L_Data</vt:lpstr>
      <vt:lpstr>A125230170L_Latest</vt:lpstr>
      <vt:lpstr>A125230174W</vt:lpstr>
      <vt:lpstr>A125230174W_Data</vt:lpstr>
      <vt:lpstr>A125230174W_Latest</vt:lpstr>
      <vt:lpstr>A125230178F</vt:lpstr>
      <vt:lpstr>A125230178F_Data</vt:lpstr>
      <vt:lpstr>A125230178F_Latest</vt:lpstr>
      <vt:lpstr>A125230182W</vt:lpstr>
      <vt:lpstr>A125230182W_Data</vt:lpstr>
      <vt:lpstr>A125230182W_Latest</vt:lpstr>
      <vt:lpstr>A125230186F</vt:lpstr>
      <vt:lpstr>A125230186F_Data</vt:lpstr>
      <vt:lpstr>A125230186F_Latest</vt:lpstr>
      <vt:lpstr>A125230190W</vt:lpstr>
      <vt:lpstr>A125230190W_Data</vt:lpstr>
      <vt:lpstr>A125230190W_Latest</vt:lpstr>
      <vt:lpstr>A125230194F</vt:lpstr>
      <vt:lpstr>A125230194F_Data</vt:lpstr>
      <vt:lpstr>A125230194F_Latest</vt:lpstr>
      <vt:lpstr>A125230198R</vt:lpstr>
      <vt:lpstr>A125230198R_Data</vt:lpstr>
      <vt:lpstr>A125230198R_Latest</vt:lpstr>
      <vt:lpstr>A125230202V</vt:lpstr>
      <vt:lpstr>A125230202V_Data</vt:lpstr>
      <vt:lpstr>A125230202V_Latest</vt:lpstr>
      <vt:lpstr>A125230206C</vt:lpstr>
      <vt:lpstr>A125230206C_Data</vt:lpstr>
      <vt:lpstr>A125230206C_Latest</vt:lpstr>
      <vt:lpstr>A125230210V</vt:lpstr>
      <vt:lpstr>A125230210V_Data</vt:lpstr>
      <vt:lpstr>A125230210V_Latest</vt:lpstr>
      <vt:lpstr>A125230214C</vt:lpstr>
      <vt:lpstr>A125230214C_Data</vt:lpstr>
      <vt:lpstr>A125230214C_Latest</vt:lpstr>
      <vt:lpstr>A125230218L</vt:lpstr>
      <vt:lpstr>A125230218L_Data</vt:lpstr>
      <vt:lpstr>A125230218L_Latest</vt:lpstr>
      <vt:lpstr>A125230222C</vt:lpstr>
      <vt:lpstr>A125230222C_Data</vt:lpstr>
      <vt:lpstr>A125230222C_Latest</vt:lpstr>
      <vt:lpstr>A125230226L</vt:lpstr>
      <vt:lpstr>A125230226L_Data</vt:lpstr>
      <vt:lpstr>A125230226L_Latest</vt:lpstr>
      <vt:lpstr>A125230230C</vt:lpstr>
      <vt:lpstr>A125230230C_Data</vt:lpstr>
      <vt:lpstr>A125230230C_Latest</vt:lpstr>
      <vt:lpstr>A125230234L</vt:lpstr>
      <vt:lpstr>A125230234L_Data</vt:lpstr>
      <vt:lpstr>A125230234L_Latest</vt:lpstr>
      <vt:lpstr>A125230238W</vt:lpstr>
      <vt:lpstr>A125230238W_Data</vt:lpstr>
      <vt:lpstr>A125230238W_Latest</vt:lpstr>
      <vt:lpstr>A125230242L</vt:lpstr>
      <vt:lpstr>A125230242L_Data</vt:lpstr>
      <vt:lpstr>A125230242L_Latest</vt:lpstr>
      <vt:lpstr>A125230246W</vt:lpstr>
      <vt:lpstr>A125230246W_Data</vt:lpstr>
      <vt:lpstr>A125230246W_Latest</vt:lpstr>
      <vt:lpstr>A125230250L</vt:lpstr>
      <vt:lpstr>A125230250L_Data</vt:lpstr>
      <vt:lpstr>A125230250L_Latest</vt:lpstr>
      <vt:lpstr>A125230254W</vt:lpstr>
      <vt:lpstr>A125230254W_Data</vt:lpstr>
      <vt:lpstr>A125230254W_Latest</vt:lpstr>
      <vt:lpstr>A125230258F</vt:lpstr>
      <vt:lpstr>A125230258F_Data</vt:lpstr>
      <vt:lpstr>A125230258F_Latest</vt:lpstr>
      <vt:lpstr>A125230262W</vt:lpstr>
      <vt:lpstr>A125230262W_Data</vt:lpstr>
      <vt:lpstr>A125230262W_Latest</vt:lpstr>
      <vt:lpstr>A125230266F</vt:lpstr>
      <vt:lpstr>A125230266F_Data</vt:lpstr>
      <vt:lpstr>A125230266F_Latest</vt:lpstr>
      <vt:lpstr>A125230270W</vt:lpstr>
      <vt:lpstr>A125230270W_Data</vt:lpstr>
      <vt:lpstr>A125230270W_Latest</vt:lpstr>
      <vt:lpstr>A125230274F</vt:lpstr>
      <vt:lpstr>A125230274F_Data</vt:lpstr>
      <vt:lpstr>A125230274F_Latest</vt:lpstr>
      <vt:lpstr>A125230278R</vt:lpstr>
      <vt:lpstr>A125230278R_Data</vt:lpstr>
      <vt:lpstr>A125230278R_Latest</vt:lpstr>
      <vt:lpstr>A125230282F</vt:lpstr>
      <vt:lpstr>A125230282F_Data</vt:lpstr>
      <vt:lpstr>A125230282F_Latest</vt:lpstr>
      <vt:lpstr>A125230286R</vt:lpstr>
      <vt:lpstr>A125230286R_Data</vt:lpstr>
      <vt:lpstr>A125230286R_Latest</vt:lpstr>
      <vt:lpstr>A125230290F</vt:lpstr>
      <vt:lpstr>A125230290F_Data</vt:lpstr>
      <vt:lpstr>A125230290F_Latest</vt:lpstr>
      <vt:lpstr>A125230294R</vt:lpstr>
      <vt:lpstr>A125230294R_Data</vt:lpstr>
      <vt:lpstr>A125230294R_Latest</vt:lpstr>
      <vt:lpstr>A125230298X</vt:lpstr>
      <vt:lpstr>A125230298X_Data</vt:lpstr>
      <vt:lpstr>A125230298X_Latest</vt:lpstr>
      <vt:lpstr>A125230302C</vt:lpstr>
      <vt:lpstr>A125230302C_Data</vt:lpstr>
      <vt:lpstr>A125230302C_Latest</vt:lpstr>
      <vt:lpstr>A125230306L</vt:lpstr>
      <vt:lpstr>A125230306L_Data</vt:lpstr>
      <vt:lpstr>A125230306L_Latest</vt:lpstr>
      <vt:lpstr>A125230310C</vt:lpstr>
      <vt:lpstr>A125230310C_Data</vt:lpstr>
      <vt:lpstr>A125230310C_Latest</vt:lpstr>
      <vt:lpstr>A125230314L</vt:lpstr>
      <vt:lpstr>A125230314L_Data</vt:lpstr>
      <vt:lpstr>A125230314L_Latest</vt:lpstr>
      <vt:lpstr>A125230318W</vt:lpstr>
      <vt:lpstr>A125230318W_Data</vt:lpstr>
      <vt:lpstr>A125230318W_Latest</vt:lpstr>
      <vt:lpstr>A125230322L</vt:lpstr>
      <vt:lpstr>A125230322L_Data</vt:lpstr>
      <vt:lpstr>A125230322L_Latest</vt:lpstr>
      <vt:lpstr>A125230326W</vt:lpstr>
      <vt:lpstr>A125230326W_Data</vt:lpstr>
      <vt:lpstr>A125230326W_Latest</vt:lpstr>
      <vt:lpstr>A125230330L</vt:lpstr>
      <vt:lpstr>A125230330L_Data</vt:lpstr>
      <vt:lpstr>A125230330L_Latest</vt:lpstr>
      <vt:lpstr>A125230334W</vt:lpstr>
      <vt:lpstr>A125230334W_Data</vt:lpstr>
      <vt:lpstr>A125230334W_Latest</vt:lpstr>
      <vt:lpstr>A125230338F</vt:lpstr>
      <vt:lpstr>A125230338F_Data</vt:lpstr>
      <vt:lpstr>A125230338F_Latest</vt:lpstr>
      <vt:lpstr>A125230342W</vt:lpstr>
      <vt:lpstr>A125230342W_Data</vt:lpstr>
      <vt:lpstr>A125230342W_Latest</vt:lpstr>
      <vt:lpstr>A125230346F</vt:lpstr>
      <vt:lpstr>A125230346F_Data</vt:lpstr>
      <vt:lpstr>A125230346F_Latest</vt:lpstr>
      <vt:lpstr>A125230350W</vt:lpstr>
      <vt:lpstr>A125230350W_Data</vt:lpstr>
      <vt:lpstr>A125230350W_Latest</vt:lpstr>
      <vt:lpstr>A125230354F</vt:lpstr>
      <vt:lpstr>A125230354F_Data</vt:lpstr>
      <vt:lpstr>A125230354F_Latest</vt:lpstr>
      <vt:lpstr>A125230358R</vt:lpstr>
      <vt:lpstr>A125230358R_Data</vt:lpstr>
      <vt:lpstr>A125230358R_Latest</vt:lpstr>
      <vt:lpstr>A125230362F</vt:lpstr>
      <vt:lpstr>A125230362F_Data</vt:lpstr>
      <vt:lpstr>A125230362F_Latest</vt:lpstr>
      <vt:lpstr>A125230366R</vt:lpstr>
      <vt:lpstr>A125230366R_Data</vt:lpstr>
      <vt:lpstr>A125230366R_Latest</vt:lpstr>
      <vt:lpstr>A125230370F</vt:lpstr>
      <vt:lpstr>A125230370F_Data</vt:lpstr>
      <vt:lpstr>A125230370F_Latest</vt:lpstr>
      <vt:lpstr>A125230374R</vt:lpstr>
      <vt:lpstr>A125230374R_Data</vt:lpstr>
      <vt:lpstr>A125230374R_Latest</vt:lpstr>
      <vt:lpstr>A125230378X</vt:lpstr>
      <vt:lpstr>A125230378X_Data</vt:lpstr>
      <vt:lpstr>A125230378X_Latest</vt:lpstr>
      <vt:lpstr>A125230382R</vt:lpstr>
      <vt:lpstr>A125230382R_Data</vt:lpstr>
      <vt:lpstr>A125230382R_Latest</vt:lpstr>
      <vt:lpstr>A125230386X</vt:lpstr>
      <vt:lpstr>A125230386X_Data</vt:lpstr>
      <vt:lpstr>A125230386X_Latest</vt:lpstr>
      <vt:lpstr>A125230390R</vt:lpstr>
      <vt:lpstr>A125230390R_Data</vt:lpstr>
      <vt:lpstr>A125230390R_Latest</vt:lpstr>
      <vt:lpstr>A125230394X</vt:lpstr>
      <vt:lpstr>A125230394X_Data</vt:lpstr>
      <vt:lpstr>A125230394X_Latest</vt:lpstr>
      <vt:lpstr>A125230398J</vt:lpstr>
      <vt:lpstr>A125230398J_Data</vt:lpstr>
      <vt:lpstr>A125230398J_Latest</vt:lpstr>
      <vt:lpstr>A125230402L</vt:lpstr>
      <vt:lpstr>A125230402L_Data</vt:lpstr>
      <vt:lpstr>A125230402L_Latest</vt:lpstr>
      <vt:lpstr>A125230406W</vt:lpstr>
      <vt:lpstr>A125230406W_Data</vt:lpstr>
      <vt:lpstr>A125230406W_Latest</vt:lpstr>
      <vt:lpstr>A125230410L</vt:lpstr>
      <vt:lpstr>A125230410L_Data</vt:lpstr>
      <vt:lpstr>A125230410L_Latest</vt:lpstr>
      <vt:lpstr>A125230414W</vt:lpstr>
      <vt:lpstr>A125230414W_Data</vt:lpstr>
      <vt:lpstr>A125230414W_Latest</vt:lpstr>
      <vt:lpstr>A125230418F</vt:lpstr>
      <vt:lpstr>A125230418F_Data</vt:lpstr>
      <vt:lpstr>A125230418F_Latest</vt:lpstr>
      <vt:lpstr>A125230422W</vt:lpstr>
      <vt:lpstr>A125230422W_Data</vt:lpstr>
      <vt:lpstr>A125230422W_Latest</vt:lpstr>
      <vt:lpstr>A125230426F</vt:lpstr>
      <vt:lpstr>A125230426F_Data</vt:lpstr>
      <vt:lpstr>A125230426F_Latest</vt:lpstr>
      <vt:lpstr>A125230430W</vt:lpstr>
      <vt:lpstr>A125230430W_Data</vt:lpstr>
      <vt:lpstr>A125230430W_Latest</vt:lpstr>
      <vt:lpstr>A125230434F</vt:lpstr>
      <vt:lpstr>A125230434F_Data</vt:lpstr>
      <vt:lpstr>A125230434F_Latest</vt:lpstr>
      <vt:lpstr>A125230438R</vt:lpstr>
      <vt:lpstr>A125230438R_Data</vt:lpstr>
      <vt:lpstr>A125230438R_Latest</vt:lpstr>
      <vt:lpstr>A125230442F</vt:lpstr>
      <vt:lpstr>A125230442F_Data</vt:lpstr>
      <vt:lpstr>A125230442F_Latest</vt:lpstr>
      <vt:lpstr>A125230446R</vt:lpstr>
      <vt:lpstr>A125230446R_Data</vt:lpstr>
      <vt:lpstr>A125230446R_Latest</vt:lpstr>
      <vt:lpstr>A125230450F</vt:lpstr>
      <vt:lpstr>A125230450F_Data</vt:lpstr>
      <vt:lpstr>A125230450F_Latest</vt:lpstr>
      <vt:lpstr>A125230454R</vt:lpstr>
      <vt:lpstr>A125230454R_Data</vt:lpstr>
      <vt:lpstr>A125230454R_Latest</vt:lpstr>
      <vt:lpstr>A125230458X</vt:lpstr>
      <vt:lpstr>A125230458X_Data</vt:lpstr>
      <vt:lpstr>A125230458X_Latest</vt:lpstr>
      <vt:lpstr>A125230462R</vt:lpstr>
      <vt:lpstr>A125230462R_Data</vt:lpstr>
      <vt:lpstr>A125230462R_Latest</vt:lpstr>
      <vt:lpstr>A125230466X</vt:lpstr>
      <vt:lpstr>A125230466X_Data</vt:lpstr>
      <vt:lpstr>A125230466X_Latest</vt:lpstr>
      <vt:lpstr>A125230470R</vt:lpstr>
      <vt:lpstr>A125230470R_Data</vt:lpstr>
      <vt:lpstr>A125230470R_Latest</vt:lpstr>
      <vt:lpstr>A125230474X</vt:lpstr>
      <vt:lpstr>A125230474X_Data</vt:lpstr>
      <vt:lpstr>A125230474X_Latest</vt:lpstr>
      <vt:lpstr>A125230478J</vt:lpstr>
      <vt:lpstr>A125230478J_Data</vt:lpstr>
      <vt:lpstr>A125230478J_Latest</vt:lpstr>
      <vt:lpstr>A125230482X</vt:lpstr>
      <vt:lpstr>A125230482X_Data</vt:lpstr>
      <vt:lpstr>A125230482X_Latest</vt:lpstr>
      <vt:lpstr>A125230486J</vt:lpstr>
      <vt:lpstr>A125230486J_Data</vt:lpstr>
      <vt:lpstr>A125230486J_Latest</vt:lpstr>
      <vt:lpstr>A125230490X</vt:lpstr>
      <vt:lpstr>A125230490X_Data</vt:lpstr>
      <vt:lpstr>A125230490X_Latest</vt:lpstr>
      <vt:lpstr>A125230494J</vt:lpstr>
      <vt:lpstr>A125230494J_Data</vt:lpstr>
      <vt:lpstr>A125230494J_Latest</vt:lpstr>
      <vt:lpstr>A125230498T</vt:lpstr>
      <vt:lpstr>A125230498T_Data</vt:lpstr>
      <vt:lpstr>A125230498T_Latest</vt:lpstr>
      <vt:lpstr>A125230502W</vt:lpstr>
      <vt:lpstr>A125230502W_Data</vt:lpstr>
      <vt:lpstr>A125230502W_Latest</vt:lpstr>
      <vt:lpstr>A125230506F</vt:lpstr>
      <vt:lpstr>A125230506F_Data</vt:lpstr>
      <vt:lpstr>A125230506F_Latest</vt:lpstr>
      <vt:lpstr>A125230510W</vt:lpstr>
      <vt:lpstr>A125230510W_Data</vt:lpstr>
      <vt:lpstr>A125230510W_Latest</vt:lpstr>
      <vt:lpstr>A125230514F</vt:lpstr>
      <vt:lpstr>A125230514F_Data</vt:lpstr>
      <vt:lpstr>A125230514F_Latest</vt:lpstr>
      <vt:lpstr>A125230518R</vt:lpstr>
      <vt:lpstr>A125230518R_Data</vt:lpstr>
      <vt:lpstr>A125230518R_Latest</vt:lpstr>
      <vt:lpstr>A125230522F</vt:lpstr>
      <vt:lpstr>A125230522F_Data</vt:lpstr>
      <vt:lpstr>A125230522F_Latest</vt:lpstr>
      <vt:lpstr>A125230526R</vt:lpstr>
      <vt:lpstr>A125230526R_Data</vt:lpstr>
      <vt:lpstr>A125230526R_Latest</vt:lpstr>
      <vt:lpstr>A125230530F</vt:lpstr>
      <vt:lpstr>A125230530F_Data</vt:lpstr>
      <vt:lpstr>A125230530F_Latest</vt:lpstr>
      <vt:lpstr>A125230886V</vt:lpstr>
      <vt:lpstr>A125230886V_Data</vt:lpstr>
      <vt:lpstr>A125230886V_Latest</vt:lpstr>
      <vt:lpstr>A125230890K</vt:lpstr>
      <vt:lpstr>A125230890K_Data</vt:lpstr>
      <vt:lpstr>A125230890K_Latest</vt:lpstr>
      <vt:lpstr>A125230894V</vt:lpstr>
      <vt:lpstr>A125230894V_Data</vt:lpstr>
      <vt:lpstr>A125230894V_Latest</vt:lpstr>
      <vt:lpstr>A125230898C</vt:lpstr>
      <vt:lpstr>A125230898C_Data</vt:lpstr>
      <vt:lpstr>A125230898C_Latest</vt:lpstr>
      <vt:lpstr>A125230902J</vt:lpstr>
      <vt:lpstr>A125230902J_Data</vt:lpstr>
      <vt:lpstr>A125230902J_Latest</vt:lpstr>
      <vt:lpstr>A125230906T</vt:lpstr>
      <vt:lpstr>A125230906T_Data</vt:lpstr>
      <vt:lpstr>A125230906T_Latest</vt:lpstr>
      <vt:lpstr>A125230910J</vt:lpstr>
      <vt:lpstr>A125230910J_Data</vt:lpstr>
      <vt:lpstr>A125230910J_Latest</vt:lpstr>
      <vt:lpstr>A125230914T</vt:lpstr>
      <vt:lpstr>A125230914T_Data</vt:lpstr>
      <vt:lpstr>A125230914T_Latest</vt:lpstr>
      <vt:lpstr>A125230918A</vt:lpstr>
      <vt:lpstr>A125230918A_Data</vt:lpstr>
      <vt:lpstr>A125230918A_Latest</vt:lpstr>
      <vt:lpstr>A125230922T</vt:lpstr>
      <vt:lpstr>A125230922T_Data</vt:lpstr>
      <vt:lpstr>A125230922T_Latest</vt:lpstr>
      <vt:lpstr>A125230926A</vt:lpstr>
      <vt:lpstr>A125230926A_Data</vt:lpstr>
      <vt:lpstr>A125230926A_Latest</vt:lpstr>
      <vt:lpstr>A125231282X</vt:lpstr>
      <vt:lpstr>A125231282X_Data</vt:lpstr>
      <vt:lpstr>A125231282X_Latest</vt:lpstr>
      <vt:lpstr>A125231286J</vt:lpstr>
      <vt:lpstr>A125231286J_Data</vt:lpstr>
      <vt:lpstr>A125231286J_Latest</vt:lpstr>
      <vt:lpstr>A125231290X</vt:lpstr>
      <vt:lpstr>A125231290X_Data</vt:lpstr>
      <vt:lpstr>A125231290X_Latest</vt:lpstr>
      <vt:lpstr>A125231294J</vt:lpstr>
      <vt:lpstr>A125231294J_Data</vt:lpstr>
      <vt:lpstr>A125231294J_Latest</vt:lpstr>
      <vt:lpstr>A125231298T</vt:lpstr>
      <vt:lpstr>A125231298T_Data</vt:lpstr>
      <vt:lpstr>A125231298T_Latest</vt:lpstr>
      <vt:lpstr>A125231302W</vt:lpstr>
      <vt:lpstr>A125231302W_Data</vt:lpstr>
      <vt:lpstr>A125231302W_Latest</vt:lpstr>
      <vt:lpstr>A125231306F</vt:lpstr>
      <vt:lpstr>A125231306F_Data</vt:lpstr>
      <vt:lpstr>A125231306F_Latest</vt:lpstr>
      <vt:lpstr>A125231310W</vt:lpstr>
      <vt:lpstr>A125231310W_Data</vt:lpstr>
      <vt:lpstr>A125231310W_Latest</vt:lpstr>
      <vt:lpstr>A125231314F</vt:lpstr>
      <vt:lpstr>A125231314F_Data</vt:lpstr>
      <vt:lpstr>A125231314F_Latest</vt:lpstr>
      <vt:lpstr>A125231318R</vt:lpstr>
      <vt:lpstr>A125231318R_Data</vt:lpstr>
      <vt:lpstr>A125231318R_Latest</vt:lpstr>
      <vt:lpstr>A125231322F</vt:lpstr>
      <vt:lpstr>A125231322F_Data</vt:lpstr>
      <vt:lpstr>A125231322F_Latest</vt:lpstr>
      <vt:lpstr>A125231678V</vt:lpstr>
      <vt:lpstr>A125231678V_Data</vt:lpstr>
      <vt:lpstr>A125231678V_Latest</vt:lpstr>
      <vt:lpstr>A125231682K</vt:lpstr>
      <vt:lpstr>A125231682K_Data</vt:lpstr>
      <vt:lpstr>A125231682K_Latest</vt:lpstr>
      <vt:lpstr>A125231686V</vt:lpstr>
      <vt:lpstr>A125231686V_Data</vt:lpstr>
      <vt:lpstr>A125231686V_Latest</vt:lpstr>
      <vt:lpstr>A125231690K</vt:lpstr>
      <vt:lpstr>A125231690K_Data</vt:lpstr>
      <vt:lpstr>A125231690K_Latest</vt:lpstr>
      <vt:lpstr>A125231694V</vt:lpstr>
      <vt:lpstr>A125231694V_Data</vt:lpstr>
      <vt:lpstr>A125231694V_Latest</vt:lpstr>
      <vt:lpstr>A125231698C</vt:lpstr>
      <vt:lpstr>A125231698C_Data</vt:lpstr>
      <vt:lpstr>A125231698C_Latest</vt:lpstr>
      <vt:lpstr>A125231702J</vt:lpstr>
      <vt:lpstr>A125231702J_Data</vt:lpstr>
      <vt:lpstr>A125231702J_Latest</vt:lpstr>
      <vt:lpstr>A125231706T</vt:lpstr>
      <vt:lpstr>A125231706T_Data</vt:lpstr>
      <vt:lpstr>A125231706T_Latest</vt:lpstr>
      <vt:lpstr>A125231710J</vt:lpstr>
      <vt:lpstr>A125231710J_Data</vt:lpstr>
      <vt:lpstr>A125231710J_Latest</vt:lpstr>
      <vt:lpstr>A125231714T</vt:lpstr>
      <vt:lpstr>A125231714T_Data</vt:lpstr>
      <vt:lpstr>A125231714T_Latest</vt:lpstr>
      <vt:lpstr>A125231718A</vt:lpstr>
      <vt:lpstr>A125231718A_Data</vt:lpstr>
      <vt:lpstr>A125231718A_Latest</vt:lpstr>
      <vt:lpstr>A125232074X</vt:lpstr>
      <vt:lpstr>A125232074X_Data</vt:lpstr>
      <vt:lpstr>A125232074X_Latest</vt:lpstr>
      <vt:lpstr>A125232078J</vt:lpstr>
      <vt:lpstr>A125232078J_Data</vt:lpstr>
      <vt:lpstr>A125232078J_Latest</vt:lpstr>
      <vt:lpstr>A125232082X</vt:lpstr>
      <vt:lpstr>A125232082X_Data</vt:lpstr>
      <vt:lpstr>A125232082X_Latest</vt:lpstr>
      <vt:lpstr>A125232086J</vt:lpstr>
      <vt:lpstr>A125232086J_Data</vt:lpstr>
      <vt:lpstr>A125232086J_Latest</vt:lpstr>
      <vt:lpstr>A125232090X</vt:lpstr>
      <vt:lpstr>A125232090X_Data</vt:lpstr>
      <vt:lpstr>A125232090X_Latest</vt:lpstr>
      <vt:lpstr>A125232094J</vt:lpstr>
      <vt:lpstr>A125232094J_Data</vt:lpstr>
      <vt:lpstr>A125232094J_Latest</vt:lpstr>
      <vt:lpstr>A125232098T</vt:lpstr>
      <vt:lpstr>A125232098T_Data</vt:lpstr>
      <vt:lpstr>A125232098T_Latest</vt:lpstr>
      <vt:lpstr>A125232102W</vt:lpstr>
      <vt:lpstr>A125232102W_Data</vt:lpstr>
      <vt:lpstr>A125232102W_Latest</vt:lpstr>
      <vt:lpstr>A125232106F</vt:lpstr>
      <vt:lpstr>A125232106F_Data</vt:lpstr>
      <vt:lpstr>A125232106F_Latest</vt:lpstr>
      <vt:lpstr>A125232110W</vt:lpstr>
      <vt:lpstr>A125232110W_Data</vt:lpstr>
      <vt:lpstr>A125232110W_Latest</vt:lpstr>
      <vt:lpstr>A125232114F</vt:lpstr>
      <vt:lpstr>A125232114F_Data</vt:lpstr>
      <vt:lpstr>A125232114F_Latest</vt:lpstr>
      <vt:lpstr>A125232470A</vt:lpstr>
      <vt:lpstr>A125232470A_Data</vt:lpstr>
      <vt:lpstr>A125232470A_Latest</vt:lpstr>
      <vt:lpstr>A125232474K</vt:lpstr>
      <vt:lpstr>A125232474K_Data</vt:lpstr>
      <vt:lpstr>A125232474K_Latest</vt:lpstr>
      <vt:lpstr>A125232478V</vt:lpstr>
      <vt:lpstr>A125232478V_Data</vt:lpstr>
      <vt:lpstr>A125232478V_Latest</vt:lpstr>
      <vt:lpstr>A125232482K</vt:lpstr>
      <vt:lpstr>A125232482K_Data</vt:lpstr>
      <vt:lpstr>A125232482K_Latest</vt:lpstr>
      <vt:lpstr>A125232486V</vt:lpstr>
      <vt:lpstr>A125232486V_Data</vt:lpstr>
      <vt:lpstr>A125232486V_Latest</vt:lpstr>
      <vt:lpstr>A125232490K</vt:lpstr>
      <vt:lpstr>A125232490K_Data</vt:lpstr>
      <vt:lpstr>A125232490K_Latest</vt:lpstr>
      <vt:lpstr>A125232494V</vt:lpstr>
      <vt:lpstr>A125232494V_Data</vt:lpstr>
      <vt:lpstr>A125232494V_Latest</vt:lpstr>
      <vt:lpstr>A125232498C</vt:lpstr>
      <vt:lpstr>A125232498C_Data</vt:lpstr>
      <vt:lpstr>A125232498C_Latest</vt:lpstr>
      <vt:lpstr>A125232502J</vt:lpstr>
      <vt:lpstr>A125232502J_Data</vt:lpstr>
      <vt:lpstr>A125232502J_Latest</vt:lpstr>
      <vt:lpstr>A125232506T</vt:lpstr>
      <vt:lpstr>A125232506T_Data</vt:lpstr>
      <vt:lpstr>A125232506T_Latest</vt:lpstr>
      <vt:lpstr>A125232510J</vt:lpstr>
      <vt:lpstr>A125232510J_Data</vt:lpstr>
      <vt:lpstr>A125232510J_Latest</vt:lpstr>
      <vt:lpstr>A125232514T</vt:lpstr>
      <vt:lpstr>A125232514T_Data</vt:lpstr>
      <vt:lpstr>A125232514T_Latest</vt:lpstr>
      <vt:lpstr>A125232518A</vt:lpstr>
      <vt:lpstr>A125232518A_Data</vt:lpstr>
      <vt:lpstr>A125232518A_Latest</vt:lpstr>
      <vt:lpstr>A125232522T</vt:lpstr>
      <vt:lpstr>A125232522T_Data</vt:lpstr>
      <vt:lpstr>A125232522T_Latest</vt:lpstr>
      <vt:lpstr>A125232526A</vt:lpstr>
      <vt:lpstr>A125232526A_Data</vt:lpstr>
      <vt:lpstr>A125232526A_Latest</vt:lpstr>
      <vt:lpstr>A125232530T</vt:lpstr>
      <vt:lpstr>A125232530T_Data</vt:lpstr>
      <vt:lpstr>A125232530T_Latest</vt:lpstr>
      <vt:lpstr>A125232534A</vt:lpstr>
      <vt:lpstr>A125232534A_Data</vt:lpstr>
      <vt:lpstr>A125232534A_Latest</vt:lpstr>
      <vt:lpstr>A125232538K</vt:lpstr>
      <vt:lpstr>A125232538K_Data</vt:lpstr>
      <vt:lpstr>A125232538K_Latest</vt:lpstr>
      <vt:lpstr>A125232542A</vt:lpstr>
      <vt:lpstr>A125232542A_Data</vt:lpstr>
      <vt:lpstr>A125232542A_Latest</vt:lpstr>
      <vt:lpstr>A125232546K</vt:lpstr>
      <vt:lpstr>A125232546K_Data</vt:lpstr>
      <vt:lpstr>A125232546K_Latest</vt:lpstr>
      <vt:lpstr>A125232550A</vt:lpstr>
      <vt:lpstr>A125232550A_Data</vt:lpstr>
      <vt:lpstr>A125232550A_Latest</vt:lpstr>
      <vt:lpstr>A125232554K</vt:lpstr>
      <vt:lpstr>A125232554K_Data</vt:lpstr>
      <vt:lpstr>A125232554K_Latest</vt:lpstr>
      <vt:lpstr>A125232558V</vt:lpstr>
      <vt:lpstr>A125232558V_Data</vt:lpstr>
      <vt:lpstr>A125232558V_Latest</vt:lpstr>
      <vt:lpstr>A125232562K</vt:lpstr>
      <vt:lpstr>A125232562K_Data</vt:lpstr>
      <vt:lpstr>A125232562K_Latest</vt:lpstr>
      <vt:lpstr>A125232566V</vt:lpstr>
      <vt:lpstr>A125232566V_Data</vt:lpstr>
      <vt:lpstr>A125232566V_Latest</vt:lpstr>
      <vt:lpstr>A125232570K</vt:lpstr>
      <vt:lpstr>A125232570K_Data</vt:lpstr>
      <vt:lpstr>A125232570K_Latest</vt:lpstr>
      <vt:lpstr>A125232574V</vt:lpstr>
      <vt:lpstr>A125232574V_Data</vt:lpstr>
      <vt:lpstr>A125232574V_Latest</vt:lpstr>
      <vt:lpstr>A125232578C</vt:lpstr>
      <vt:lpstr>A125232578C_Data</vt:lpstr>
      <vt:lpstr>A125232578C_Latest</vt:lpstr>
      <vt:lpstr>A125232582V</vt:lpstr>
      <vt:lpstr>A125232582V_Data</vt:lpstr>
      <vt:lpstr>A125232582V_Latest</vt:lpstr>
      <vt:lpstr>A125232586C</vt:lpstr>
      <vt:lpstr>A125232586C_Data</vt:lpstr>
      <vt:lpstr>A125232586C_Latest</vt:lpstr>
      <vt:lpstr>A125232590V</vt:lpstr>
      <vt:lpstr>A125232590V_Data</vt:lpstr>
      <vt:lpstr>A125232590V_Latest</vt:lpstr>
      <vt:lpstr>A125232594C</vt:lpstr>
      <vt:lpstr>A125232594C_Data</vt:lpstr>
      <vt:lpstr>A125232594C_Latest</vt:lpstr>
      <vt:lpstr>A125232598L</vt:lpstr>
      <vt:lpstr>A125232598L_Data</vt:lpstr>
      <vt:lpstr>A125232598L_Latest</vt:lpstr>
      <vt:lpstr>A125232602T</vt:lpstr>
      <vt:lpstr>A125232602T_Data</vt:lpstr>
      <vt:lpstr>A125232602T_Latest</vt:lpstr>
      <vt:lpstr>A125232606A</vt:lpstr>
      <vt:lpstr>A125232606A_Data</vt:lpstr>
      <vt:lpstr>A125232606A_Latest</vt:lpstr>
      <vt:lpstr>A125232610T</vt:lpstr>
      <vt:lpstr>A125232610T_Data</vt:lpstr>
      <vt:lpstr>A125232610T_Latest</vt:lpstr>
      <vt:lpstr>A125232614A</vt:lpstr>
      <vt:lpstr>A125232614A_Data</vt:lpstr>
      <vt:lpstr>A125232614A_Latest</vt:lpstr>
      <vt:lpstr>A125232618K</vt:lpstr>
      <vt:lpstr>A125232618K_Data</vt:lpstr>
      <vt:lpstr>A125232618K_Latest</vt:lpstr>
      <vt:lpstr>A125232622A</vt:lpstr>
      <vt:lpstr>A125232622A_Data</vt:lpstr>
      <vt:lpstr>A125232622A_Latest</vt:lpstr>
      <vt:lpstr>A125232626K</vt:lpstr>
      <vt:lpstr>A125232626K_Data</vt:lpstr>
      <vt:lpstr>A125232626K_Latest</vt:lpstr>
      <vt:lpstr>A125232630A</vt:lpstr>
      <vt:lpstr>A125232630A_Data</vt:lpstr>
      <vt:lpstr>A125232630A_Latest</vt:lpstr>
      <vt:lpstr>A125232634K</vt:lpstr>
      <vt:lpstr>A125232634K_Data</vt:lpstr>
      <vt:lpstr>A125232634K_Latest</vt:lpstr>
      <vt:lpstr>A125232638V</vt:lpstr>
      <vt:lpstr>A125232638V_Data</vt:lpstr>
      <vt:lpstr>A125232638V_Latest</vt:lpstr>
      <vt:lpstr>A125232642K</vt:lpstr>
      <vt:lpstr>A125232642K_Data</vt:lpstr>
      <vt:lpstr>A125232642K_Latest</vt:lpstr>
      <vt:lpstr>A125232646V</vt:lpstr>
      <vt:lpstr>A125232646V_Data</vt:lpstr>
      <vt:lpstr>A125232646V_Latest</vt:lpstr>
      <vt:lpstr>A125232650K</vt:lpstr>
      <vt:lpstr>A125232650K_Data</vt:lpstr>
      <vt:lpstr>A125232650K_Latest</vt:lpstr>
      <vt:lpstr>A125232654V</vt:lpstr>
      <vt:lpstr>A125232654V_Data</vt:lpstr>
      <vt:lpstr>A125232654V_Latest</vt:lpstr>
      <vt:lpstr>A125232658C</vt:lpstr>
      <vt:lpstr>A125232658C_Data</vt:lpstr>
      <vt:lpstr>A125232658C_Latest</vt:lpstr>
      <vt:lpstr>A125232662V</vt:lpstr>
      <vt:lpstr>A125232662V_Data</vt:lpstr>
      <vt:lpstr>A125232662V_Latest</vt:lpstr>
      <vt:lpstr>A125232666C</vt:lpstr>
      <vt:lpstr>A125232666C_Data</vt:lpstr>
      <vt:lpstr>A125232666C_Latest</vt:lpstr>
      <vt:lpstr>A125232670V</vt:lpstr>
      <vt:lpstr>A125232670V_Data</vt:lpstr>
      <vt:lpstr>A125232670V_Latest</vt:lpstr>
      <vt:lpstr>A125232674C</vt:lpstr>
      <vt:lpstr>A125232674C_Data</vt:lpstr>
      <vt:lpstr>A125232674C_Latest</vt:lpstr>
      <vt:lpstr>A125232678L</vt:lpstr>
      <vt:lpstr>A125232678L_Data</vt:lpstr>
      <vt:lpstr>A125232678L_Latest</vt:lpstr>
      <vt:lpstr>A125232682C</vt:lpstr>
      <vt:lpstr>A125232682C_Data</vt:lpstr>
      <vt:lpstr>A125232682C_Latest</vt:lpstr>
      <vt:lpstr>A125232686L</vt:lpstr>
      <vt:lpstr>A125232686L_Data</vt:lpstr>
      <vt:lpstr>A125232686L_Latest</vt:lpstr>
      <vt:lpstr>A125232690C</vt:lpstr>
      <vt:lpstr>A125232690C_Data</vt:lpstr>
      <vt:lpstr>A125232690C_Latest</vt:lpstr>
      <vt:lpstr>A125232694L</vt:lpstr>
      <vt:lpstr>A125232694L_Data</vt:lpstr>
      <vt:lpstr>A125232694L_Latest</vt:lpstr>
      <vt:lpstr>A125232698W</vt:lpstr>
      <vt:lpstr>A125232698W_Data</vt:lpstr>
      <vt:lpstr>A125232698W_Latest</vt:lpstr>
      <vt:lpstr>A125232702A</vt:lpstr>
      <vt:lpstr>A125232702A_Data</vt:lpstr>
      <vt:lpstr>A125232702A_Latest</vt:lpstr>
      <vt:lpstr>A125232706K</vt:lpstr>
      <vt:lpstr>A125232706K_Data</vt:lpstr>
      <vt:lpstr>A125232706K_Latest</vt:lpstr>
      <vt:lpstr>A125232710A</vt:lpstr>
      <vt:lpstr>A125232710A_Data</vt:lpstr>
      <vt:lpstr>A125232710A_Latest</vt:lpstr>
      <vt:lpstr>A125232714K</vt:lpstr>
      <vt:lpstr>A125232714K_Data</vt:lpstr>
      <vt:lpstr>A125232714K_Latest</vt:lpstr>
      <vt:lpstr>A125232718V</vt:lpstr>
      <vt:lpstr>A125232718V_Data</vt:lpstr>
      <vt:lpstr>A125232718V_Latest</vt:lpstr>
      <vt:lpstr>A125232722K</vt:lpstr>
      <vt:lpstr>A125232722K_Data</vt:lpstr>
      <vt:lpstr>A125232722K_Latest</vt:lpstr>
      <vt:lpstr>A125232726V</vt:lpstr>
      <vt:lpstr>A125232726V_Data</vt:lpstr>
      <vt:lpstr>A125232726V_Latest</vt:lpstr>
      <vt:lpstr>A125232730K</vt:lpstr>
      <vt:lpstr>A125232730K_Data</vt:lpstr>
      <vt:lpstr>A125232730K_Latest</vt:lpstr>
      <vt:lpstr>A125232734V</vt:lpstr>
      <vt:lpstr>A125232734V_Data</vt:lpstr>
      <vt:lpstr>A125232734V_Latest</vt:lpstr>
      <vt:lpstr>A125232738C</vt:lpstr>
      <vt:lpstr>A125232738C_Data</vt:lpstr>
      <vt:lpstr>A125232738C_Latest</vt:lpstr>
      <vt:lpstr>A125232742V</vt:lpstr>
      <vt:lpstr>A125232742V_Data</vt:lpstr>
      <vt:lpstr>A125232742V_Latest</vt:lpstr>
      <vt:lpstr>A125232746C</vt:lpstr>
      <vt:lpstr>A125232746C_Data</vt:lpstr>
      <vt:lpstr>A125232746C_Latest</vt:lpstr>
      <vt:lpstr>A125232750V</vt:lpstr>
      <vt:lpstr>A125232750V_Data</vt:lpstr>
      <vt:lpstr>A125232750V_Latest</vt:lpstr>
      <vt:lpstr>A125232754C</vt:lpstr>
      <vt:lpstr>A125232754C_Data</vt:lpstr>
      <vt:lpstr>A125232754C_Latest</vt:lpstr>
      <vt:lpstr>A125232758L</vt:lpstr>
      <vt:lpstr>A125232758L_Data</vt:lpstr>
      <vt:lpstr>A125232758L_Latest</vt:lpstr>
      <vt:lpstr>A125232762C</vt:lpstr>
      <vt:lpstr>A125232762C_Data</vt:lpstr>
      <vt:lpstr>A125232762C_Latest</vt:lpstr>
      <vt:lpstr>A125232766L</vt:lpstr>
      <vt:lpstr>A125232766L_Data</vt:lpstr>
      <vt:lpstr>A125232766L_Latest</vt:lpstr>
      <vt:lpstr>A125232770C</vt:lpstr>
      <vt:lpstr>A125232770C_Data</vt:lpstr>
      <vt:lpstr>A125232770C_Latest</vt:lpstr>
      <vt:lpstr>A125232774L</vt:lpstr>
      <vt:lpstr>A125232774L_Data</vt:lpstr>
      <vt:lpstr>A125232774L_Latest</vt:lpstr>
      <vt:lpstr>A125232778W</vt:lpstr>
      <vt:lpstr>A125232778W_Data</vt:lpstr>
      <vt:lpstr>A125232778W_Latest</vt:lpstr>
      <vt:lpstr>A125232782L</vt:lpstr>
      <vt:lpstr>A125232782L_Data</vt:lpstr>
      <vt:lpstr>A125232782L_Latest</vt:lpstr>
      <vt:lpstr>A125232786W</vt:lpstr>
      <vt:lpstr>A125232786W_Data</vt:lpstr>
      <vt:lpstr>A125232786W_Latest</vt:lpstr>
      <vt:lpstr>A125232790L</vt:lpstr>
      <vt:lpstr>A125232790L_Data</vt:lpstr>
      <vt:lpstr>A125232790L_Latest</vt:lpstr>
      <vt:lpstr>A125232794W</vt:lpstr>
      <vt:lpstr>A125232794W_Data</vt:lpstr>
      <vt:lpstr>A125232794W_Latest</vt:lpstr>
      <vt:lpstr>A125232798F</vt:lpstr>
      <vt:lpstr>A125232798F_Data</vt:lpstr>
      <vt:lpstr>A125232798F_Latest</vt:lpstr>
      <vt:lpstr>A125232802K</vt:lpstr>
      <vt:lpstr>A125232802K_Data</vt:lpstr>
      <vt:lpstr>A125232802K_Latest</vt:lpstr>
      <vt:lpstr>A125232806V</vt:lpstr>
      <vt:lpstr>A125232806V_Data</vt:lpstr>
      <vt:lpstr>A125232806V_Latest</vt:lpstr>
      <vt:lpstr>A125232810K</vt:lpstr>
      <vt:lpstr>A125232810K_Data</vt:lpstr>
      <vt:lpstr>A125232810K_Latest</vt:lpstr>
      <vt:lpstr>A125232814V</vt:lpstr>
      <vt:lpstr>A125232814V_Data</vt:lpstr>
      <vt:lpstr>A125232814V_Latest</vt:lpstr>
      <vt:lpstr>A125232818C</vt:lpstr>
      <vt:lpstr>A125232818C_Data</vt:lpstr>
      <vt:lpstr>A125232818C_Latest</vt:lpstr>
      <vt:lpstr>A125232822V</vt:lpstr>
      <vt:lpstr>A125232822V_Data</vt:lpstr>
      <vt:lpstr>A125232822V_Latest</vt:lpstr>
      <vt:lpstr>A125232826C</vt:lpstr>
      <vt:lpstr>A125232826C_Data</vt:lpstr>
      <vt:lpstr>A125232826C_Latest</vt:lpstr>
      <vt:lpstr>A125232830V</vt:lpstr>
      <vt:lpstr>A125232830V_Data</vt:lpstr>
      <vt:lpstr>A125232830V_Latest</vt:lpstr>
      <vt:lpstr>A125232834C</vt:lpstr>
      <vt:lpstr>A125232834C_Data</vt:lpstr>
      <vt:lpstr>A125232834C_Latest</vt:lpstr>
      <vt:lpstr>A125232838L</vt:lpstr>
      <vt:lpstr>A125232838L_Data</vt:lpstr>
      <vt:lpstr>A125232838L_Latest</vt:lpstr>
      <vt:lpstr>A125232842C</vt:lpstr>
      <vt:lpstr>A125232842C_Data</vt:lpstr>
      <vt:lpstr>A125232842C_Latest</vt:lpstr>
      <vt:lpstr>A125232846L</vt:lpstr>
      <vt:lpstr>A125232846L_Data</vt:lpstr>
      <vt:lpstr>A125232846L_Latest</vt:lpstr>
      <vt:lpstr>A125232850C</vt:lpstr>
      <vt:lpstr>A125232850C_Data</vt:lpstr>
      <vt:lpstr>A125232850C_Latest</vt:lpstr>
      <vt:lpstr>A125232854L</vt:lpstr>
      <vt:lpstr>A125232854L_Data</vt:lpstr>
      <vt:lpstr>A125232854L_Latest</vt:lpstr>
      <vt:lpstr>A125232858W</vt:lpstr>
      <vt:lpstr>A125232858W_Data</vt:lpstr>
      <vt:lpstr>A125232858W_Latest</vt:lpstr>
      <vt:lpstr>A125232862L</vt:lpstr>
      <vt:lpstr>A125232862L_Data</vt:lpstr>
      <vt:lpstr>A125232862L_Latest</vt:lpstr>
      <vt:lpstr>A125232866W</vt:lpstr>
      <vt:lpstr>A125232866W_Data</vt:lpstr>
      <vt:lpstr>A125232866W_Latest</vt:lpstr>
      <vt:lpstr>A125232870L</vt:lpstr>
      <vt:lpstr>A125232870L_Data</vt:lpstr>
      <vt:lpstr>A125232870L_Latest</vt:lpstr>
      <vt:lpstr>A125232874W</vt:lpstr>
      <vt:lpstr>A125232874W_Data</vt:lpstr>
      <vt:lpstr>A125232874W_Latest</vt:lpstr>
      <vt:lpstr>A125232878F</vt:lpstr>
      <vt:lpstr>A125232878F_Data</vt:lpstr>
      <vt:lpstr>A125232878F_Latest</vt:lpstr>
      <vt:lpstr>A125232882W</vt:lpstr>
      <vt:lpstr>A125232882W_Data</vt:lpstr>
      <vt:lpstr>A125232882W_Latest</vt:lpstr>
      <vt:lpstr>A125232886F</vt:lpstr>
      <vt:lpstr>A125232886F_Data</vt:lpstr>
      <vt:lpstr>A125232886F_Latest</vt:lpstr>
      <vt:lpstr>A125232890W</vt:lpstr>
      <vt:lpstr>A125232890W_Data</vt:lpstr>
      <vt:lpstr>A125232890W_Latest</vt:lpstr>
      <vt:lpstr>A125232894F</vt:lpstr>
      <vt:lpstr>A125232894F_Data</vt:lpstr>
      <vt:lpstr>A125232894F_Latest</vt:lpstr>
      <vt:lpstr>A125232898R</vt:lpstr>
      <vt:lpstr>A125232898R_Data</vt:lpstr>
      <vt:lpstr>A125232898R_Latest</vt:lpstr>
      <vt:lpstr>A125232902V</vt:lpstr>
      <vt:lpstr>A125232902V_Data</vt:lpstr>
      <vt:lpstr>A125232902V_Latest</vt:lpstr>
      <vt:lpstr>A125232906C</vt:lpstr>
      <vt:lpstr>A125232906C_Data</vt:lpstr>
      <vt:lpstr>A125232906C_Latest</vt:lpstr>
      <vt:lpstr>A125233262A</vt:lpstr>
      <vt:lpstr>A125233262A_Data</vt:lpstr>
      <vt:lpstr>A125233262A_Latest</vt:lpstr>
      <vt:lpstr>A125233266K</vt:lpstr>
      <vt:lpstr>A125233266K_Data</vt:lpstr>
      <vt:lpstr>A125233266K_Latest</vt:lpstr>
      <vt:lpstr>A125233270A</vt:lpstr>
      <vt:lpstr>A125233270A_Data</vt:lpstr>
      <vt:lpstr>A125233270A_Latest</vt:lpstr>
      <vt:lpstr>A125233274K</vt:lpstr>
      <vt:lpstr>A125233274K_Data</vt:lpstr>
      <vt:lpstr>A125233274K_Latest</vt:lpstr>
      <vt:lpstr>A125233278V</vt:lpstr>
      <vt:lpstr>A125233278V_Data</vt:lpstr>
      <vt:lpstr>A125233278V_Latest</vt:lpstr>
      <vt:lpstr>A125233282K</vt:lpstr>
      <vt:lpstr>A125233282K_Data</vt:lpstr>
      <vt:lpstr>A125233282K_Latest</vt:lpstr>
      <vt:lpstr>A125233286V</vt:lpstr>
      <vt:lpstr>A125233286V_Data</vt:lpstr>
      <vt:lpstr>A125233286V_Latest</vt:lpstr>
      <vt:lpstr>A125233290K</vt:lpstr>
      <vt:lpstr>A125233290K_Data</vt:lpstr>
      <vt:lpstr>A125233290K_Latest</vt:lpstr>
      <vt:lpstr>A125233294V</vt:lpstr>
      <vt:lpstr>A125233294V_Data</vt:lpstr>
      <vt:lpstr>A125233294V_Latest</vt:lpstr>
      <vt:lpstr>A125233298C</vt:lpstr>
      <vt:lpstr>A125233298C_Data</vt:lpstr>
      <vt:lpstr>A125233298C_Latest</vt:lpstr>
      <vt:lpstr>A125233302J</vt:lpstr>
      <vt:lpstr>A125233302J_Data</vt:lpstr>
      <vt:lpstr>A125233302J_Latest</vt:lpstr>
      <vt:lpstr>A125233658W</vt:lpstr>
      <vt:lpstr>A125233658W_Data</vt:lpstr>
      <vt:lpstr>A125233658W_Latest</vt:lpstr>
      <vt:lpstr>A125233662L</vt:lpstr>
      <vt:lpstr>A125233662L_Data</vt:lpstr>
      <vt:lpstr>A125233662L_Latest</vt:lpstr>
      <vt:lpstr>A125233666W</vt:lpstr>
      <vt:lpstr>A125233666W_Data</vt:lpstr>
      <vt:lpstr>A125233666W_Latest</vt:lpstr>
      <vt:lpstr>A125233670L</vt:lpstr>
      <vt:lpstr>A125233670L_Data</vt:lpstr>
      <vt:lpstr>A125233670L_Latest</vt:lpstr>
      <vt:lpstr>A125233674W</vt:lpstr>
      <vt:lpstr>A125233674W_Data</vt:lpstr>
      <vt:lpstr>A125233674W_Latest</vt:lpstr>
      <vt:lpstr>A125233678F</vt:lpstr>
      <vt:lpstr>A125233678F_Data</vt:lpstr>
      <vt:lpstr>A125233678F_Latest</vt:lpstr>
      <vt:lpstr>A125233682W</vt:lpstr>
      <vt:lpstr>A125233682W_Data</vt:lpstr>
      <vt:lpstr>A125233682W_Latest</vt:lpstr>
      <vt:lpstr>A125233686F</vt:lpstr>
      <vt:lpstr>A125233686F_Data</vt:lpstr>
      <vt:lpstr>A125233686F_Latest</vt:lpstr>
      <vt:lpstr>A125233690W</vt:lpstr>
      <vt:lpstr>A125233690W_Data</vt:lpstr>
      <vt:lpstr>A125233690W_Latest</vt:lpstr>
      <vt:lpstr>A125233694F</vt:lpstr>
      <vt:lpstr>A125233694F_Data</vt:lpstr>
      <vt:lpstr>A125233694F_Latest</vt:lpstr>
      <vt:lpstr>A125233698R</vt:lpstr>
      <vt:lpstr>A125233698R_Data</vt:lpstr>
      <vt:lpstr>A125233698R_Latest</vt:lpstr>
      <vt:lpstr>A125234054A</vt:lpstr>
      <vt:lpstr>A125234054A_Data</vt:lpstr>
      <vt:lpstr>A125234054A_Latest</vt:lpstr>
      <vt:lpstr>A125234058K</vt:lpstr>
      <vt:lpstr>A125234058K_Data</vt:lpstr>
      <vt:lpstr>A125234058K_Latest</vt:lpstr>
      <vt:lpstr>A125234062A</vt:lpstr>
      <vt:lpstr>A125234062A_Data</vt:lpstr>
      <vt:lpstr>A125234062A_Latest</vt:lpstr>
      <vt:lpstr>A125234066K</vt:lpstr>
      <vt:lpstr>A125234066K_Data</vt:lpstr>
      <vt:lpstr>A125234066K_Latest</vt:lpstr>
      <vt:lpstr>A125234070A</vt:lpstr>
      <vt:lpstr>A125234070A_Data</vt:lpstr>
      <vt:lpstr>A125234070A_Latest</vt:lpstr>
      <vt:lpstr>A125234074K</vt:lpstr>
      <vt:lpstr>A125234074K_Data</vt:lpstr>
      <vt:lpstr>A125234074K_Latest</vt:lpstr>
      <vt:lpstr>A125234078V</vt:lpstr>
      <vt:lpstr>A125234078V_Data</vt:lpstr>
      <vt:lpstr>A125234078V_Latest</vt:lpstr>
      <vt:lpstr>A125234082K</vt:lpstr>
      <vt:lpstr>A125234082K_Data</vt:lpstr>
      <vt:lpstr>A125234082K_Latest</vt:lpstr>
      <vt:lpstr>A125234086V</vt:lpstr>
      <vt:lpstr>A125234086V_Data</vt:lpstr>
      <vt:lpstr>A125234086V_Latest</vt:lpstr>
      <vt:lpstr>A125234090K</vt:lpstr>
      <vt:lpstr>A125234090K_Data</vt:lpstr>
      <vt:lpstr>A125234090K_Latest</vt:lpstr>
      <vt:lpstr>A125234094V</vt:lpstr>
      <vt:lpstr>A125234094V_Data</vt:lpstr>
      <vt:lpstr>A125234094V_Latest</vt:lpstr>
      <vt:lpstr>A125234450C</vt:lpstr>
      <vt:lpstr>A125234450C_Data</vt:lpstr>
      <vt:lpstr>A125234450C_Latest</vt:lpstr>
      <vt:lpstr>A125234454L</vt:lpstr>
      <vt:lpstr>A125234454L_Data</vt:lpstr>
      <vt:lpstr>A125234454L_Latest</vt:lpstr>
      <vt:lpstr>A125234458W</vt:lpstr>
      <vt:lpstr>A125234458W_Data</vt:lpstr>
      <vt:lpstr>A125234458W_Latest</vt:lpstr>
      <vt:lpstr>A125234462L</vt:lpstr>
      <vt:lpstr>A125234462L_Data</vt:lpstr>
      <vt:lpstr>A125234462L_Latest</vt:lpstr>
      <vt:lpstr>A125234466W</vt:lpstr>
      <vt:lpstr>A125234466W_Data</vt:lpstr>
      <vt:lpstr>A125234466W_Latest</vt:lpstr>
      <vt:lpstr>A125234470L</vt:lpstr>
      <vt:lpstr>A125234470L_Data</vt:lpstr>
      <vt:lpstr>A125234470L_Latest</vt:lpstr>
      <vt:lpstr>A125234474W</vt:lpstr>
      <vt:lpstr>A125234474W_Data</vt:lpstr>
      <vt:lpstr>A125234474W_Latest</vt:lpstr>
      <vt:lpstr>A125234478F</vt:lpstr>
      <vt:lpstr>A125234478F_Data</vt:lpstr>
      <vt:lpstr>A125234478F_Latest</vt:lpstr>
      <vt:lpstr>A125234482W</vt:lpstr>
      <vt:lpstr>A125234482W_Data</vt:lpstr>
      <vt:lpstr>A125234482W_Latest</vt:lpstr>
      <vt:lpstr>A125234486F</vt:lpstr>
      <vt:lpstr>A125234486F_Data</vt:lpstr>
      <vt:lpstr>A125234486F_Latest</vt:lpstr>
      <vt:lpstr>A125234490W</vt:lpstr>
      <vt:lpstr>A125234490W_Data</vt:lpstr>
      <vt:lpstr>A125234490W_Latest</vt:lpstr>
      <vt:lpstr>A125234846X</vt:lpstr>
      <vt:lpstr>A125234846X_Data</vt:lpstr>
      <vt:lpstr>A125234846X_Latest</vt:lpstr>
      <vt:lpstr>A125234850R</vt:lpstr>
      <vt:lpstr>A125234850R_Data</vt:lpstr>
      <vt:lpstr>A125234850R_Latest</vt:lpstr>
      <vt:lpstr>A125234854X</vt:lpstr>
      <vt:lpstr>A125234854X_Data</vt:lpstr>
      <vt:lpstr>A125234854X_Latest</vt:lpstr>
      <vt:lpstr>A125234858J</vt:lpstr>
      <vt:lpstr>A125234858J_Data</vt:lpstr>
      <vt:lpstr>A125234858J_Latest</vt:lpstr>
      <vt:lpstr>A125234862X</vt:lpstr>
      <vt:lpstr>A125234862X_Data</vt:lpstr>
      <vt:lpstr>A125234862X_Latest</vt:lpstr>
      <vt:lpstr>A125234866J</vt:lpstr>
      <vt:lpstr>A125234866J_Data</vt:lpstr>
      <vt:lpstr>A125234866J_Latest</vt:lpstr>
      <vt:lpstr>A125234870X</vt:lpstr>
      <vt:lpstr>A125234870X_Data</vt:lpstr>
      <vt:lpstr>A125234870X_Latest</vt:lpstr>
      <vt:lpstr>A125234874J</vt:lpstr>
      <vt:lpstr>A125234874J_Data</vt:lpstr>
      <vt:lpstr>A125234874J_Latest</vt:lpstr>
      <vt:lpstr>A125234878T</vt:lpstr>
      <vt:lpstr>A125234878T_Data</vt:lpstr>
      <vt:lpstr>A125234878T_Latest</vt:lpstr>
      <vt:lpstr>A125234882J</vt:lpstr>
      <vt:lpstr>A125234882J_Data</vt:lpstr>
      <vt:lpstr>A125234882J_Latest</vt:lpstr>
      <vt:lpstr>A125234886T</vt:lpstr>
      <vt:lpstr>A125234886T_Data</vt:lpstr>
      <vt:lpstr>A125234886T_Latest</vt:lpstr>
      <vt:lpstr>A125234890J</vt:lpstr>
      <vt:lpstr>A125234890J_Data</vt:lpstr>
      <vt:lpstr>A125234890J_Latest</vt:lpstr>
      <vt:lpstr>A125234894T</vt:lpstr>
      <vt:lpstr>A125234894T_Data</vt:lpstr>
      <vt:lpstr>A125234894T_Latest</vt:lpstr>
      <vt:lpstr>A125234898A</vt:lpstr>
      <vt:lpstr>A125234898A_Data</vt:lpstr>
      <vt:lpstr>A125234898A_Latest</vt:lpstr>
      <vt:lpstr>A125234902F</vt:lpstr>
      <vt:lpstr>A125234902F_Data</vt:lpstr>
      <vt:lpstr>A125234902F_Latest</vt:lpstr>
      <vt:lpstr>A125234906R</vt:lpstr>
      <vt:lpstr>A125234906R_Data</vt:lpstr>
      <vt:lpstr>A125234906R_Latest</vt:lpstr>
      <vt:lpstr>A125234910F</vt:lpstr>
      <vt:lpstr>A125234910F_Data</vt:lpstr>
      <vt:lpstr>A125234910F_Latest</vt:lpstr>
      <vt:lpstr>A125234914R</vt:lpstr>
      <vt:lpstr>A125234914R_Data</vt:lpstr>
      <vt:lpstr>A125234914R_Latest</vt:lpstr>
      <vt:lpstr>A125234918X</vt:lpstr>
      <vt:lpstr>A125234918X_Data</vt:lpstr>
      <vt:lpstr>A125234918X_Latest</vt:lpstr>
      <vt:lpstr>A125234922R</vt:lpstr>
      <vt:lpstr>A125234922R_Data</vt:lpstr>
      <vt:lpstr>A125234922R_Latest</vt:lpstr>
      <vt:lpstr>A125234926X</vt:lpstr>
      <vt:lpstr>A125234926X_Data</vt:lpstr>
      <vt:lpstr>A125234926X_Latest</vt:lpstr>
      <vt:lpstr>A125234930R</vt:lpstr>
      <vt:lpstr>A125234930R_Data</vt:lpstr>
      <vt:lpstr>A125234930R_Latest</vt:lpstr>
      <vt:lpstr>A125234934X</vt:lpstr>
      <vt:lpstr>A125234934X_Data</vt:lpstr>
      <vt:lpstr>A125234934X_Latest</vt:lpstr>
      <vt:lpstr>A125234938J</vt:lpstr>
      <vt:lpstr>A125234938J_Data</vt:lpstr>
      <vt:lpstr>A125234938J_Latest</vt:lpstr>
      <vt:lpstr>A125234942X</vt:lpstr>
      <vt:lpstr>A125234942X_Data</vt:lpstr>
      <vt:lpstr>A125234942X_Latest</vt:lpstr>
      <vt:lpstr>A125234946J</vt:lpstr>
      <vt:lpstr>A125234946J_Data</vt:lpstr>
      <vt:lpstr>A125234946J_Latest</vt:lpstr>
      <vt:lpstr>A125234950X</vt:lpstr>
      <vt:lpstr>A125234950X_Data</vt:lpstr>
      <vt:lpstr>A125234950X_Latest</vt:lpstr>
      <vt:lpstr>A125234954J</vt:lpstr>
      <vt:lpstr>A125234954J_Data</vt:lpstr>
      <vt:lpstr>A125234954J_Latest</vt:lpstr>
      <vt:lpstr>A125234958T</vt:lpstr>
      <vt:lpstr>A125234958T_Data</vt:lpstr>
      <vt:lpstr>A125234958T_Latest</vt:lpstr>
      <vt:lpstr>A125234962J</vt:lpstr>
      <vt:lpstr>A125234962J_Data</vt:lpstr>
      <vt:lpstr>A125234962J_Latest</vt:lpstr>
      <vt:lpstr>A125234966T</vt:lpstr>
      <vt:lpstr>A125234966T_Data</vt:lpstr>
      <vt:lpstr>A125234966T_Latest</vt:lpstr>
      <vt:lpstr>A125234970J</vt:lpstr>
      <vt:lpstr>A125234970J_Data</vt:lpstr>
      <vt:lpstr>A125234970J_Latest</vt:lpstr>
      <vt:lpstr>A125234974T</vt:lpstr>
      <vt:lpstr>A125234974T_Data</vt:lpstr>
      <vt:lpstr>A125234974T_Latest</vt:lpstr>
      <vt:lpstr>A125234978A</vt:lpstr>
      <vt:lpstr>A125234978A_Data</vt:lpstr>
      <vt:lpstr>A125234978A_Latest</vt:lpstr>
      <vt:lpstr>A125234982T</vt:lpstr>
      <vt:lpstr>A125234982T_Data</vt:lpstr>
      <vt:lpstr>A125234982T_Latest</vt:lpstr>
      <vt:lpstr>A125234986A</vt:lpstr>
      <vt:lpstr>A125234986A_Data</vt:lpstr>
      <vt:lpstr>A125234986A_Latest</vt:lpstr>
      <vt:lpstr>A125234990T</vt:lpstr>
      <vt:lpstr>A125234990T_Data</vt:lpstr>
      <vt:lpstr>A125234990T_Latest</vt:lpstr>
      <vt:lpstr>A125234994A</vt:lpstr>
      <vt:lpstr>A125234994A_Data</vt:lpstr>
      <vt:lpstr>A125234994A_Latest</vt:lpstr>
      <vt:lpstr>A125234998K</vt:lpstr>
      <vt:lpstr>A125234998K_Data</vt:lpstr>
      <vt:lpstr>A125234998K_Latest</vt:lpstr>
      <vt:lpstr>A125235002T</vt:lpstr>
      <vt:lpstr>A125235002T_Data</vt:lpstr>
      <vt:lpstr>A125235002T_Latest</vt:lpstr>
      <vt:lpstr>A125235006A</vt:lpstr>
      <vt:lpstr>A125235006A_Data</vt:lpstr>
      <vt:lpstr>A125235006A_Latest</vt:lpstr>
      <vt:lpstr>A125235010T</vt:lpstr>
      <vt:lpstr>A125235010T_Data</vt:lpstr>
      <vt:lpstr>A125235010T_Latest</vt:lpstr>
      <vt:lpstr>A125235014A</vt:lpstr>
      <vt:lpstr>A125235014A_Data</vt:lpstr>
      <vt:lpstr>A125235014A_Latest</vt:lpstr>
      <vt:lpstr>A125235018K</vt:lpstr>
      <vt:lpstr>A125235018K_Data</vt:lpstr>
      <vt:lpstr>A125235018K_Latest</vt:lpstr>
      <vt:lpstr>A125235022A</vt:lpstr>
      <vt:lpstr>A125235022A_Data</vt:lpstr>
      <vt:lpstr>A125235022A_Latest</vt:lpstr>
      <vt:lpstr>A125235026K</vt:lpstr>
      <vt:lpstr>A125235026K_Data</vt:lpstr>
      <vt:lpstr>A125235026K_Latest</vt:lpstr>
      <vt:lpstr>A125235030A</vt:lpstr>
      <vt:lpstr>A125235030A_Data</vt:lpstr>
      <vt:lpstr>A125235030A_Latest</vt:lpstr>
      <vt:lpstr>A125235034K</vt:lpstr>
      <vt:lpstr>A125235034K_Data</vt:lpstr>
      <vt:lpstr>A125235034K_Latest</vt:lpstr>
      <vt:lpstr>A125235038V</vt:lpstr>
      <vt:lpstr>A125235038V_Data</vt:lpstr>
      <vt:lpstr>A125235038V_Latest</vt:lpstr>
      <vt:lpstr>A125235042K</vt:lpstr>
      <vt:lpstr>A125235042K_Data</vt:lpstr>
      <vt:lpstr>A125235042K_Latest</vt:lpstr>
      <vt:lpstr>A125235046V</vt:lpstr>
      <vt:lpstr>A125235046V_Data</vt:lpstr>
      <vt:lpstr>A125235046V_Latest</vt:lpstr>
      <vt:lpstr>A125235050K</vt:lpstr>
      <vt:lpstr>A125235050K_Data</vt:lpstr>
      <vt:lpstr>A125235050K_Latest</vt:lpstr>
      <vt:lpstr>A125235054V</vt:lpstr>
      <vt:lpstr>A125235054V_Data</vt:lpstr>
      <vt:lpstr>A125235054V_Latest</vt:lpstr>
      <vt:lpstr>A125235058C</vt:lpstr>
      <vt:lpstr>A125235058C_Data</vt:lpstr>
      <vt:lpstr>A125235058C_Latest</vt:lpstr>
      <vt:lpstr>A125235062V</vt:lpstr>
      <vt:lpstr>A125235062V_Data</vt:lpstr>
      <vt:lpstr>A125235062V_Latest</vt:lpstr>
      <vt:lpstr>A125235066C</vt:lpstr>
      <vt:lpstr>A125235066C_Data</vt:lpstr>
      <vt:lpstr>A125235066C_Latest</vt:lpstr>
      <vt:lpstr>A125235070V</vt:lpstr>
      <vt:lpstr>A125235070V_Data</vt:lpstr>
      <vt:lpstr>A125235070V_Latest</vt:lpstr>
      <vt:lpstr>A125235074C</vt:lpstr>
      <vt:lpstr>A125235074C_Data</vt:lpstr>
      <vt:lpstr>A125235074C_Latest</vt:lpstr>
      <vt:lpstr>A125235078L</vt:lpstr>
      <vt:lpstr>A125235078L_Data</vt:lpstr>
      <vt:lpstr>A125235078L_Latest</vt:lpstr>
      <vt:lpstr>A125235082C</vt:lpstr>
      <vt:lpstr>A125235082C_Data</vt:lpstr>
      <vt:lpstr>A125235082C_Latest</vt:lpstr>
      <vt:lpstr>A125235086L</vt:lpstr>
      <vt:lpstr>A125235086L_Data</vt:lpstr>
      <vt:lpstr>A125235086L_Latest</vt:lpstr>
      <vt:lpstr>A125235090C</vt:lpstr>
      <vt:lpstr>A125235090C_Data</vt:lpstr>
      <vt:lpstr>A125235090C_Latest</vt:lpstr>
      <vt:lpstr>A125235094L</vt:lpstr>
      <vt:lpstr>A125235094L_Data</vt:lpstr>
      <vt:lpstr>A125235094L_Latest</vt:lpstr>
      <vt:lpstr>A125235098W</vt:lpstr>
      <vt:lpstr>A125235098W_Data</vt:lpstr>
      <vt:lpstr>A125235098W_Latest</vt:lpstr>
      <vt:lpstr>A125235102A</vt:lpstr>
      <vt:lpstr>A125235102A_Data</vt:lpstr>
      <vt:lpstr>A125235102A_Latest</vt:lpstr>
      <vt:lpstr>A125235106K</vt:lpstr>
      <vt:lpstr>A125235106K_Data</vt:lpstr>
      <vt:lpstr>A125235106K_Latest</vt:lpstr>
      <vt:lpstr>A125235110A</vt:lpstr>
      <vt:lpstr>A125235110A_Data</vt:lpstr>
      <vt:lpstr>A125235110A_Latest</vt:lpstr>
      <vt:lpstr>A125235114K</vt:lpstr>
      <vt:lpstr>A125235114K_Data</vt:lpstr>
      <vt:lpstr>A125235114K_Latest</vt:lpstr>
      <vt:lpstr>A125235118V</vt:lpstr>
      <vt:lpstr>A125235118V_Data</vt:lpstr>
      <vt:lpstr>A125235118V_Latest</vt:lpstr>
      <vt:lpstr>A125235122K</vt:lpstr>
      <vt:lpstr>A125235122K_Data</vt:lpstr>
      <vt:lpstr>A125235122K_Latest</vt:lpstr>
      <vt:lpstr>A125235126V</vt:lpstr>
      <vt:lpstr>A125235126V_Data</vt:lpstr>
      <vt:lpstr>A125235126V_Latest</vt:lpstr>
      <vt:lpstr>A125235130K</vt:lpstr>
      <vt:lpstr>A125235130K_Data</vt:lpstr>
      <vt:lpstr>A125235130K_Latest</vt:lpstr>
      <vt:lpstr>A125235134V</vt:lpstr>
      <vt:lpstr>A125235134V_Data</vt:lpstr>
      <vt:lpstr>A125235134V_Latest</vt:lpstr>
      <vt:lpstr>A125235138C</vt:lpstr>
      <vt:lpstr>A125235138C_Data</vt:lpstr>
      <vt:lpstr>A125235138C_Latest</vt:lpstr>
      <vt:lpstr>A125235142V</vt:lpstr>
      <vt:lpstr>A125235142V_Data</vt:lpstr>
      <vt:lpstr>A125235142V_Latest</vt:lpstr>
      <vt:lpstr>A125235146C</vt:lpstr>
      <vt:lpstr>A125235146C_Data</vt:lpstr>
      <vt:lpstr>A125235146C_Latest</vt:lpstr>
      <vt:lpstr>A125235150V</vt:lpstr>
      <vt:lpstr>A125235150V_Data</vt:lpstr>
      <vt:lpstr>A125235150V_Latest</vt:lpstr>
      <vt:lpstr>A125235154C</vt:lpstr>
      <vt:lpstr>A125235154C_Data</vt:lpstr>
      <vt:lpstr>A125235154C_Latest</vt:lpstr>
      <vt:lpstr>A125235158L</vt:lpstr>
      <vt:lpstr>A125235158L_Data</vt:lpstr>
      <vt:lpstr>A125235158L_Latest</vt:lpstr>
      <vt:lpstr>A125235162C</vt:lpstr>
      <vt:lpstr>A125235162C_Data</vt:lpstr>
      <vt:lpstr>A125235162C_Latest</vt:lpstr>
      <vt:lpstr>A125235166L</vt:lpstr>
      <vt:lpstr>A125235166L_Data</vt:lpstr>
      <vt:lpstr>A125235166L_Latest</vt:lpstr>
      <vt:lpstr>A125235170C</vt:lpstr>
      <vt:lpstr>A125235170C_Data</vt:lpstr>
      <vt:lpstr>A125235170C_Latest</vt:lpstr>
      <vt:lpstr>A125235174L</vt:lpstr>
      <vt:lpstr>A125235174L_Data</vt:lpstr>
      <vt:lpstr>A125235174L_Latest</vt:lpstr>
      <vt:lpstr>A125235178W</vt:lpstr>
      <vt:lpstr>A125235178W_Data</vt:lpstr>
      <vt:lpstr>A125235178W_Latest</vt:lpstr>
      <vt:lpstr>A125235182L</vt:lpstr>
      <vt:lpstr>A125235182L_Data</vt:lpstr>
      <vt:lpstr>A125235182L_Latest</vt:lpstr>
      <vt:lpstr>A125235186W</vt:lpstr>
      <vt:lpstr>A125235186W_Data</vt:lpstr>
      <vt:lpstr>A125235186W_Latest</vt:lpstr>
      <vt:lpstr>A125235190L</vt:lpstr>
      <vt:lpstr>A125235190L_Data</vt:lpstr>
      <vt:lpstr>A125235190L_Latest</vt:lpstr>
      <vt:lpstr>A125235194W</vt:lpstr>
      <vt:lpstr>A125235194W_Data</vt:lpstr>
      <vt:lpstr>A125235194W_Latest</vt:lpstr>
      <vt:lpstr>A125235198F</vt:lpstr>
      <vt:lpstr>A125235198F_Data</vt:lpstr>
      <vt:lpstr>A125235198F_Latest</vt:lpstr>
      <vt:lpstr>A125235202K</vt:lpstr>
      <vt:lpstr>A125235202K_Data</vt:lpstr>
      <vt:lpstr>A125235202K_Latest</vt:lpstr>
      <vt:lpstr>A125235206V</vt:lpstr>
      <vt:lpstr>A125235206V_Data</vt:lpstr>
      <vt:lpstr>A125235206V_Latest</vt:lpstr>
      <vt:lpstr>A125235210K</vt:lpstr>
      <vt:lpstr>A125235210K_Data</vt:lpstr>
      <vt:lpstr>A125235210K_Latest</vt:lpstr>
      <vt:lpstr>A125235214V</vt:lpstr>
      <vt:lpstr>A125235214V_Data</vt:lpstr>
      <vt:lpstr>A125235214V_Latest</vt:lpstr>
      <vt:lpstr>A125235218C</vt:lpstr>
      <vt:lpstr>A125235218C_Data</vt:lpstr>
      <vt:lpstr>A125235218C_Latest</vt:lpstr>
      <vt:lpstr>A125235222V</vt:lpstr>
      <vt:lpstr>A125235222V_Data</vt:lpstr>
      <vt:lpstr>A125235222V_Latest</vt:lpstr>
      <vt:lpstr>A125235226C</vt:lpstr>
      <vt:lpstr>A125235226C_Data</vt:lpstr>
      <vt:lpstr>A125235226C_Latest</vt:lpstr>
      <vt:lpstr>A125235230V</vt:lpstr>
      <vt:lpstr>A125235230V_Data</vt:lpstr>
      <vt:lpstr>A125235230V_Latest</vt:lpstr>
      <vt:lpstr>A125235234C</vt:lpstr>
      <vt:lpstr>A125235234C_Data</vt:lpstr>
      <vt:lpstr>A125235234C_Latest</vt:lpstr>
      <vt:lpstr>A125235238L</vt:lpstr>
      <vt:lpstr>A125235238L_Data</vt:lpstr>
      <vt:lpstr>A125235238L_Latest</vt:lpstr>
      <vt:lpstr>A125235242C</vt:lpstr>
      <vt:lpstr>A125235242C_Data</vt:lpstr>
      <vt:lpstr>A125235242C_Latest</vt:lpstr>
      <vt:lpstr>A125235246L</vt:lpstr>
      <vt:lpstr>A125235246L_Data</vt:lpstr>
      <vt:lpstr>A125235246L_Latest</vt:lpstr>
      <vt:lpstr>A125235250C</vt:lpstr>
      <vt:lpstr>A125235250C_Data</vt:lpstr>
      <vt:lpstr>A125235250C_Latest</vt:lpstr>
      <vt:lpstr>A125235254L</vt:lpstr>
      <vt:lpstr>A125235254L_Data</vt:lpstr>
      <vt:lpstr>A125235254L_Latest</vt:lpstr>
      <vt:lpstr>A125235258W</vt:lpstr>
      <vt:lpstr>A125235258W_Data</vt:lpstr>
      <vt:lpstr>A125235258W_Latest</vt:lpstr>
      <vt:lpstr>A125235262L</vt:lpstr>
      <vt:lpstr>A125235262L_Data</vt:lpstr>
      <vt:lpstr>A125235262L_Latest</vt:lpstr>
      <vt:lpstr>A125235266W</vt:lpstr>
      <vt:lpstr>A125235266W_Data</vt:lpstr>
      <vt:lpstr>A125235266W_Latest</vt:lpstr>
      <vt:lpstr>A125235270L</vt:lpstr>
      <vt:lpstr>A125235270L_Data</vt:lpstr>
      <vt:lpstr>A125235270L_Latest</vt:lpstr>
      <vt:lpstr>A125235274W</vt:lpstr>
      <vt:lpstr>A125235274W_Data</vt:lpstr>
      <vt:lpstr>A125235274W_Latest</vt:lpstr>
      <vt:lpstr>A125235278F</vt:lpstr>
      <vt:lpstr>A125235278F_Data</vt:lpstr>
      <vt:lpstr>A125235278F_Latest</vt:lpstr>
      <vt:lpstr>A125235282W</vt:lpstr>
      <vt:lpstr>A125235282W_Data</vt:lpstr>
      <vt:lpstr>A125235282W_Latest</vt:lpstr>
      <vt:lpstr>A125235638X</vt:lpstr>
      <vt:lpstr>A125235638X_Data</vt:lpstr>
      <vt:lpstr>A125235638X_Latest</vt:lpstr>
      <vt:lpstr>A125235642R</vt:lpstr>
      <vt:lpstr>A125235642R_Data</vt:lpstr>
      <vt:lpstr>A125235642R_Latest</vt:lpstr>
      <vt:lpstr>A125235646X</vt:lpstr>
      <vt:lpstr>A125235646X_Data</vt:lpstr>
      <vt:lpstr>A125235646X_Latest</vt:lpstr>
      <vt:lpstr>A125235650R</vt:lpstr>
      <vt:lpstr>A125235650R_Data</vt:lpstr>
      <vt:lpstr>A125235650R_Latest</vt:lpstr>
      <vt:lpstr>A125235654X</vt:lpstr>
      <vt:lpstr>A125235654X_Data</vt:lpstr>
      <vt:lpstr>A125235654X_Latest</vt:lpstr>
      <vt:lpstr>A125235658J</vt:lpstr>
      <vt:lpstr>A125235658J_Data</vt:lpstr>
      <vt:lpstr>A125235658J_Latest</vt:lpstr>
      <vt:lpstr>A125235662X</vt:lpstr>
      <vt:lpstr>A125235662X_Data</vt:lpstr>
      <vt:lpstr>A125235662X_Latest</vt:lpstr>
      <vt:lpstr>A125235666J</vt:lpstr>
      <vt:lpstr>A125235666J_Data</vt:lpstr>
      <vt:lpstr>A125235666J_Latest</vt:lpstr>
      <vt:lpstr>A125235670X</vt:lpstr>
      <vt:lpstr>A125235670X_Data</vt:lpstr>
      <vt:lpstr>A125235670X_Latest</vt:lpstr>
      <vt:lpstr>A125235674J</vt:lpstr>
      <vt:lpstr>A125235674J_Data</vt:lpstr>
      <vt:lpstr>A125235674J_Latest</vt:lpstr>
      <vt:lpstr>A125235678T</vt:lpstr>
      <vt:lpstr>A125235678T_Data</vt:lpstr>
      <vt:lpstr>A125235678T_Latest</vt:lpstr>
      <vt:lpstr>A125236034C</vt:lpstr>
      <vt:lpstr>A125236034C_Data</vt:lpstr>
      <vt:lpstr>A125236034C_Latest</vt:lpstr>
      <vt:lpstr>A125236038L</vt:lpstr>
      <vt:lpstr>A125236038L_Data</vt:lpstr>
      <vt:lpstr>A125236038L_Latest</vt:lpstr>
      <vt:lpstr>A125236042C</vt:lpstr>
      <vt:lpstr>A125236042C_Data</vt:lpstr>
      <vt:lpstr>A125236042C_Latest</vt:lpstr>
      <vt:lpstr>A125236046L</vt:lpstr>
      <vt:lpstr>A125236046L_Data</vt:lpstr>
      <vt:lpstr>A125236046L_Latest</vt:lpstr>
      <vt:lpstr>A125236050C</vt:lpstr>
      <vt:lpstr>A125236050C_Data</vt:lpstr>
      <vt:lpstr>A125236050C_Latest</vt:lpstr>
      <vt:lpstr>A125236054L</vt:lpstr>
      <vt:lpstr>A125236054L_Data</vt:lpstr>
      <vt:lpstr>A125236054L_Latest</vt:lpstr>
      <vt:lpstr>A125236058W</vt:lpstr>
      <vt:lpstr>A125236058W_Data</vt:lpstr>
      <vt:lpstr>A125236058W_Latest</vt:lpstr>
      <vt:lpstr>A125236062L</vt:lpstr>
      <vt:lpstr>A125236062L_Data</vt:lpstr>
      <vt:lpstr>A125236062L_Latest</vt:lpstr>
      <vt:lpstr>A125236066W</vt:lpstr>
      <vt:lpstr>A125236066W_Data</vt:lpstr>
      <vt:lpstr>A125236066W_Latest</vt:lpstr>
      <vt:lpstr>A125236070L</vt:lpstr>
      <vt:lpstr>A125236070L_Data</vt:lpstr>
      <vt:lpstr>A125236070L_Latest</vt:lpstr>
      <vt:lpstr>A125236074W</vt:lpstr>
      <vt:lpstr>A125236074W_Data</vt:lpstr>
      <vt:lpstr>A125236074W_Latest</vt:lpstr>
      <vt:lpstr>A125236430F</vt:lpstr>
      <vt:lpstr>A125236430F_Data</vt:lpstr>
      <vt:lpstr>A125236430F_Latest</vt:lpstr>
      <vt:lpstr>A125236434R</vt:lpstr>
      <vt:lpstr>A125236434R_Data</vt:lpstr>
      <vt:lpstr>A125236434R_Latest</vt:lpstr>
      <vt:lpstr>A125236438X</vt:lpstr>
      <vt:lpstr>A125236438X_Data</vt:lpstr>
      <vt:lpstr>A125236438X_Latest</vt:lpstr>
      <vt:lpstr>A125236442R</vt:lpstr>
      <vt:lpstr>A125236442R_Data</vt:lpstr>
      <vt:lpstr>A125236442R_Latest</vt:lpstr>
      <vt:lpstr>A125236446X</vt:lpstr>
      <vt:lpstr>A125236446X_Data</vt:lpstr>
      <vt:lpstr>A125236446X_Latest</vt:lpstr>
      <vt:lpstr>A125236450R</vt:lpstr>
      <vt:lpstr>A125236450R_Data</vt:lpstr>
      <vt:lpstr>A125236450R_Latest</vt:lpstr>
      <vt:lpstr>A125236454X</vt:lpstr>
      <vt:lpstr>A125236454X_Data</vt:lpstr>
      <vt:lpstr>A125236454X_Latest</vt:lpstr>
      <vt:lpstr>A125236458J</vt:lpstr>
      <vt:lpstr>A125236458J_Data</vt:lpstr>
      <vt:lpstr>A125236458J_Latest</vt:lpstr>
      <vt:lpstr>A125236462X</vt:lpstr>
      <vt:lpstr>A125236462X_Data</vt:lpstr>
      <vt:lpstr>A125236462X_Latest</vt:lpstr>
      <vt:lpstr>A125236466J</vt:lpstr>
      <vt:lpstr>A125236466J_Data</vt:lpstr>
      <vt:lpstr>A125236466J_Latest</vt:lpstr>
      <vt:lpstr>A125236470X</vt:lpstr>
      <vt:lpstr>A125236470X_Data</vt:lpstr>
      <vt:lpstr>A125236470X_Latest</vt:lpstr>
      <vt:lpstr>A125236826A</vt:lpstr>
      <vt:lpstr>A125236826A_Data</vt:lpstr>
      <vt:lpstr>A125236826A_Latest</vt:lpstr>
      <vt:lpstr>A125236830T</vt:lpstr>
      <vt:lpstr>A125236830T_Data</vt:lpstr>
      <vt:lpstr>A125236830T_Latest</vt:lpstr>
      <vt:lpstr>A125236834A</vt:lpstr>
      <vt:lpstr>A125236834A_Data</vt:lpstr>
      <vt:lpstr>A125236834A_Latest</vt:lpstr>
      <vt:lpstr>A125236838K</vt:lpstr>
      <vt:lpstr>A125236838K_Data</vt:lpstr>
      <vt:lpstr>A125236838K_Latest</vt:lpstr>
      <vt:lpstr>A125236842A</vt:lpstr>
      <vt:lpstr>A125236842A_Data</vt:lpstr>
      <vt:lpstr>A125236842A_Latest</vt:lpstr>
      <vt:lpstr>A125236846K</vt:lpstr>
      <vt:lpstr>A125236846K_Data</vt:lpstr>
      <vt:lpstr>A125236846K_Latest</vt:lpstr>
      <vt:lpstr>A125236850A</vt:lpstr>
      <vt:lpstr>A125236850A_Data</vt:lpstr>
      <vt:lpstr>A125236850A_Latest</vt:lpstr>
      <vt:lpstr>A125236854K</vt:lpstr>
      <vt:lpstr>A125236854K_Data</vt:lpstr>
      <vt:lpstr>A125236854K_Latest</vt:lpstr>
      <vt:lpstr>A125236858V</vt:lpstr>
      <vt:lpstr>A125236858V_Data</vt:lpstr>
      <vt:lpstr>A125236858V_Latest</vt:lpstr>
      <vt:lpstr>A125236862K</vt:lpstr>
      <vt:lpstr>A125236862K_Data</vt:lpstr>
      <vt:lpstr>A125236862K_Latest</vt:lpstr>
      <vt:lpstr>A125236866V</vt:lpstr>
      <vt:lpstr>A125236866V_Data</vt:lpstr>
      <vt:lpstr>A125236866V_Latest</vt:lpstr>
      <vt:lpstr>A125237222F</vt:lpstr>
      <vt:lpstr>A125237222F_Data</vt:lpstr>
      <vt:lpstr>A125237222F_Latest</vt:lpstr>
      <vt:lpstr>A125237226R</vt:lpstr>
      <vt:lpstr>A125237226R_Data</vt:lpstr>
      <vt:lpstr>A125237226R_Latest</vt:lpstr>
      <vt:lpstr>A125237230F</vt:lpstr>
      <vt:lpstr>A125237230F_Data</vt:lpstr>
      <vt:lpstr>A125237230F_Latest</vt:lpstr>
      <vt:lpstr>A125237234R</vt:lpstr>
      <vt:lpstr>A125237234R_Data</vt:lpstr>
      <vt:lpstr>A125237234R_Latest</vt:lpstr>
      <vt:lpstr>A125237238X</vt:lpstr>
      <vt:lpstr>A125237238X_Data</vt:lpstr>
      <vt:lpstr>A125237238X_Latest</vt:lpstr>
      <vt:lpstr>A125237242R</vt:lpstr>
      <vt:lpstr>A125237242R_Data</vt:lpstr>
      <vt:lpstr>A125237242R_Latest</vt:lpstr>
      <vt:lpstr>A125237246X</vt:lpstr>
      <vt:lpstr>A125237246X_Data</vt:lpstr>
      <vt:lpstr>A125237246X_Latest</vt:lpstr>
      <vt:lpstr>A125237250R</vt:lpstr>
      <vt:lpstr>A125237250R_Data</vt:lpstr>
      <vt:lpstr>A125237250R_Latest</vt:lpstr>
      <vt:lpstr>A125237254X</vt:lpstr>
      <vt:lpstr>A125237254X_Data</vt:lpstr>
      <vt:lpstr>A125237254X_Latest</vt:lpstr>
      <vt:lpstr>A125237258J</vt:lpstr>
      <vt:lpstr>A125237258J_Data</vt:lpstr>
      <vt:lpstr>A125237258J_Latest</vt:lpstr>
      <vt:lpstr>A125237262X</vt:lpstr>
      <vt:lpstr>A125237262X_Data</vt:lpstr>
      <vt:lpstr>A125237262X_Latest</vt:lpstr>
      <vt:lpstr>A125237266J</vt:lpstr>
      <vt:lpstr>A125237266J_Data</vt:lpstr>
      <vt:lpstr>A125237266J_Latest</vt:lpstr>
      <vt:lpstr>A125237270X</vt:lpstr>
      <vt:lpstr>A125237270X_Data</vt:lpstr>
      <vt:lpstr>A125237270X_Latest</vt:lpstr>
      <vt:lpstr>A125237274J</vt:lpstr>
      <vt:lpstr>A125237274J_Data</vt:lpstr>
      <vt:lpstr>A125237274J_Latest</vt:lpstr>
      <vt:lpstr>A125237278T</vt:lpstr>
      <vt:lpstr>A125237278T_Data</vt:lpstr>
      <vt:lpstr>A125237278T_Latest</vt:lpstr>
      <vt:lpstr>A125237282J</vt:lpstr>
      <vt:lpstr>A125237282J_Data</vt:lpstr>
      <vt:lpstr>A125237282J_Latest</vt:lpstr>
      <vt:lpstr>A125237286T</vt:lpstr>
      <vt:lpstr>A125237286T_Data</vt:lpstr>
      <vt:lpstr>A125237286T_Latest</vt:lpstr>
      <vt:lpstr>A125237290J</vt:lpstr>
      <vt:lpstr>A125237290J_Data</vt:lpstr>
      <vt:lpstr>A125237290J_Latest</vt:lpstr>
      <vt:lpstr>A125237294T</vt:lpstr>
      <vt:lpstr>A125237294T_Data</vt:lpstr>
      <vt:lpstr>A125237294T_Latest</vt:lpstr>
      <vt:lpstr>A125237298A</vt:lpstr>
      <vt:lpstr>A125237298A_Data</vt:lpstr>
      <vt:lpstr>A125237298A_Latest</vt:lpstr>
      <vt:lpstr>A125237302F</vt:lpstr>
      <vt:lpstr>A125237302F_Data</vt:lpstr>
      <vt:lpstr>A125237302F_Latest</vt:lpstr>
      <vt:lpstr>A125237306R</vt:lpstr>
      <vt:lpstr>A125237306R_Data</vt:lpstr>
      <vt:lpstr>A125237306R_Latest</vt:lpstr>
      <vt:lpstr>A125237310F</vt:lpstr>
      <vt:lpstr>A125237310F_Data</vt:lpstr>
      <vt:lpstr>A125237310F_Latest</vt:lpstr>
      <vt:lpstr>A125237314R</vt:lpstr>
      <vt:lpstr>A125237314R_Data</vt:lpstr>
      <vt:lpstr>A125237314R_Latest</vt:lpstr>
      <vt:lpstr>A125237318X</vt:lpstr>
      <vt:lpstr>A125237318X_Data</vt:lpstr>
      <vt:lpstr>A125237318X_Latest</vt:lpstr>
      <vt:lpstr>A125237322R</vt:lpstr>
      <vt:lpstr>A125237322R_Data</vt:lpstr>
      <vt:lpstr>A125237322R_Latest</vt:lpstr>
      <vt:lpstr>A125237326X</vt:lpstr>
      <vt:lpstr>A125237326X_Data</vt:lpstr>
      <vt:lpstr>A125237326X_Latest</vt:lpstr>
      <vt:lpstr>A125237330R</vt:lpstr>
      <vt:lpstr>A125237330R_Data</vt:lpstr>
      <vt:lpstr>A125237330R_Latest</vt:lpstr>
      <vt:lpstr>A125237334X</vt:lpstr>
      <vt:lpstr>A125237334X_Data</vt:lpstr>
      <vt:lpstr>A125237334X_Latest</vt:lpstr>
      <vt:lpstr>A125237338J</vt:lpstr>
      <vt:lpstr>A125237338J_Data</vt:lpstr>
      <vt:lpstr>A125237338J_Latest</vt:lpstr>
      <vt:lpstr>A125237342X</vt:lpstr>
      <vt:lpstr>A125237342X_Data</vt:lpstr>
      <vt:lpstr>A125237342X_Latest</vt:lpstr>
      <vt:lpstr>A125237346J</vt:lpstr>
      <vt:lpstr>A125237346J_Data</vt:lpstr>
      <vt:lpstr>A125237346J_Latest</vt:lpstr>
      <vt:lpstr>A125237350X</vt:lpstr>
      <vt:lpstr>A125237350X_Data</vt:lpstr>
      <vt:lpstr>A125237350X_Latest</vt:lpstr>
      <vt:lpstr>A125237354J</vt:lpstr>
      <vt:lpstr>A125237354J_Data</vt:lpstr>
      <vt:lpstr>A125237354J_Latest</vt:lpstr>
      <vt:lpstr>A125237358T</vt:lpstr>
      <vt:lpstr>A125237358T_Data</vt:lpstr>
      <vt:lpstr>A125237358T_Latest</vt:lpstr>
      <vt:lpstr>A125237362J</vt:lpstr>
      <vt:lpstr>A125237362J_Data</vt:lpstr>
      <vt:lpstr>A125237362J_Latest</vt:lpstr>
      <vt:lpstr>A125237366T</vt:lpstr>
      <vt:lpstr>A125237366T_Data</vt:lpstr>
      <vt:lpstr>A125237366T_Latest</vt:lpstr>
      <vt:lpstr>A125237370J</vt:lpstr>
      <vt:lpstr>A125237370J_Data</vt:lpstr>
      <vt:lpstr>A125237370J_Latest</vt:lpstr>
      <vt:lpstr>A125237374T</vt:lpstr>
      <vt:lpstr>A125237374T_Data</vt:lpstr>
      <vt:lpstr>A125237374T_Latest</vt:lpstr>
      <vt:lpstr>A125237378A</vt:lpstr>
      <vt:lpstr>A125237378A_Data</vt:lpstr>
      <vt:lpstr>A125237378A_Latest</vt:lpstr>
      <vt:lpstr>A125237382T</vt:lpstr>
      <vt:lpstr>A125237382T_Data</vt:lpstr>
      <vt:lpstr>A125237382T_Latest</vt:lpstr>
      <vt:lpstr>A125237386A</vt:lpstr>
      <vt:lpstr>A125237386A_Data</vt:lpstr>
      <vt:lpstr>A125237386A_Latest</vt:lpstr>
      <vt:lpstr>A125237390T</vt:lpstr>
      <vt:lpstr>A125237390T_Data</vt:lpstr>
      <vt:lpstr>A125237390T_Latest</vt:lpstr>
      <vt:lpstr>A125237394A</vt:lpstr>
      <vt:lpstr>A125237394A_Data</vt:lpstr>
      <vt:lpstr>A125237394A_Latest</vt:lpstr>
      <vt:lpstr>A125237398K</vt:lpstr>
      <vt:lpstr>A125237398K_Data</vt:lpstr>
      <vt:lpstr>A125237398K_Latest</vt:lpstr>
      <vt:lpstr>A125237402R</vt:lpstr>
      <vt:lpstr>A125237402R_Data</vt:lpstr>
      <vt:lpstr>A125237402R_Latest</vt:lpstr>
      <vt:lpstr>A125237406X</vt:lpstr>
      <vt:lpstr>A125237406X_Data</vt:lpstr>
      <vt:lpstr>A125237406X_Latest</vt:lpstr>
      <vt:lpstr>A125237410R</vt:lpstr>
      <vt:lpstr>A125237410R_Data</vt:lpstr>
      <vt:lpstr>A125237410R_Latest</vt:lpstr>
      <vt:lpstr>A125237414X</vt:lpstr>
      <vt:lpstr>A125237414X_Data</vt:lpstr>
      <vt:lpstr>A125237414X_Latest</vt:lpstr>
      <vt:lpstr>A125237418J</vt:lpstr>
      <vt:lpstr>A125237418J_Data</vt:lpstr>
      <vt:lpstr>A125237418J_Latest</vt:lpstr>
      <vt:lpstr>A125237422X</vt:lpstr>
      <vt:lpstr>A125237422X_Data</vt:lpstr>
      <vt:lpstr>A125237422X_Latest</vt:lpstr>
      <vt:lpstr>A125237426J</vt:lpstr>
      <vt:lpstr>A125237426J_Data</vt:lpstr>
      <vt:lpstr>A125237426J_Latest</vt:lpstr>
      <vt:lpstr>A125237430X</vt:lpstr>
      <vt:lpstr>A125237430X_Data</vt:lpstr>
      <vt:lpstr>A125237430X_Latest</vt:lpstr>
      <vt:lpstr>A125237434J</vt:lpstr>
      <vt:lpstr>A125237434J_Data</vt:lpstr>
      <vt:lpstr>A125237434J_Latest</vt:lpstr>
      <vt:lpstr>A125237438T</vt:lpstr>
      <vt:lpstr>A125237438T_Data</vt:lpstr>
      <vt:lpstr>A125237438T_Latest</vt:lpstr>
      <vt:lpstr>A125237442J</vt:lpstr>
      <vt:lpstr>A125237442J_Data</vt:lpstr>
      <vt:lpstr>A125237442J_Latest</vt:lpstr>
      <vt:lpstr>A125237446T</vt:lpstr>
      <vt:lpstr>A125237446T_Data</vt:lpstr>
      <vt:lpstr>A125237446T_Latest</vt:lpstr>
      <vt:lpstr>A125237450J</vt:lpstr>
      <vt:lpstr>A125237450J_Data</vt:lpstr>
      <vt:lpstr>A125237450J_Latest</vt:lpstr>
      <vt:lpstr>A125237454T</vt:lpstr>
      <vt:lpstr>A125237454T_Data</vt:lpstr>
      <vt:lpstr>A125237454T_Latest</vt:lpstr>
      <vt:lpstr>A125237458A</vt:lpstr>
      <vt:lpstr>A125237458A_Data</vt:lpstr>
      <vt:lpstr>A125237458A_Latest</vt:lpstr>
      <vt:lpstr>A125237462T</vt:lpstr>
      <vt:lpstr>A125237462T_Data</vt:lpstr>
      <vt:lpstr>A125237462T_Latest</vt:lpstr>
      <vt:lpstr>A125237466A</vt:lpstr>
      <vt:lpstr>A125237466A_Data</vt:lpstr>
      <vt:lpstr>A125237466A_Latest</vt:lpstr>
      <vt:lpstr>A125237470T</vt:lpstr>
      <vt:lpstr>A125237470T_Data</vt:lpstr>
      <vt:lpstr>A125237470T_Latest</vt:lpstr>
      <vt:lpstr>A125237474A</vt:lpstr>
      <vt:lpstr>A125237474A_Data</vt:lpstr>
      <vt:lpstr>A125237474A_Latest</vt:lpstr>
      <vt:lpstr>A125237478K</vt:lpstr>
      <vt:lpstr>A125237478K_Data</vt:lpstr>
      <vt:lpstr>A125237478K_Latest</vt:lpstr>
      <vt:lpstr>A125237482A</vt:lpstr>
      <vt:lpstr>A125237482A_Data</vt:lpstr>
      <vt:lpstr>A125237482A_Latest</vt:lpstr>
      <vt:lpstr>A125237486K</vt:lpstr>
      <vt:lpstr>A125237486K_Data</vt:lpstr>
      <vt:lpstr>A125237486K_Latest</vt:lpstr>
      <vt:lpstr>A125237490A</vt:lpstr>
      <vt:lpstr>A125237490A_Data</vt:lpstr>
      <vt:lpstr>A125237490A_Latest</vt:lpstr>
      <vt:lpstr>A125237494K</vt:lpstr>
      <vt:lpstr>A125237494K_Data</vt:lpstr>
      <vt:lpstr>A125237494K_Latest</vt:lpstr>
      <vt:lpstr>A125237498V</vt:lpstr>
      <vt:lpstr>A125237498V_Data</vt:lpstr>
      <vt:lpstr>A125237498V_Latest</vt:lpstr>
      <vt:lpstr>A125237502X</vt:lpstr>
      <vt:lpstr>A125237502X_Data</vt:lpstr>
      <vt:lpstr>A125237502X_Latest</vt:lpstr>
      <vt:lpstr>A125237506J</vt:lpstr>
      <vt:lpstr>A125237506J_Data</vt:lpstr>
      <vt:lpstr>A125237506J_Latest</vt:lpstr>
      <vt:lpstr>A125237510X</vt:lpstr>
      <vt:lpstr>A125237510X_Data</vt:lpstr>
      <vt:lpstr>A125237510X_Latest</vt:lpstr>
      <vt:lpstr>A125237514J</vt:lpstr>
      <vt:lpstr>A125237514J_Data</vt:lpstr>
      <vt:lpstr>A125237514J_Latest</vt:lpstr>
      <vt:lpstr>A125237518T</vt:lpstr>
      <vt:lpstr>A125237518T_Data</vt:lpstr>
      <vt:lpstr>A125237518T_Latest</vt:lpstr>
      <vt:lpstr>A125237522J</vt:lpstr>
      <vt:lpstr>A125237522J_Data</vt:lpstr>
      <vt:lpstr>A125237522J_Latest</vt:lpstr>
      <vt:lpstr>A125237526T</vt:lpstr>
      <vt:lpstr>A125237526T_Data</vt:lpstr>
      <vt:lpstr>A125237526T_Latest</vt:lpstr>
      <vt:lpstr>A125237530J</vt:lpstr>
      <vt:lpstr>A125237530J_Data</vt:lpstr>
      <vt:lpstr>A125237530J_Latest</vt:lpstr>
      <vt:lpstr>A125237534T</vt:lpstr>
      <vt:lpstr>A125237534T_Data</vt:lpstr>
      <vt:lpstr>A125237534T_Latest</vt:lpstr>
      <vt:lpstr>A125237538A</vt:lpstr>
      <vt:lpstr>A125237538A_Data</vt:lpstr>
      <vt:lpstr>A125237538A_Latest</vt:lpstr>
      <vt:lpstr>A125237542T</vt:lpstr>
      <vt:lpstr>A125237542T_Data</vt:lpstr>
      <vt:lpstr>A125237542T_Latest</vt:lpstr>
      <vt:lpstr>A125237546A</vt:lpstr>
      <vt:lpstr>A125237546A_Data</vt:lpstr>
      <vt:lpstr>A125237546A_Latest</vt:lpstr>
      <vt:lpstr>A125237550T</vt:lpstr>
      <vt:lpstr>A125237550T_Data</vt:lpstr>
      <vt:lpstr>A125237550T_Latest</vt:lpstr>
      <vt:lpstr>A125237554A</vt:lpstr>
      <vt:lpstr>A125237554A_Data</vt:lpstr>
      <vt:lpstr>A125237554A_Latest</vt:lpstr>
      <vt:lpstr>A125237558K</vt:lpstr>
      <vt:lpstr>A125237558K_Data</vt:lpstr>
      <vt:lpstr>A125237558K_Latest</vt:lpstr>
      <vt:lpstr>A125237562A</vt:lpstr>
      <vt:lpstr>A125237562A_Data</vt:lpstr>
      <vt:lpstr>A125237562A_Latest</vt:lpstr>
      <vt:lpstr>A125237566K</vt:lpstr>
      <vt:lpstr>A125237566K_Data</vt:lpstr>
      <vt:lpstr>A125237566K_Latest</vt:lpstr>
      <vt:lpstr>A125237570A</vt:lpstr>
      <vt:lpstr>A125237570A_Data</vt:lpstr>
      <vt:lpstr>A125237570A_Latest</vt:lpstr>
      <vt:lpstr>A125237574K</vt:lpstr>
      <vt:lpstr>A125237574K_Data</vt:lpstr>
      <vt:lpstr>A125237574K_Latest</vt:lpstr>
      <vt:lpstr>A125237578V</vt:lpstr>
      <vt:lpstr>A125237578V_Data</vt:lpstr>
      <vt:lpstr>A125237578V_Latest</vt:lpstr>
      <vt:lpstr>A125237582K</vt:lpstr>
      <vt:lpstr>A125237582K_Data</vt:lpstr>
      <vt:lpstr>A125237582K_Latest</vt:lpstr>
      <vt:lpstr>A125237586V</vt:lpstr>
      <vt:lpstr>A125237586V_Data</vt:lpstr>
      <vt:lpstr>A125237586V_Latest</vt:lpstr>
      <vt:lpstr>A125237590K</vt:lpstr>
      <vt:lpstr>A125237590K_Data</vt:lpstr>
      <vt:lpstr>A125237590K_Latest</vt:lpstr>
      <vt:lpstr>A125237594V</vt:lpstr>
      <vt:lpstr>A125237594V_Data</vt:lpstr>
      <vt:lpstr>A125237594V_Latest</vt:lpstr>
      <vt:lpstr>A125237598C</vt:lpstr>
      <vt:lpstr>A125237598C_Data</vt:lpstr>
      <vt:lpstr>A125237598C_Latest</vt:lpstr>
      <vt:lpstr>A125237602J</vt:lpstr>
      <vt:lpstr>A125237602J_Data</vt:lpstr>
      <vt:lpstr>A125237602J_Latest</vt:lpstr>
      <vt:lpstr>A125237606T</vt:lpstr>
      <vt:lpstr>A125237606T_Data</vt:lpstr>
      <vt:lpstr>A125237606T_Latest</vt:lpstr>
      <vt:lpstr>A125237610J</vt:lpstr>
      <vt:lpstr>A125237610J_Data</vt:lpstr>
      <vt:lpstr>A125237610J_Latest</vt:lpstr>
      <vt:lpstr>A125237614T</vt:lpstr>
      <vt:lpstr>A125237614T_Data</vt:lpstr>
      <vt:lpstr>A125237614T_Latest</vt:lpstr>
      <vt:lpstr>A125237618A</vt:lpstr>
      <vt:lpstr>A125237618A_Data</vt:lpstr>
      <vt:lpstr>A125237618A_Latest</vt:lpstr>
      <vt:lpstr>A125237622T</vt:lpstr>
      <vt:lpstr>A125237622T_Data</vt:lpstr>
      <vt:lpstr>A125237622T_Latest</vt:lpstr>
      <vt:lpstr>A125237626A</vt:lpstr>
      <vt:lpstr>A125237626A_Data</vt:lpstr>
      <vt:lpstr>A125237626A_Latest</vt:lpstr>
      <vt:lpstr>A125237630T</vt:lpstr>
      <vt:lpstr>A125237630T_Data</vt:lpstr>
      <vt:lpstr>A125237630T_Latest</vt:lpstr>
      <vt:lpstr>A125237634A</vt:lpstr>
      <vt:lpstr>A125237634A_Data</vt:lpstr>
      <vt:lpstr>A125237634A_Latest</vt:lpstr>
      <vt:lpstr>A125237638K</vt:lpstr>
      <vt:lpstr>A125237638K_Data</vt:lpstr>
      <vt:lpstr>A125237638K_Latest</vt:lpstr>
      <vt:lpstr>A125237642A</vt:lpstr>
      <vt:lpstr>A125237642A_Data</vt:lpstr>
      <vt:lpstr>A125237642A_Latest</vt:lpstr>
      <vt:lpstr>A125237646K</vt:lpstr>
      <vt:lpstr>A125237646K_Data</vt:lpstr>
      <vt:lpstr>A125237646K_Latest</vt:lpstr>
      <vt:lpstr>A125237650A</vt:lpstr>
      <vt:lpstr>A125237650A_Data</vt:lpstr>
      <vt:lpstr>A125237650A_Latest</vt:lpstr>
      <vt:lpstr>A125237654K</vt:lpstr>
      <vt:lpstr>A125237654K_Data</vt:lpstr>
      <vt:lpstr>A125237654K_Latest</vt:lpstr>
      <vt:lpstr>A125237658V</vt:lpstr>
      <vt:lpstr>A125237658V_Data</vt:lpstr>
      <vt:lpstr>A125237658V_Latest</vt:lpstr>
      <vt:lpstr>A125238014F</vt:lpstr>
      <vt:lpstr>A125238014F_Data</vt:lpstr>
      <vt:lpstr>A125238014F_Latest</vt:lpstr>
      <vt:lpstr>A125238018R</vt:lpstr>
      <vt:lpstr>A125238018R_Data</vt:lpstr>
      <vt:lpstr>A125238018R_Latest</vt:lpstr>
      <vt:lpstr>A125238022F</vt:lpstr>
      <vt:lpstr>A125238022F_Data</vt:lpstr>
      <vt:lpstr>A125238022F_Latest</vt:lpstr>
      <vt:lpstr>A125238026R</vt:lpstr>
      <vt:lpstr>A125238026R_Data</vt:lpstr>
      <vt:lpstr>A125238026R_Latest</vt:lpstr>
      <vt:lpstr>A125238030F</vt:lpstr>
      <vt:lpstr>A125238030F_Data</vt:lpstr>
      <vt:lpstr>A125238030F_Latest</vt:lpstr>
      <vt:lpstr>A125238034R</vt:lpstr>
      <vt:lpstr>A125238034R_Data</vt:lpstr>
      <vt:lpstr>A125238034R_Latest</vt:lpstr>
      <vt:lpstr>A125238038X</vt:lpstr>
      <vt:lpstr>A125238038X_Data</vt:lpstr>
      <vt:lpstr>A125238038X_Latest</vt:lpstr>
      <vt:lpstr>A125238042R</vt:lpstr>
      <vt:lpstr>A125238042R_Data</vt:lpstr>
      <vt:lpstr>A125238042R_Latest</vt:lpstr>
      <vt:lpstr>A125238046X</vt:lpstr>
      <vt:lpstr>A125238046X_Data</vt:lpstr>
      <vt:lpstr>A125238046X_Latest</vt:lpstr>
      <vt:lpstr>A125238050R</vt:lpstr>
      <vt:lpstr>A125238050R_Data</vt:lpstr>
      <vt:lpstr>A125238050R_Latest</vt:lpstr>
      <vt:lpstr>A125238054X</vt:lpstr>
      <vt:lpstr>A125238054X_Data</vt:lpstr>
      <vt:lpstr>A125238054X_Latest</vt:lpstr>
      <vt:lpstr>A125238410J</vt:lpstr>
      <vt:lpstr>A125238410J_Data</vt:lpstr>
      <vt:lpstr>A125238410J_Latest</vt:lpstr>
      <vt:lpstr>A125238414T</vt:lpstr>
      <vt:lpstr>A125238414T_Data</vt:lpstr>
      <vt:lpstr>A125238414T_Latest</vt:lpstr>
      <vt:lpstr>A125238418A</vt:lpstr>
      <vt:lpstr>A125238418A_Data</vt:lpstr>
      <vt:lpstr>A125238418A_Latest</vt:lpstr>
      <vt:lpstr>A125238422T</vt:lpstr>
      <vt:lpstr>A125238422T_Data</vt:lpstr>
      <vt:lpstr>A125238422T_Latest</vt:lpstr>
      <vt:lpstr>A125238426A</vt:lpstr>
      <vt:lpstr>A125238426A_Data</vt:lpstr>
      <vt:lpstr>A125238426A_Latest</vt:lpstr>
      <vt:lpstr>A125238430T</vt:lpstr>
      <vt:lpstr>A125238430T_Data</vt:lpstr>
      <vt:lpstr>A125238430T_Latest</vt:lpstr>
      <vt:lpstr>A125238434A</vt:lpstr>
      <vt:lpstr>A125238434A_Data</vt:lpstr>
      <vt:lpstr>A125238434A_Latest</vt:lpstr>
      <vt:lpstr>A125238438K</vt:lpstr>
      <vt:lpstr>A125238438K_Data</vt:lpstr>
      <vt:lpstr>A125238438K_Latest</vt:lpstr>
      <vt:lpstr>A125238442A</vt:lpstr>
      <vt:lpstr>A125238442A_Data</vt:lpstr>
      <vt:lpstr>A125238442A_Latest</vt:lpstr>
      <vt:lpstr>A125238446K</vt:lpstr>
      <vt:lpstr>A125238446K_Data</vt:lpstr>
      <vt:lpstr>A125238446K_Latest</vt:lpstr>
      <vt:lpstr>A125238450A</vt:lpstr>
      <vt:lpstr>A125238450A_Data</vt:lpstr>
      <vt:lpstr>A125238450A_Latest</vt:lpstr>
      <vt:lpstr>A125238806C</vt:lpstr>
      <vt:lpstr>A125238806C_Data</vt:lpstr>
      <vt:lpstr>A125238806C_Latest</vt:lpstr>
      <vt:lpstr>A125238810V</vt:lpstr>
      <vt:lpstr>A125238810V_Data</vt:lpstr>
      <vt:lpstr>A125238810V_Latest</vt:lpstr>
      <vt:lpstr>A125238814C</vt:lpstr>
      <vt:lpstr>A125238814C_Data</vt:lpstr>
      <vt:lpstr>A125238814C_Latest</vt:lpstr>
      <vt:lpstr>A125238818L</vt:lpstr>
      <vt:lpstr>A125238818L_Data</vt:lpstr>
      <vt:lpstr>A125238818L_Latest</vt:lpstr>
      <vt:lpstr>A125238822C</vt:lpstr>
      <vt:lpstr>A125238822C_Data</vt:lpstr>
      <vt:lpstr>A125238822C_Latest</vt:lpstr>
      <vt:lpstr>A125238826L</vt:lpstr>
      <vt:lpstr>A125238826L_Data</vt:lpstr>
      <vt:lpstr>A125238826L_Latest</vt:lpstr>
      <vt:lpstr>A125238830C</vt:lpstr>
      <vt:lpstr>A125238830C_Data</vt:lpstr>
      <vt:lpstr>A125238830C_Latest</vt:lpstr>
      <vt:lpstr>A125238834L</vt:lpstr>
      <vt:lpstr>A125238834L_Data</vt:lpstr>
      <vt:lpstr>A125238834L_Latest</vt:lpstr>
      <vt:lpstr>A125238838W</vt:lpstr>
      <vt:lpstr>A125238838W_Data</vt:lpstr>
      <vt:lpstr>A125238838W_Latest</vt:lpstr>
      <vt:lpstr>A125238842L</vt:lpstr>
      <vt:lpstr>A125238842L_Data</vt:lpstr>
      <vt:lpstr>A125238842L_Latest</vt:lpstr>
      <vt:lpstr>A125238846W</vt:lpstr>
      <vt:lpstr>A125238846W_Data</vt:lpstr>
      <vt:lpstr>A125238846W_Latest</vt:lpstr>
      <vt:lpstr>A125239202J</vt:lpstr>
      <vt:lpstr>A125239202J_Data</vt:lpstr>
      <vt:lpstr>A125239202J_Latest</vt:lpstr>
      <vt:lpstr>A125239206T</vt:lpstr>
      <vt:lpstr>A125239206T_Data</vt:lpstr>
      <vt:lpstr>A125239206T_Latest</vt:lpstr>
      <vt:lpstr>A125239210J</vt:lpstr>
      <vt:lpstr>A125239210J_Data</vt:lpstr>
      <vt:lpstr>A125239210J_Latest</vt:lpstr>
      <vt:lpstr>A125239214T</vt:lpstr>
      <vt:lpstr>A125239214T_Data</vt:lpstr>
      <vt:lpstr>A125239214T_Latest</vt:lpstr>
      <vt:lpstr>A125239218A</vt:lpstr>
      <vt:lpstr>A125239218A_Data</vt:lpstr>
      <vt:lpstr>A125239218A_Latest</vt:lpstr>
      <vt:lpstr>A125239222T</vt:lpstr>
      <vt:lpstr>A125239222T_Data</vt:lpstr>
      <vt:lpstr>A125239222T_Latest</vt:lpstr>
      <vt:lpstr>A125239226A</vt:lpstr>
      <vt:lpstr>A125239226A_Data</vt:lpstr>
      <vt:lpstr>A125239226A_Latest</vt:lpstr>
      <vt:lpstr>A125239230T</vt:lpstr>
      <vt:lpstr>A125239230T_Data</vt:lpstr>
      <vt:lpstr>A125239230T_Latest</vt:lpstr>
      <vt:lpstr>A125239234A</vt:lpstr>
      <vt:lpstr>A125239234A_Data</vt:lpstr>
      <vt:lpstr>A125239234A_Latest</vt:lpstr>
      <vt:lpstr>A125239238K</vt:lpstr>
      <vt:lpstr>A125239238K_Data</vt:lpstr>
      <vt:lpstr>A125239238K_Latest</vt:lpstr>
      <vt:lpstr>A125239242A</vt:lpstr>
      <vt:lpstr>A125239242A_Data</vt:lpstr>
      <vt:lpstr>A125239242A_Latest</vt:lpstr>
      <vt:lpstr>A125239598R</vt:lpstr>
      <vt:lpstr>A125239598R_Data</vt:lpstr>
      <vt:lpstr>A125239598R_Latest</vt:lpstr>
      <vt:lpstr>A125239602V</vt:lpstr>
      <vt:lpstr>A125239602V_Data</vt:lpstr>
      <vt:lpstr>A125239602V_Latest</vt:lpstr>
      <vt:lpstr>A125239606C</vt:lpstr>
      <vt:lpstr>A125239606C_Data</vt:lpstr>
      <vt:lpstr>A125239606C_Latest</vt:lpstr>
      <vt:lpstr>A125239610V</vt:lpstr>
      <vt:lpstr>A125239610V_Data</vt:lpstr>
      <vt:lpstr>A125239610V_Latest</vt:lpstr>
      <vt:lpstr>A125239614C</vt:lpstr>
      <vt:lpstr>A125239614C_Data</vt:lpstr>
      <vt:lpstr>A125239614C_Latest</vt:lpstr>
      <vt:lpstr>A125239618L</vt:lpstr>
      <vt:lpstr>A125239618L_Data</vt:lpstr>
      <vt:lpstr>A125239618L_Latest</vt:lpstr>
      <vt:lpstr>A125239622C</vt:lpstr>
      <vt:lpstr>A125239622C_Data</vt:lpstr>
      <vt:lpstr>A125239622C_Latest</vt:lpstr>
      <vt:lpstr>A125239626L</vt:lpstr>
      <vt:lpstr>A125239626L_Data</vt:lpstr>
      <vt:lpstr>A125239626L_Latest</vt:lpstr>
      <vt:lpstr>A125239630C</vt:lpstr>
      <vt:lpstr>A125239630C_Data</vt:lpstr>
      <vt:lpstr>A125239630C_Latest</vt:lpstr>
      <vt:lpstr>A125239634L</vt:lpstr>
      <vt:lpstr>A125239634L_Data</vt:lpstr>
      <vt:lpstr>A125239634L_Latest</vt:lpstr>
      <vt:lpstr>A125239638W</vt:lpstr>
      <vt:lpstr>A125239638W_Data</vt:lpstr>
      <vt:lpstr>A125239638W_Latest</vt:lpstr>
      <vt:lpstr>A125239642L</vt:lpstr>
      <vt:lpstr>A125239642L_Data</vt:lpstr>
      <vt:lpstr>A125239642L_Latest</vt:lpstr>
      <vt:lpstr>A125239646W</vt:lpstr>
      <vt:lpstr>A125239646W_Data</vt:lpstr>
      <vt:lpstr>A125239646W_Latest</vt:lpstr>
      <vt:lpstr>A125239650L</vt:lpstr>
      <vt:lpstr>A125239650L_Data</vt:lpstr>
      <vt:lpstr>A125239650L_Latest</vt:lpstr>
      <vt:lpstr>A125239654W</vt:lpstr>
      <vt:lpstr>A125239654W_Data</vt:lpstr>
      <vt:lpstr>A125239654W_Latest</vt:lpstr>
      <vt:lpstr>A125239658F</vt:lpstr>
      <vt:lpstr>A125239658F_Data</vt:lpstr>
      <vt:lpstr>A125239658F_Latest</vt:lpstr>
      <vt:lpstr>A125239662W</vt:lpstr>
      <vt:lpstr>A125239662W_Data</vt:lpstr>
      <vt:lpstr>A125239662W_Latest</vt:lpstr>
      <vt:lpstr>A125239666F</vt:lpstr>
      <vt:lpstr>A125239666F_Data</vt:lpstr>
      <vt:lpstr>A125239666F_Latest</vt:lpstr>
      <vt:lpstr>A125239670W</vt:lpstr>
      <vt:lpstr>A125239670W_Data</vt:lpstr>
      <vt:lpstr>A125239670W_Latest</vt:lpstr>
      <vt:lpstr>A125239674F</vt:lpstr>
      <vt:lpstr>A125239674F_Data</vt:lpstr>
      <vt:lpstr>A125239674F_Latest</vt:lpstr>
      <vt:lpstr>A125239678R</vt:lpstr>
      <vt:lpstr>A125239678R_Data</vt:lpstr>
      <vt:lpstr>A125239678R_Latest</vt:lpstr>
      <vt:lpstr>A125239682F</vt:lpstr>
      <vt:lpstr>A125239682F_Data</vt:lpstr>
      <vt:lpstr>A125239682F_Latest</vt:lpstr>
      <vt:lpstr>A125239686R</vt:lpstr>
      <vt:lpstr>A125239686R_Data</vt:lpstr>
      <vt:lpstr>A125239686R_Latest</vt:lpstr>
      <vt:lpstr>A125239690F</vt:lpstr>
      <vt:lpstr>A125239690F_Data</vt:lpstr>
      <vt:lpstr>A125239690F_Latest</vt:lpstr>
      <vt:lpstr>A125239694R</vt:lpstr>
      <vt:lpstr>A125239694R_Data</vt:lpstr>
      <vt:lpstr>A125239694R_Latest</vt:lpstr>
      <vt:lpstr>A125239698X</vt:lpstr>
      <vt:lpstr>A125239698X_Data</vt:lpstr>
      <vt:lpstr>A125239698X_Latest</vt:lpstr>
      <vt:lpstr>A125239702C</vt:lpstr>
      <vt:lpstr>A125239702C_Data</vt:lpstr>
      <vt:lpstr>A125239702C_Latest</vt:lpstr>
      <vt:lpstr>A125239706L</vt:lpstr>
      <vt:lpstr>A125239706L_Data</vt:lpstr>
      <vt:lpstr>A125239706L_Latest</vt:lpstr>
      <vt:lpstr>A125239710C</vt:lpstr>
      <vt:lpstr>A125239710C_Data</vt:lpstr>
      <vt:lpstr>A125239710C_Latest</vt:lpstr>
      <vt:lpstr>A125239714L</vt:lpstr>
      <vt:lpstr>A125239714L_Data</vt:lpstr>
      <vt:lpstr>A125239714L_Latest</vt:lpstr>
      <vt:lpstr>A125239718W</vt:lpstr>
      <vt:lpstr>A125239718W_Data</vt:lpstr>
      <vt:lpstr>A125239718W_Latest</vt:lpstr>
      <vt:lpstr>A125239722L</vt:lpstr>
      <vt:lpstr>A125239722L_Data</vt:lpstr>
      <vt:lpstr>A125239722L_Latest</vt:lpstr>
      <vt:lpstr>A125239726W</vt:lpstr>
      <vt:lpstr>A125239726W_Data</vt:lpstr>
      <vt:lpstr>A125239726W_Latest</vt:lpstr>
      <vt:lpstr>A125239730L</vt:lpstr>
      <vt:lpstr>A125239730L_Data</vt:lpstr>
      <vt:lpstr>A125239730L_Latest</vt:lpstr>
      <vt:lpstr>A125239734W</vt:lpstr>
      <vt:lpstr>A125239734W_Data</vt:lpstr>
      <vt:lpstr>A125239734W_Latest</vt:lpstr>
      <vt:lpstr>A125239738F</vt:lpstr>
      <vt:lpstr>A125239738F_Data</vt:lpstr>
      <vt:lpstr>A125239738F_Latest</vt:lpstr>
      <vt:lpstr>A125239742W</vt:lpstr>
      <vt:lpstr>A125239742W_Data</vt:lpstr>
      <vt:lpstr>A125239742W_Latest</vt:lpstr>
      <vt:lpstr>A125239746F</vt:lpstr>
      <vt:lpstr>A125239746F_Data</vt:lpstr>
      <vt:lpstr>A125239746F_Latest</vt:lpstr>
      <vt:lpstr>A125239750W</vt:lpstr>
      <vt:lpstr>A125239750W_Data</vt:lpstr>
      <vt:lpstr>A125239750W_Latest</vt:lpstr>
      <vt:lpstr>A125239754F</vt:lpstr>
      <vt:lpstr>A125239754F_Data</vt:lpstr>
      <vt:lpstr>A125239754F_Latest</vt:lpstr>
      <vt:lpstr>A125239758R</vt:lpstr>
      <vt:lpstr>A125239758R_Data</vt:lpstr>
      <vt:lpstr>A125239758R_Latest</vt:lpstr>
      <vt:lpstr>A125239762F</vt:lpstr>
      <vt:lpstr>A125239762F_Data</vt:lpstr>
      <vt:lpstr>A125239762F_Latest</vt:lpstr>
      <vt:lpstr>A125239766R</vt:lpstr>
      <vt:lpstr>A125239766R_Data</vt:lpstr>
      <vt:lpstr>A125239766R_Latest</vt:lpstr>
      <vt:lpstr>A125239770F</vt:lpstr>
      <vt:lpstr>A125239770F_Data</vt:lpstr>
      <vt:lpstr>A125239770F_Latest</vt:lpstr>
      <vt:lpstr>A125239774R</vt:lpstr>
      <vt:lpstr>A125239774R_Data</vt:lpstr>
      <vt:lpstr>A125239774R_Latest</vt:lpstr>
      <vt:lpstr>A125239778X</vt:lpstr>
      <vt:lpstr>A125239778X_Data</vt:lpstr>
      <vt:lpstr>A125239778X_Latest</vt:lpstr>
      <vt:lpstr>A125239782R</vt:lpstr>
      <vt:lpstr>A125239782R_Data</vt:lpstr>
      <vt:lpstr>A125239782R_Latest</vt:lpstr>
      <vt:lpstr>A125239786X</vt:lpstr>
      <vt:lpstr>A125239786X_Data</vt:lpstr>
      <vt:lpstr>A125239786X_Latest</vt:lpstr>
      <vt:lpstr>A125239790R</vt:lpstr>
      <vt:lpstr>A125239790R_Data</vt:lpstr>
      <vt:lpstr>A125239790R_Latest</vt:lpstr>
      <vt:lpstr>A125239794X</vt:lpstr>
      <vt:lpstr>A125239794X_Data</vt:lpstr>
      <vt:lpstr>A125239794X_Latest</vt:lpstr>
      <vt:lpstr>A125239798J</vt:lpstr>
      <vt:lpstr>A125239798J_Data</vt:lpstr>
      <vt:lpstr>A125239798J_Latest</vt:lpstr>
      <vt:lpstr>A125239802L</vt:lpstr>
      <vt:lpstr>A125239802L_Data</vt:lpstr>
      <vt:lpstr>A125239802L_Latest</vt:lpstr>
      <vt:lpstr>A125239806W</vt:lpstr>
      <vt:lpstr>A125239806W_Data</vt:lpstr>
      <vt:lpstr>A125239806W_Latest</vt:lpstr>
      <vt:lpstr>A125239810L</vt:lpstr>
      <vt:lpstr>A125239810L_Data</vt:lpstr>
      <vt:lpstr>A125239810L_Latest</vt:lpstr>
      <vt:lpstr>A125239814W</vt:lpstr>
      <vt:lpstr>A125239814W_Data</vt:lpstr>
      <vt:lpstr>A125239814W_Latest</vt:lpstr>
      <vt:lpstr>A125239818F</vt:lpstr>
      <vt:lpstr>A125239818F_Data</vt:lpstr>
      <vt:lpstr>A125239818F_Latest</vt:lpstr>
      <vt:lpstr>A125239822W</vt:lpstr>
      <vt:lpstr>A125239822W_Data</vt:lpstr>
      <vt:lpstr>A125239822W_Latest</vt:lpstr>
      <vt:lpstr>A125239826F</vt:lpstr>
      <vt:lpstr>A125239826F_Data</vt:lpstr>
      <vt:lpstr>A125239826F_Latest</vt:lpstr>
      <vt:lpstr>A125239830W</vt:lpstr>
      <vt:lpstr>A125239830W_Data</vt:lpstr>
      <vt:lpstr>A125239830W_Latest</vt:lpstr>
      <vt:lpstr>A125239834F</vt:lpstr>
      <vt:lpstr>A125239834F_Data</vt:lpstr>
      <vt:lpstr>A125239834F_Latest</vt:lpstr>
      <vt:lpstr>A125239838R</vt:lpstr>
      <vt:lpstr>A125239838R_Data</vt:lpstr>
      <vt:lpstr>A125239838R_Latest</vt:lpstr>
      <vt:lpstr>A125239842F</vt:lpstr>
      <vt:lpstr>A125239842F_Data</vt:lpstr>
      <vt:lpstr>A125239842F_Latest</vt:lpstr>
      <vt:lpstr>A125239846R</vt:lpstr>
      <vt:lpstr>A125239846R_Data</vt:lpstr>
      <vt:lpstr>A125239846R_Latest</vt:lpstr>
      <vt:lpstr>A125239850F</vt:lpstr>
      <vt:lpstr>A125239850F_Data</vt:lpstr>
      <vt:lpstr>A125239850F_Latest</vt:lpstr>
      <vt:lpstr>A125239854R</vt:lpstr>
      <vt:lpstr>A125239854R_Data</vt:lpstr>
      <vt:lpstr>A125239854R_Latest</vt:lpstr>
      <vt:lpstr>A125239858X</vt:lpstr>
      <vt:lpstr>A125239858X_Data</vt:lpstr>
      <vt:lpstr>A125239858X_Latest</vt:lpstr>
      <vt:lpstr>A125239862R</vt:lpstr>
      <vt:lpstr>A125239862R_Data</vt:lpstr>
      <vt:lpstr>A125239862R_Latest</vt:lpstr>
      <vt:lpstr>A125239866X</vt:lpstr>
      <vt:lpstr>A125239866X_Data</vt:lpstr>
      <vt:lpstr>A125239866X_Latest</vt:lpstr>
      <vt:lpstr>A125239870R</vt:lpstr>
      <vt:lpstr>A125239870R_Data</vt:lpstr>
      <vt:lpstr>A125239870R_Latest</vt:lpstr>
      <vt:lpstr>A125239874X</vt:lpstr>
      <vt:lpstr>A125239874X_Data</vt:lpstr>
      <vt:lpstr>A125239874X_Latest</vt:lpstr>
      <vt:lpstr>A125239878J</vt:lpstr>
      <vt:lpstr>A125239878J_Data</vt:lpstr>
      <vt:lpstr>A125239878J_Latest</vt:lpstr>
      <vt:lpstr>A125239882X</vt:lpstr>
      <vt:lpstr>A125239882X_Data</vt:lpstr>
      <vt:lpstr>A125239882X_Latest</vt:lpstr>
      <vt:lpstr>A125239886J</vt:lpstr>
      <vt:lpstr>A125239886J_Data</vt:lpstr>
      <vt:lpstr>A125239886J_Latest</vt:lpstr>
      <vt:lpstr>A125239890X</vt:lpstr>
      <vt:lpstr>A125239890X_Data</vt:lpstr>
      <vt:lpstr>A125239890X_Latest</vt:lpstr>
      <vt:lpstr>A125239894J</vt:lpstr>
      <vt:lpstr>A125239894J_Data</vt:lpstr>
      <vt:lpstr>A125239894J_Latest</vt:lpstr>
      <vt:lpstr>A125239898T</vt:lpstr>
      <vt:lpstr>A125239898T_Data</vt:lpstr>
      <vt:lpstr>A125239898T_Latest</vt:lpstr>
      <vt:lpstr>A125239902W</vt:lpstr>
      <vt:lpstr>A125239902W_Data</vt:lpstr>
      <vt:lpstr>A125239902W_Latest</vt:lpstr>
      <vt:lpstr>A125239906F</vt:lpstr>
      <vt:lpstr>A125239906F_Data</vt:lpstr>
      <vt:lpstr>A125239906F_Latest</vt:lpstr>
      <vt:lpstr>A125239910W</vt:lpstr>
      <vt:lpstr>A125239910W_Data</vt:lpstr>
      <vt:lpstr>A125239910W_Latest</vt:lpstr>
      <vt:lpstr>A125239914F</vt:lpstr>
      <vt:lpstr>A125239914F_Data</vt:lpstr>
      <vt:lpstr>A125239914F_Latest</vt:lpstr>
      <vt:lpstr>A125239918R</vt:lpstr>
      <vt:lpstr>A125239918R_Data</vt:lpstr>
      <vt:lpstr>A125239918R_Latest</vt:lpstr>
      <vt:lpstr>A125239922F</vt:lpstr>
      <vt:lpstr>A125239922F_Data</vt:lpstr>
      <vt:lpstr>A125239922F_Latest</vt:lpstr>
      <vt:lpstr>A125239926R</vt:lpstr>
      <vt:lpstr>A125239926R_Data</vt:lpstr>
      <vt:lpstr>A125239926R_Latest</vt:lpstr>
      <vt:lpstr>A125239930F</vt:lpstr>
      <vt:lpstr>A125239930F_Data</vt:lpstr>
      <vt:lpstr>A125239930F_Latest</vt:lpstr>
      <vt:lpstr>A125239934R</vt:lpstr>
      <vt:lpstr>A125239934R_Data</vt:lpstr>
      <vt:lpstr>A125239934R_Latest</vt:lpstr>
      <vt:lpstr>A125239938X</vt:lpstr>
      <vt:lpstr>A125239938X_Data</vt:lpstr>
      <vt:lpstr>A125239938X_Latest</vt:lpstr>
      <vt:lpstr>A125239942R</vt:lpstr>
      <vt:lpstr>A125239942R_Data</vt:lpstr>
      <vt:lpstr>A125239942R_Latest</vt:lpstr>
      <vt:lpstr>A125239946X</vt:lpstr>
      <vt:lpstr>A125239946X_Data</vt:lpstr>
      <vt:lpstr>A125239946X_Latest</vt:lpstr>
      <vt:lpstr>A125239950R</vt:lpstr>
      <vt:lpstr>A125239950R_Data</vt:lpstr>
      <vt:lpstr>A125239950R_Latest</vt:lpstr>
      <vt:lpstr>A125239954X</vt:lpstr>
      <vt:lpstr>A125239954X_Data</vt:lpstr>
      <vt:lpstr>A125239954X_Latest</vt:lpstr>
      <vt:lpstr>A125239958J</vt:lpstr>
      <vt:lpstr>A125239958J_Data</vt:lpstr>
      <vt:lpstr>A125239958J_Latest</vt:lpstr>
      <vt:lpstr>A125239962X</vt:lpstr>
      <vt:lpstr>A125239962X_Data</vt:lpstr>
      <vt:lpstr>A125239962X_Latest</vt:lpstr>
      <vt:lpstr>A125239966J</vt:lpstr>
      <vt:lpstr>A125239966J_Data</vt:lpstr>
      <vt:lpstr>A125239966J_Latest</vt:lpstr>
      <vt:lpstr>A125239970X</vt:lpstr>
      <vt:lpstr>A125239970X_Data</vt:lpstr>
      <vt:lpstr>A125239970X_Latest</vt:lpstr>
      <vt:lpstr>A125239974J</vt:lpstr>
      <vt:lpstr>A125239974J_Data</vt:lpstr>
      <vt:lpstr>A125239974J_Latest</vt:lpstr>
      <vt:lpstr>A125239978T</vt:lpstr>
      <vt:lpstr>A125239978T_Data</vt:lpstr>
      <vt:lpstr>A125239978T_Latest</vt:lpstr>
      <vt:lpstr>A125239982J</vt:lpstr>
      <vt:lpstr>A125239982J_Data</vt:lpstr>
      <vt:lpstr>A125239982J_Latest</vt:lpstr>
      <vt:lpstr>A125239986T</vt:lpstr>
      <vt:lpstr>A125239986T_Data</vt:lpstr>
      <vt:lpstr>A125239986T_Latest</vt:lpstr>
      <vt:lpstr>A125239990J</vt:lpstr>
      <vt:lpstr>A125239990J_Data</vt:lpstr>
      <vt:lpstr>A125239990J_Latest</vt:lpstr>
      <vt:lpstr>A125239994T</vt:lpstr>
      <vt:lpstr>A125239994T_Data</vt:lpstr>
      <vt:lpstr>A125239994T_Latest</vt:lpstr>
      <vt:lpstr>A125239998A</vt:lpstr>
      <vt:lpstr>A125239998A_Data</vt:lpstr>
      <vt:lpstr>A125239998A_Latest</vt:lpstr>
      <vt:lpstr>A125240002L</vt:lpstr>
      <vt:lpstr>A125240002L_Data</vt:lpstr>
      <vt:lpstr>A125240002L_Latest</vt:lpstr>
      <vt:lpstr>A125240006W</vt:lpstr>
      <vt:lpstr>A125240006W_Data</vt:lpstr>
      <vt:lpstr>A125240006W_Latest</vt:lpstr>
      <vt:lpstr>A125240010L</vt:lpstr>
      <vt:lpstr>A125240010L_Data</vt:lpstr>
      <vt:lpstr>A125240010L_Latest</vt:lpstr>
      <vt:lpstr>A125240014W</vt:lpstr>
      <vt:lpstr>A125240014W_Data</vt:lpstr>
      <vt:lpstr>A125240014W_Latest</vt:lpstr>
      <vt:lpstr>A125240018F</vt:lpstr>
      <vt:lpstr>A125240018F_Data</vt:lpstr>
      <vt:lpstr>A125240018F_Latest</vt:lpstr>
      <vt:lpstr>A125240022W</vt:lpstr>
      <vt:lpstr>A125240022W_Data</vt:lpstr>
      <vt:lpstr>A125240022W_Latest</vt:lpstr>
      <vt:lpstr>A125240026F</vt:lpstr>
      <vt:lpstr>A125240026F_Data</vt:lpstr>
      <vt:lpstr>A125240026F_Latest</vt:lpstr>
      <vt:lpstr>A125240030W</vt:lpstr>
      <vt:lpstr>A125240030W_Data</vt:lpstr>
      <vt:lpstr>A125240030W_Latest</vt:lpstr>
      <vt:lpstr>A125240034F</vt:lpstr>
      <vt:lpstr>A125240034F_Data</vt:lpstr>
      <vt:lpstr>A125240034F_Latest</vt:lpstr>
      <vt:lpstr>A125240390A</vt:lpstr>
      <vt:lpstr>A125240390A_Data</vt:lpstr>
      <vt:lpstr>A125240390A_Latest</vt:lpstr>
      <vt:lpstr>A125240394K</vt:lpstr>
      <vt:lpstr>A125240394K_Data</vt:lpstr>
      <vt:lpstr>A125240394K_Latest</vt:lpstr>
      <vt:lpstr>A125240398V</vt:lpstr>
      <vt:lpstr>A125240398V_Data</vt:lpstr>
      <vt:lpstr>A125240398V_Latest</vt:lpstr>
      <vt:lpstr>A125240402X</vt:lpstr>
      <vt:lpstr>A125240402X_Data</vt:lpstr>
      <vt:lpstr>A125240402X_Latest</vt:lpstr>
      <vt:lpstr>A125240406J</vt:lpstr>
      <vt:lpstr>A125240406J_Data</vt:lpstr>
      <vt:lpstr>A125240406J_Latest</vt:lpstr>
      <vt:lpstr>A125240410X</vt:lpstr>
      <vt:lpstr>A125240410X_Data</vt:lpstr>
      <vt:lpstr>A125240410X_Latest</vt:lpstr>
      <vt:lpstr>A125240414J</vt:lpstr>
      <vt:lpstr>A125240414J_Data</vt:lpstr>
      <vt:lpstr>A125240414J_Latest</vt:lpstr>
      <vt:lpstr>A125240418T</vt:lpstr>
      <vt:lpstr>A125240418T_Data</vt:lpstr>
      <vt:lpstr>A125240418T_Latest</vt:lpstr>
      <vt:lpstr>A125240422J</vt:lpstr>
      <vt:lpstr>A125240422J_Data</vt:lpstr>
      <vt:lpstr>A125240422J_Latest</vt:lpstr>
      <vt:lpstr>A125240426T</vt:lpstr>
      <vt:lpstr>A125240426T_Data</vt:lpstr>
      <vt:lpstr>A125240426T_Latest</vt:lpstr>
      <vt:lpstr>A125240430J</vt:lpstr>
      <vt:lpstr>A125240430J_Data</vt:lpstr>
      <vt:lpstr>A125240430J_Latest</vt:lpstr>
      <vt:lpstr>A125240786W</vt:lpstr>
      <vt:lpstr>A125240786W_Data</vt:lpstr>
      <vt:lpstr>A125240786W_Latest</vt:lpstr>
      <vt:lpstr>A125240790L</vt:lpstr>
      <vt:lpstr>A125240790L_Data</vt:lpstr>
      <vt:lpstr>A125240790L_Latest</vt:lpstr>
      <vt:lpstr>A125240794W</vt:lpstr>
      <vt:lpstr>A125240794W_Data</vt:lpstr>
      <vt:lpstr>A125240794W_Latest</vt:lpstr>
      <vt:lpstr>A125240798F</vt:lpstr>
      <vt:lpstr>A125240798F_Data</vt:lpstr>
      <vt:lpstr>A125240798F_Latest</vt:lpstr>
      <vt:lpstr>A125240802K</vt:lpstr>
      <vt:lpstr>A125240802K_Data</vt:lpstr>
      <vt:lpstr>A125240802K_Latest</vt:lpstr>
      <vt:lpstr>A125240806V</vt:lpstr>
      <vt:lpstr>A125240806V_Data</vt:lpstr>
      <vt:lpstr>A125240806V_Latest</vt:lpstr>
      <vt:lpstr>A125240810K</vt:lpstr>
      <vt:lpstr>A125240810K_Data</vt:lpstr>
      <vt:lpstr>A125240810K_Latest</vt:lpstr>
      <vt:lpstr>A125240814V</vt:lpstr>
      <vt:lpstr>A125240814V_Data</vt:lpstr>
      <vt:lpstr>A125240814V_Latest</vt:lpstr>
      <vt:lpstr>A125240818C</vt:lpstr>
      <vt:lpstr>A125240818C_Data</vt:lpstr>
      <vt:lpstr>A125240818C_Latest</vt:lpstr>
      <vt:lpstr>A125240822V</vt:lpstr>
      <vt:lpstr>A125240822V_Data</vt:lpstr>
      <vt:lpstr>A125240822V_Latest</vt:lpstr>
      <vt:lpstr>A125240826C</vt:lpstr>
      <vt:lpstr>A125240826C_Data</vt:lpstr>
      <vt:lpstr>A125240826C_Latest</vt:lpstr>
      <vt:lpstr>A125241182A</vt:lpstr>
      <vt:lpstr>A125241182A_Data</vt:lpstr>
      <vt:lpstr>A125241182A_Latest</vt:lpstr>
      <vt:lpstr>A125241186K</vt:lpstr>
      <vt:lpstr>A125241186K_Data</vt:lpstr>
      <vt:lpstr>A125241186K_Latest</vt:lpstr>
      <vt:lpstr>A125241190A</vt:lpstr>
      <vt:lpstr>A125241190A_Data</vt:lpstr>
      <vt:lpstr>A125241190A_Latest</vt:lpstr>
      <vt:lpstr>A125241194K</vt:lpstr>
      <vt:lpstr>A125241194K_Data</vt:lpstr>
      <vt:lpstr>A125241194K_Latest</vt:lpstr>
      <vt:lpstr>A125241198V</vt:lpstr>
      <vt:lpstr>A125241198V_Data</vt:lpstr>
      <vt:lpstr>A125241198V_Latest</vt:lpstr>
      <vt:lpstr>A125241202X</vt:lpstr>
      <vt:lpstr>A125241202X_Data</vt:lpstr>
      <vt:lpstr>A125241202X_Latest</vt:lpstr>
      <vt:lpstr>A125241206J</vt:lpstr>
      <vt:lpstr>A125241206J_Data</vt:lpstr>
      <vt:lpstr>A125241206J_Latest</vt:lpstr>
      <vt:lpstr>A125241210X</vt:lpstr>
      <vt:lpstr>A125241210X_Data</vt:lpstr>
      <vt:lpstr>A125241210X_Latest</vt:lpstr>
      <vt:lpstr>A125241214J</vt:lpstr>
      <vt:lpstr>A125241214J_Data</vt:lpstr>
      <vt:lpstr>A125241214J_Latest</vt:lpstr>
      <vt:lpstr>A125241218T</vt:lpstr>
      <vt:lpstr>A125241218T_Data</vt:lpstr>
      <vt:lpstr>A125241218T_Latest</vt:lpstr>
      <vt:lpstr>A125241222J</vt:lpstr>
      <vt:lpstr>A125241222J_Data</vt:lpstr>
      <vt:lpstr>A125241222J_Latest</vt:lpstr>
      <vt:lpstr>A125241578W</vt:lpstr>
      <vt:lpstr>A125241578W_Data</vt:lpstr>
      <vt:lpstr>A125241578W_Latest</vt:lpstr>
      <vt:lpstr>A125241582L</vt:lpstr>
      <vt:lpstr>A125241582L_Data</vt:lpstr>
      <vt:lpstr>A125241582L_Latest</vt:lpstr>
      <vt:lpstr>A125241586W</vt:lpstr>
      <vt:lpstr>A125241586W_Data</vt:lpstr>
      <vt:lpstr>A125241586W_Latest</vt:lpstr>
      <vt:lpstr>A125241590L</vt:lpstr>
      <vt:lpstr>A125241590L_Data</vt:lpstr>
      <vt:lpstr>A125241590L_Latest</vt:lpstr>
      <vt:lpstr>A125241594W</vt:lpstr>
      <vt:lpstr>A125241594W_Data</vt:lpstr>
      <vt:lpstr>A125241594W_Latest</vt:lpstr>
      <vt:lpstr>A125241598F</vt:lpstr>
      <vt:lpstr>A125241598F_Data</vt:lpstr>
      <vt:lpstr>A125241598F_Latest</vt:lpstr>
      <vt:lpstr>A125241602K</vt:lpstr>
      <vt:lpstr>A125241602K_Data</vt:lpstr>
      <vt:lpstr>A125241602K_Latest</vt:lpstr>
      <vt:lpstr>A125241606V</vt:lpstr>
      <vt:lpstr>A125241606V_Data</vt:lpstr>
      <vt:lpstr>A125241606V_Latest</vt:lpstr>
      <vt:lpstr>A125241610K</vt:lpstr>
      <vt:lpstr>A125241610K_Data</vt:lpstr>
      <vt:lpstr>A125241610K_Latest</vt:lpstr>
      <vt:lpstr>A125241614V</vt:lpstr>
      <vt:lpstr>A125241614V_Data</vt:lpstr>
      <vt:lpstr>A125241614V_Latest</vt:lpstr>
      <vt:lpstr>A125241618C</vt:lpstr>
      <vt:lpstr>A125241618C_Data</vt:lpstr>
      <vt:lpstr>A125241618C_Latest</vt:lpstr>
      <vt:lpstr>A125241974X</vt:lpstr>
      <vt:lpstr>A125241974X_Data</vt:lpstr>
      <vt:lpstr>A125241974X_Latest</vt:lpstr>
      <vt:lpstr>A125241978J</vt:lpstr>
      <vt:lpstr>A125241978J_Data</vt:lpstr>
      <vt:lpstr>A125241978J_Latest</vt:lpstr>
      <vt:lpstr>A125241982X</vt:lpstr>
      <vt:lpstr>A125241982X_Data</vt:lpstr>
      <vt:lpstr>A125241982X_Latest</vt:lpstr>
      <vt:lpstr>A125241986J</vt:lpstr>
      <vt:lpstr>A125241986J_Data</vt:lpstr>
      <vt:lpstr>A125241986J_Latest</vt:lpstr>
      <vt:lpstr>A125241990X</vt:lpstr>
      <vt:lpstr>A125241990X_Data</vt:lpstr>
      <vt:lpstr>A125241990X_Latest</vt:lpstr>
      <vt:lpstr>A125241994J</vt:lpstr>
      <vt:lpstr>A125241994J_Data</vt:lpstr>
      <vt:lpstr>A125241994J_Latest</vt:lpstr>
      <vt:lpstr>A125241998T</vt:lpstr>
      <vt:lpstr>A125241998T_Data</vt:lpstr>
      <vt:lpstr>A125241998T_Latest</vt:lpstr>
      <vt:lpstr>A125242002X</vt:lpstr>
      <vt:lpstr>A125242002X_Data</vt:lpstr>
      <vt:lpstr>A125242002X_Latest</vt:lpstr>
      <vt:lpstr>A125242006J</vt:lpstr>
      <vt:lpstr>A125242006J_Data</vt:lpstr>
      <vt:lpstr>A125242006J_Latest</vt:lpstr>
      <vt:lpstr>A125242010X</vt:lpstr>
      <vt:lpstr>A125242010X_Data</vt:lpstr>
      <vt:lpstr>A125242010X_Latest</vt:lpstr>
      <vt:lpstr>A125242014J</vt:lpstr>
      <vt:lpstr>A125242014J_Data</vt:lpstr>
      <vt:lpstr>A125242014J_Latest</vt:lpstr>
      <vt:lpstr>A125242018T</vt:lpstr>
      <vt:lpstr>A125242018T_Data</vt:lpstr>
      <vt:lpstr>A125242018T_Latest</vt:lpstr>
      <vt:lpstr>A125242022J</vt:lpstr>
      <vt:lpstr>A125242022J_Data</vt:lpstr>
      <vt:lpstr>A125242022J_Latest</vt:lpstr>
      <vt:lpstr>A125242026T</vt:lpstr>
      <vt:lpstr>A125242026T_Data</vt:lpstr>
      <vt:lpstr>A125242026T_Latest</vt:lpstr>
      <vt:lpstr>A125242030J</vt:lpstr>
      <vt:lpstr>A125242030J_Data</vt:lpstr>
      <vt:lpstr>A125242030J_Latest</vt:lpstr>
      <vt:lpstr>A125242034T</vt:lpstr>
      <vt:lpstr>A125242034T_Data</vt:lpstr>
      <vt:lpstr>A125242034T_Latest</vt:lpstr>
      <vt:lpstr>A125242038A</vt:lpstr>
      <vt:lpstr>A125242038A_Data</vt:lpstr>
      <vt:lpstr>A125242038A_Latest</vt:lpstr>
      <vt:lpstr>A125242042T</vt:lpstr>
      <vt:lpstr>A125242042T_Data</vt:lpstr>
      <vt:lpstr>A125242042T_Latest</vt:lpstr>
      <vt:lpstr>A125242046A</vt:lpstr>
      <vt:lpstr>A125242046A_Data</vt:lpstr>
      <vt:lpstr>A125242046A_Latest</vt:lpstr>
      <vt:lpstr>A125242050T</vt:lpstr>
      <vt:lpstr>A125242050T_Data</vt:lpstr>
      <vt:lpstr>A125242050T_Latest</vt:lpstr>
      <vt:lpstr>A125242054A</vt:lpstr>
      <vt:lpstr>A125242054A_Data</vt:lpstr>
      <vt:lpstr>A125242054A_Latest</vt:lpstr>
      <vt:lpstr>A125242058K</vt:lpstr>
      <vt:lpstr>A125242058K_Data</vt:lpstr>
      <vt:lpstr>A125242058K_Latest</vt:lpstr>
      <vt:lpstr>A125242062A</vt:lpstr>
      <vt:lpstr>A125242062A_Data</vt:lpstr>
      <vt:lpstr>A125242062A_Latest</vt:lpstr>
      <vt:lpstr>A125242066K</vt:lpstr>
      <vt:lpstr>A125242066K_Data</vt:lpstr>
      <vt:lpstr>A125242066K_Latest</vt:lpstr>
      <vt:lpstr>A125242070A</vt:lpstr>
      <vt:lpstr>A125242070A_Data</vt:lpstr>
      <vt:lpstr>A125242070A_Latest</vt:lpstr>
      <vt:lpstr>A125242074K</vt:lpstr>
      <vt:lpstr>A125242074K_Data</vt:lpstr>
      <vt:lpstr>A125242074K_Latest</vt:lpstr>
      <vt:lpstr>A125242078V</vt:lpstr>
      <vt:lpstr>A125242078V_Data</vt:lpstr>
      <vt:lpstr>A125242078V_Latest</vt:lpstr>
      <vt:lpstr>A125242082K</vt:lpstr>
      <vt:lpstr>A125242082K_Data</vt:lpstr>
      <vt:lpstr>A125242082K_Latest</vt:lpstr>
      <vt:lpstr>A125242086V</vt:lpstr>
      <vt:lpstr>A125242086V_Data</vt:lpstr>
      <vt:lpstr>A125242086V_Latest</vt:lpstr>
      <vt:lpstr>A125242090K</vt:lpstr>
      <vt:lpstr>A125242090K_Data</vt:lpstr>
      <vt:lpstr>A125242090K_Latest</vt:lpstr>
      <vt:lpstr>A125242094V</vt:lpstr>
      <vt:lpstr>A125242094V_Data</vt:lpstr>
      <vt:lpstr>A125242094V_Latest</vt:lpstr>
      <vt:lpstr>A125242098C</vt:lpstr>
      <vt:lpstr>A125242098C_Data</vt:lpstr>
      <vt:lpstr>A125242098C_Latest</vt:lpstr>
      <vt:lpstr>A125242102J</vt:lpstr>
      <vt:lpstr>A125242102J_Data</vt:lpstr>
      <vt:lpstr>A125242102J_Latest</vt:lpstr>
      <vt:lpstr>A125242106T</vt:lpstr>
      <vt:lpstr>A125242106T_Data</vt:lpstr>
      <vt:lpstr>A125242106T_Latest</vt:lpstr>
      <vt:lpstr>A125242110J</vt:lpstr>
      <vt:lpstr>A125242110J_Data</vt:lpstr>
      <vt:lpstr>A125242110J_Latest</vt:lpstr>
      <vt:lpstr>A125242114T</vt:lpstr>
      <vt:lpstr>A125242114T_Data</vt:lpstr>
      <vt:lpstr>A125242114T_Latest</vt:lpstr>
      <vt:lpstr>A125242118A</vt:lpstr>
      <vt:lpstr>A125242118A_Data</vt:lpstr>
      <vt:lpstr>A125242118A_Latest</vt:lpstr>
      <vt:lpstr>A125242122T</vt:lpstr>
      <vt:lpstr>A125242122T_Data</vt:lpstr>
      <vt:lpstr>A125242122T_Latest</vt:lpstr>
      <vt:lpstr>A125242126A</vt:lpstr>
      <vt:lpstr>A125242126A_Data</vt:lpstr>
      <vt:lpstr>A125242126A_Latest</vt:lpstr>
      <vt:lpstr>A125242130T</vt:lpstr>
      <vt:lpstr>A125242130T_Data</vt:lpstr>
      <vt:lpstr>A125242130T_Latest</vt:lpstr>
      <vt:lpstr>A125242134A</vt:lpstr>
      <vt:lpstr>A125242134A_Data</vt:lpstr>
      <vt:lpstr>A125242134A_Latest</vt:lpstr>
      <vt:lpstr>A125242138K</vt:lpstr>
      <vt:lpstr>A125242138K_Data</vt:lpstr>
      <vt:lpstr>A125242138K_Latest</vt:lpstr>
      <vt:lpstr>A125242142A</vt:lpstr>
      <vt:lpstr>A125242142A_Data</vt:lpstr>
      <vt:lpstr>A125242142A_Latest</vt:lpstr>
      <vt:lpstr>A125242146K</vt:lpstr>
      <vt:lpstr>A125242146K_Data</vt:lpstr>
      <vt:lpstr>A125242146K_Latest</vt:lpstr>
      <vt:lpstr>A125242150A</vt:lpstr>
      <vt:lpstr>A125242150A_Data</vt:lpstr>
      <vt:lpstr>A125242150A_Latest</vt:lpstr>
      <vt:lpstr>A125242154K</vt:lpstr>
      <vt:lpstr>A125242154K_Data</vt:lpstr>
      <vt:lpstr>A125242154K_Latest</vt:lpstr>
      <vt:lpstr>A125242158V</vt:lpstr>
      <vt:lpstr>A125242158V_Data</vt:lpstr>
      <vt:lpstr>A125242158V_Latest</vt:lpstr>
      <vt:lpstr>A125242162K</vt:lpstr>
      <vt:lpstr>A125242162K_Data</vt:lpstr>
      <vt:lpstr>A125242162K_Latest</vt:lpstr>
      <vt:lpstr>A125242166V</vt:lpstr>
      <vt:lpstr>A125242166V_Data</vt:lpstr>
      <vt:lpstr>A125242166V_Latest</vt:lpstr>
      <vt:lpstr>A125242170K</vt:lpstr>
      <vt:lpstr>A125242170K_Data</vt:lpstr>
      <vt:lpstr>A125242170K_Latest</vt:lpstr>
      <vt:lpstr>A125242174V</vt:lpstr>
      <vt:lpstr>A125242174V_Data</vt:lpstr>
      <vt:lpstr>A125242174V_Latest</vt:lpstr>
      <vt:lpstr>A125242178C</vt:lpstr>
      <vt:lpstr>A125242178C_Data</vt:lpstr>
      <vt:lpstr>A125242178C_Latest</vt:lpstr>
      <vt:lpstr>A125242182V</vt:lpstr>
      <vt:lpstr>A125242182V_Data</vt:lpstr>
      <vt:lpstr>A125242182V_Latest</vt:lpstr>
      <vt:lpstr>A125242186C</vt:lpstr>
      <vt:lpstr>A125242186C_Data</vt:lpstr>
      <vt:lpstr>A125242186C_Latest</vt:lpstr>
      <vt:lpstr>A125242190V</vt:lpstr>
      <vt:lpstr>A125242190V_Data</vt:lpstr>
      <vt:lpstr>A125242190V_Latest</vt:lpstr>
      <vt:lpstr>A125242194C</vt:lpstr>
      <vt:lpstr>A125242194C_Data</vt:lpstr>
      <vt:lpstr>A125242194C_Latest</vt:lpstr>
      <vt:lpstr>A125242198L</vt:lpstr>
      <vt:lpstr>A125242198L_Data</vt:lpstr>
      <vt:lpstr>A125242198L_Latest</vt:lpstr>
      <vt:lpstr>A125242202T</vt:lpstr>
      <vt:lpstr>A125242202T_Data</vt:lpstr>
      <vt:lpstr>A125242202T_Latest</vt:lpstr>
      <vt:lpstr>A125242206A</vt:lpstr>
      <vt:lpstr>A125242206A_Data</vt:lpstr>
      <vt:lpstr>A125242206A_Latest</vt:lpstr>
      <vt:lpstr>A125242210T</vt:lpstr>
      <vt:lpstr>A125242210T_Data</vt:lpstr>
      <vt:lpstr>A125242210T_Latest</vt:lpstr>
      <vt:lpstr>A125242214A</vt:lpstr>
      <vt:lpstr>A125242214A_Data</vt:lpstr>
      <vt:lpstr>A125242214A_Latest</vt:lpstr>
      <vt:lpstr>A125242218K</vt:lpstr>
      <vt:lpstr>A125242218K_Data</vt:lpstr>
      <vt:lpstr>A125242218K_Latest</vt:lpstr>
      <vt:lpstr>A125242222A</vt:lpstr>
      <vt:lpstr>A125242222A_Data</vt:lpstr>
      <vt:lpstr>A125242222A_Latest</vt:lpstr>
      <vt:lpstr>A125242226K</vt:lpstr>
      <vt:lpstr>A125242226K_Data</vt:lpstr>
      <vt:lpstr>A125242226K_Latest</vt:lpstr>
      <vt:lpstr>A125242230A</vt:lpstr>
      <vt:lpstr>A125242230A_Data</vt:lpstr>
      <vt:lpstr>A125242230A_Latest</vt:lpstr>
      <vt:lpstr>A125242234K</vt:lpstr>
      <vt:lpstr>A125242234K_Data</vt:lpstr>
      <vt:lpstr>A125242234K_Latest</vt:lpstr>
      <vt:lpstr>A125242238V</vt:lpstr>
      <vt:lpstr>A125242238V_Data</vt:lpstr>
      <vt:lpstr>A125242238V_Latest</vt:lpstr>
      <vt:lpstr>A125242242K</vt:lpstr>
      <vt:lpstr>A125242242K_Data</vt:lpstr>
      <vt:lpstr>A125242242K_Latest</vt:lpstr>
      <vt:lpstr>A125242246V</vt:lpstr>
      <vt:lpstr>A125242246V_Data</vt:lpstr>
      <vt:lpstr>A125242246V_Latest</vt:lpstr>
      <vt:lpstr>A125242250K</vt:lpstr>
      <vt:lpstr>A125242250K_Data</vt:lpstr>
      <vt:lpstr>A125242250K_Latest</vt:lpstr>
      <vt:lpstr>A125242254V</vt:lpstr>
      <vt:lpstr>A125242254V_Data</vt:lpstr>
      <vt:lpstr>A125242254V_Latest</vt:lpstr>
      <vt:lpstr>A125242258C</vt:lpstr>
      <vt:lpstr>A125242258C_Data</vt:lpstr>
      <vt:lpstr>A125242258C_Latest</vt:lpstr>
      <vt:lpstr>A125242262V</vt:lpstr>
      <vt:lpstr>A125242262V_Data</vt:lpstr>
      <vt:lpstr>A125242262V_Latest</vt:lpstr>
      <vt:lpstr>A125242266C</vt:lpstr>
      <vt:lpstr>A125242266C_Data</vt:lpstr>
      <vt:lpstr>A125242266C_Latest</vt:lpstr>
      <vt:lpstr>A125242270V</vt:lpstr>
      <vt:lpstr>A125242270V_Data</vt:lpstr>
      <vt:lpstr>A125242270V_Latest</vt:lpstr>
      <vt:lpstr>A125242274C</vt:lpstr>
      <vt:lpstr>A125242274C_Data</vt:lpstr>
      <vt:lpstr>A125242274C_Latest</vt:lpstr>
      <vt:lpstr>A125242278L</vt:lpstr>
      <vt:lpstr>A125242278L_Data</vt:lpstr>
      <vt:lpstr>A125242278L_Latest</vt:lpstr>
      <vt:lpstr>A125242282C</vt:lpstr>
      <vt:lpstr>A125242282C_Data</vt:lpstr>
      <vt:lpstr>A125242282C_Latest</vt:lpstr>
      <vt:lpstr>A125242286L</vt:lpstr>
      <vt:lpstr>A125242286L_Data</vt:lpstr>
      <vt:lpstr>A125242286L_Latest</vt:lpstr>
      <vt:lpstr>A125242290C</vt:lpstr>
      <vt:lpstr>A125242290C_Data</vt:lpstr>
      <vt:lpstr>A125242290C_Latest</vt:lpstr>
      <vt:lpstr>A125242294L</vt:lpstr>
      <vt:lpstr>A125242294L_Data</vt:lpstr>
      <vt:lpstr>A125242294L_Latest</vt:lpstr>
      <vt:lpstr>A125242298W</vt:lpstr>
      <vt:lpstr>A125242298W_Data</vt:lpstr>
      <vt:lpstr>A125242298W_Latest</vt:lpstr>
      <vt:lpstr>A125242302A</vt:lpstr>
      <vt:lpstr>A125242302A_Data</vt:lpstr>
      <vt:lpstr>A125242302A_Latest</vt:lpstr>
      <vt:lpstr>A125242306K</vt:lpstr>
      <vt:lpstr>A125242306K_Data</vt:lpstr>
      <vt:lpstr>A125242306K_Latest</vt:lpstr>
      <vt:lpstr>A125242310A</vt:lpstr>
      <vt:lpstr>A125242310A_Data</vt:lpstr>
      <vt:lpstr>A125242310A_Latest</vt:lpstr>
      <vt:lpstr>A125242314K</vt:lpstr>
      <vt:lpstr>A125242314K_Data</vt:lpstr>
      <vt:lpstr>A125242314K_Latest</vt:lpstr>
      <vt:lpstr>A125242318V</vt:lpstr>
      <vt:lpstr>A125242318V_Data</vt:lpstr>
      <vt:lpstr>A125242318V_Latest</vt:lpstr>
      <vt:lpstr>A125242322K</vt:lpstr>
      <vt:lpstr>A125242322K_Data</vt:lpstr>
      <vt:lpstr>A125242322K_Latest</vt:lpstr>
      <vt:lpstr>A125242326V</vt:lpstr>
      <vt:lpstr>A125242326V_Data</vt:lpstr>
      <vt:lpstr>A125242326V_Latest</vt:lpstr>
      <vt:lpstr>A125242330K</vt:lpstr>
      <vt:lpstr>A125242330K_Data</vt:lpstr>
      <vt:lpstr>A125242330K_Latest</vt:lpstr>
      <vt:lpstr>A125242334V</vt:lpstr>
      <vt:lpstr>A125242334V_Data</vt:lpstr>
      <vt:lpstr>A125242334V_Latest</vt:lpstr>
      <vt:lpstr>A125242338C</vt:lpstr>
      <vt:lpstr>A125242338C_Data</vt:lpstr>
      <vt:lpstr>A125242338C_Latest</vt:lpstr>
      <vt:lpstr>A125242342V</vt:lpstr>
      <vt:lpstr>A125242342V_Data</vt:lpstr>
      <vt:lpstr>A125242342V_Latest</vt:lpstr>
      <vt:lpstr>A125242346C</vt:lpstr>
      <vt:lpstr>A125242346C_Data</vt:lpstr>
      <vt:lpstr>A125242346C_Latest</vt:lpstr>
      <vt:lpstr>A125242350V</vt:lpstr>
      <vt:lpstr>A125242350V_Data</vt:lpstr>
      <vt:lpstr>A125242350V_Latest</vt:lpstr>
      <vt:lpstr>A125242354C</vt:lpstr>
      <vt:lpstr>A125242354C_Data</vt:lpstr>
      <vt:lpstr>A125242354C_Latest</vt:lpstr>
      <vt:lpstr>A125242358L</vt:lpstr>
      <vt:lpstr>A125242358L_Data</vt:lpstr>
      <vt:lpstr>A125242358L_Latest</vt:lpstr>
      <vt:lpstr>A125242362C</vt:lpstr>
      <vt:lpstr>A125242362C_Data</vt:lpstr>
      <vt:lpstr>A125242362C_Latest</vt:lpstr>
      <vt:lpstr>A125242366L</vt:lpstr>
      <vt:lpstr>A125242366L_Data</vt:lpstr>
      <vt:lpstr>A125242366L_Latest</vt:lpstr>
      <vt:lpstr>A125242370C</vt:lpstr>
      <vt:lpstr>A125242370C_Data</vt:lpstr>
      <vt:lpstr>A125242370C_Latest</vt:lpstr>
      <vt:lpstr>A125242374L</vt:lpstr>
      <vt:lpstr>A125242374L_Data</vt:lpstr>
      <vt:lpstr>A125242374L_Latest</vt:lpstr>
      <vt:lpstr>A125242378W</vt:lpstr>
      <vt:lpstr>A125242378W_Data</vt:lpstr>
      <vt:lpstr>A125242378W_Latest</vt:lpstr>
      <vt:lpstr>A125242382L</vt:lpstr>
      <vt:lpstr>A125242382L_Data</vt:lpstr>
      <vt:lpstr>A125242382L_Latest</vt:lpstr>
      <vt:lpstr>A125242386W</vt:lpstr>
      <vt:lpstr>A125242386W_Data</vt:lpstr>
      <vt:lpstr>A125242386W_Latest</vt:lpstr>
      <vt:lpstr>A125242390L</vt:lpstr>
      <vt:lpstr>A125242390L_Data</vt:lpstr>
      <vt:lpstr>A125242390L_Latest</vt:lpstr>
      <vt:lpstr>A125242394W</vt:lpstr>
      <vt:lpstr>A125242394W_Data</vt:lpstr>
      <vt:lpstr>A125242394W_Latest</vt:lpstr>
      <vt:lpstr>A125242398F</vt:lpstr>
      <vt:lpstr>A125242398F_Data</vt:lpstr>
      <vt:lpstr>A125242398F_Latest</vt:lpstr>
      <vt:lpstr>A125242402K</vt:lpstr>
      <vt:lpstr>A125242402K_Data</vt:lpstr>
      <vt:lpstr>A125242402K_Latest</vt:lpstr>
      <vt:lpstr>A125242406V</vt:lpstr>
      <vt:lpstr>A125242406V_Data</vt:lpstr>
      <vt:lpstr>A125242406V_Latest</vt:lpstr>
      <vt:lpstr>A125242410K</vt:lpstr>
      <vt:lpstr>A125242410K_Data</vt:lpstr>
      <vt:lpstr>A125242410K_Latest</vt:lpstr>
      <vt:lpstr>A125242766X</vt:lpstr>
      <vt:lpstr>A125242766X_Data</vt:lpstr>
      <vt:lpstr>A125242766X_Latest</vt:lpstr>
      <vt:lpstr>A125242770R</vt:lpstr>
      <vt:lpstr>A125242770R_Data</vt:lpstr>
      <vt:lpstr>A125242770R_Latest</vt:lpstr>
      <vt:lpstr>A125242774X</vt:lpstr>
      <vt:lpstr>A125242774X_Data</vt:lpstr>
      <vt:lpstr>A125242774X_Latest</vt:lpstr>
      <vt:lpstr>A125242778J</vt:lpstr>
      <vt:lpstr>A125242778J_Data</vt:lpstr>
      <vt:lpstr>A125242778J_Latest</vt:lpstr>
      <vt:lpstr>A125242782X</vt:lpstr>
      <vt:lpstr>A125242782X_Data</vt:lpstr>
      <vt:lpstr>A125242782X_Latest</vt:lpstr>
      <vt:lpstr>A125242786J</vt:lpstr>
      <vt:lpstr>A125242786J_Data</vt:lpstr>
      <vt:lpstr>A125242786J_Latest</vt:lpstr>
      <vt:lpstr>A125242790X</vt:lpstr>
      <vt:lpstr>A125242790X_Data</vt:lpstr>
      <vt:lpstr>A125242790X_Latest</vt:lpstr>
      <vt:lpstr>A125242794J</vt:lpstr>
      <vt:lpstr>A125242794J_Data</vt:lpstr>
      <vt:lpstr>A125242794J_Latest</vt:lpstr>
      <vt:lpstr>A125242798T</vt:lpstr>
      <vt:lpstr>A125242798T_Data</vt:lpstr>
      <vt:lpstr>A125242798T_Latest</vt:lpstr>
      <vt:lpstr>A125242802W</vt:lpstr>
      <vt:lpstr>A125242802W_Data</vt:lpstr>
      <vt:lpstr>A125242802W_Latest</vt:lpstr>
      <vt:lpstr>A125242806F</vt:lpstr>
      <vt:lpstr>A125242806F_Data</vt:lpstr>
      <vt:lpstr>A125242806F_Latest</vt:lpstr>
      <vt:lpstr>A125243162C</vt:lpstr>
      <vt:lpstr>A125243162C_Data</vt:lpstr>
      <vt:lpstr>A125243162C_Latest</vt:lpstr>
      <vt:lpstr>A125243166L</vt:lpstr>
      <vt:lpstr>A125243166L_Data</vt:lpstr>
      <vt:lpstr>A125243166L_Latest</vt:lpstr>
      <vt:lpstr>A125243170C</vt:lpstr>
      <vt:lpstr>A125243170C_Data</vt:lpstr>
      <vt:lpstr>A125243170C_Latest</vt:lpstr>
      <vt:lpstr>A125243174L</vt:lpstr>
      <vt:lpstr>A125243174L_Data</vt:lpstr>
      <vt:lpstr>A125243174L_Latest</vt:lpstr>
      <vt:lpstr>A125243178W</vt:lpstr>
      <vt:lpstr>A125243178W_Data</vt:lpstr>
      <vt:lpstr>A125243178W_Latest</vt:lpstr>
      <vt:lpstr>A125243182L</vt:lpstr>
      <vt:lpstr>A125243182L_Data</vt:lpstr>
      <vt:lpstr>A125243182L_Latest</vt:lpstr>
      <vt:lpstr>A125243186W</vt:lpstr>
      <vt:lpstr>A125243186W_Data</vt:lpstr>
      <vt:lpstr>A125243186W_Latest</vt:lpstr>
      <vt:lpstr>A125243190L</vt:lpstr>
      <vt:lpstr>A125243190L_Data</vt:lpstr>
      <vt:lpstr>A125243190L_Latest</vt:lpstr>
      <vt:lpstr>A125243194W</vt:lpstr>
      <vt:lpstr>A125243194W_Data</vt:lpstr>
      <vt:lpstr>A125243194W_Latest</vt:lpstr>
      <vt:lpstr>A125243198F</vt:lpstr>
      <vt:lpstr>A125243198F_Data</vt:lpstr>
      <vt:lpstr>A125243198F_Latest</vt:lpstr>
      <vt:lpstr>A125243202K</vt:lpstr>
      <vt:lpstr>A125243202K_Data</vt:lpstr>
      <vt:lpstr>A125243202K_Latest</vt:lpstr>
      <vt:lpstr>A125243558X</vt:lpstr>
      <vt:lpstr>A125243558X_Data</vt:lpstr>
      <vt:lpstr>A125243558X_Latest</vt:lpstr>
      <vt:lpstr>A125243562R</vt:lpstr>
      <vt:lpstr>A125243562R_Data</vt:lpstr>
      <vt:lpstr>A125243562R_Latest</vt:lpstr>
      <vt:lpstr>A125243566X</vt:lpstr>
      <vt:lpstr>A125243566X_Data</vt:lpstr>
      <vt:lpstr>A125243566X_Latest</vt:lpstr>
      <vt:lpstr>A125243570R</vt:lpstr>
      <vt:lpstr>A125243570R_Data</vt:lpstr>
      <vt:lpstr>A125243570R_Latest</vt:lpstr>
      <vt:lpstr>A125243574X</vt:lpstr>
      <vt:lpstr>A125243574X_Data</vt:lpstr>
      <vt:lpstr>A125243574X_Latest</vt:lpstr>
      <vt:lpstr>A125243578J</vt:lpstr>
      <vt:lpstr>A125243578J_Data</vt:lpstr>
      <vt:lpstr>A125243578J_Latest</vt:lpstr>
      <vt:lpstr>A125243582X</vt:lpstr>
      <vt:lpstr>A125243582X_Data</vt:lpstr>
      <vt:lpstr>A125243582X_Latest</vt:lpstr>
      <vt:lpstr>A125243586J</vt:lpstr>
      <vt:lpstr>A125243586J_Data</vt:lpstr>
      <vt:lpstr>A125243586J_Latest</vt:lpstr>
      <vt:lpstr>A125243590X</vt:lpstr>
      <vt:lpstr>A125243590X_Data</vt:lpstr>
      <vt:lpstr>A125243590X_Latest</vt:lpstr>
      <vt:lpstr>A125243594J</vt:lpstr>
      <vt:lpstr>A125243594J_Data</vt:lpstr>
      <vt:lpstr>A125243594J_Latest</vt:lpstr>
      <vt:lpstr>A125243598T</vt:lpstr>
      <vt:lpstr>A125243598T_Data</vt:lpstr>
      <vt:lpstr>A125243598T_Latest</vt:lpstr>
      <vt:lpstr>A125243954A</vt:lpstr>
      <vt:lpstr>A125243954A_Data</vt:lpstr>
      <vt:lpstr>A125243954A_Latest</vt:lpstr>
      <vt:lpstr>A125243958K</vt:lpstr>
      <vt:lpstr>A125243958K_Data</vt:lpstr>
      <vt:lpstr>A125243958K_Latest</vt:lpstr>
      <vt:lpstr>A125243962A</vt:lpstr>
      <vt:lpstr>A125243962A_Data</vt:lpstr>
      <vt:lpstr>A125243962A_Latest</vt:lpstr>
      <vt:lpstr>A125243966K</vt:lpstr>
      <vt:lpstr>A125243966K_Data</vt:lpstr>
      <vt:lpstr>A125243966K_Latest</vt:lpstr>
      <vt:lpstr>A125243970A</vt:lpstr>
      <vt:lpstr>A125243970A_Data</vt:lpstr>
      <vt:lpstr>A125243970A_Latest</vt:lpstr>
      <vt:lpstr>A125243974K</vt:lpstr>
      <vt:lpstr>A125243974K_Data</vt:lpstr>
      <vt:lpstr>A125243974K_Latest</vt:lpstr>
      <vt:lpstr>A125243978V</vt:lpstr>
      <vt:lpstr>A125243978V_Data</vt:lpstr>
      <vt:lpstr>A125243978V_Latest</vt:lpstr>
      <vt:lpstr>A125243982K</vt:lpstr>
      <vt:lpstr>A125243982K_Data</vt:lpstr>
      <vt:lpstr>A125243982K_Latest</vt:lpstr>
      <vt:lpstr>A125243986V</vt:lpstr>
      <vt:lpstr>A125243986V_Data</vt:lpstr>
      <vt:lpstr>A125243986V_Latest</vt:lpstr>
      <vt:lpstr>A125243990K</vt:lpstr>
      <vt:lpstr>A125243990K_Data</vt:lpstr>
      <vt:lpstr>A125243990K_Latest</vt:lpstr>
      <vt:lpstr>A125243994V</vt:lpstr>
      <vt:lpstr>A125243994V_Data</vt:lpstr>
      <vt:lpstr>A125243994V_Latest</vt:lpstr>
      <vt:lpstr>A125244350F</vt:lpstr>
      <vt:lpstr>A125244350F_Data</vt:lpstr>
      <vt:lpstr>A125244350F_Latest</vt:lpstr>
      <vt:lpstr>A125244354R</vt:lpstr>
      <vt:lpstr>A125244354R_Data</vt:lpstr>
      <vt:lpstr>A125244354R_Latest</vt:lpstr>
      <vt:lpstr>A125244358X</vt:lpstr>
      <vt:lpstr>A125244358X_Data</vt:lpstr>
      <vt:lpstr>A125244358X_Latest</vt:lpstr>
      <vt:lpstr>A125244362R</vt:lpstr>
      <vt:lpstr>A125244362R_Data</vt:lpstr>
      <vt:lpstr>A125244362R_Latest</vt:lpstr>
      <vt:lpstr>A125244366X</vt:lpstr>
      <vt:lpstr>A125244366X_Data</vt:lpstr>
      <vt:lpstr>A125244366X_Latest</vt:lpstr>
      <vt:lpstr>A125244370R</vt:lpstr>
      <vt:lpstr>A125244370R_Data</vt:lpstr>
      <vt:lpstr>A125244370R_Latest</vt:lpstr>
      <vt:lpstr>A125244374X</vt:lpstr>
      <vt:lpstr>A125244374X_Data</vt:lpstr>
      <vt:lpstr>A125244374X_Latest</vt:lpstr>
      <vt:lpstr>A125244378J</vt:lpstr>
      <vt:lpstr>A125244378J_Data</vt:lpstr>
      <vt:lpstr>A125244378J_Latest</vt:lpstr>
      <vt:lpstr>A125244382X</vt:lpstr>
      <vt:lpstr>A125244382X_Data</vt:lpstr>
      <vt:lpstr>A125244382X_Latest</vt:lpstr>
      <vt:lpstr>A125244386J</vt:lpstr>
      <vt:lpstr>A125244386J_Data</vt:lpstr>
      <vt:lpstr>A125244386J_Latest</vt:lpstr>
      <vt:lpstr>A125244390X</vt:lpstr>
      <vt:lpstr>A125244390X_Data</vt:lpstr>
      <vt:lpstr>A125244390X_Latest</vt:lpstr>
      <vt:lpstr>A125244394J</vt:lpstr>
      <vt:lpstr>A125244394J_Data</vt:lpstr>
      <vt:lpstr>A125244394J_Latest</vt:lpstr>
      <vt:lpstr>A125244398T</vt:lpstr>
      <vt:lpstr>A125244398T_Data</vt:lpstr>
      <vt:lpstr>A125244398T_Latest</vt:lpstr>
      <vt:lpstr>A125244402W</vt:lpstr>
      <vt:lpstr>A125244402W_Data</vt:lpstr>
      <vt:lpstr>A125244402W_Latest</vt:lpstr>
      <vt:lpstr>A125244406F</vt:lpstr>
      <vt:lpstr>A125244406F_Data</vt:lpstr>
      <vt:lpstr>A125244406F_Latest</vt:lpstr>
      <vt:lpstr>A125244410W</vt:lpstr>
      <vt:lpstr>A125244410W_Data</vt:lpstr>
      <vt:lpstr>A125244410W_Latest</vt:lpstr>
      <vt:lpstr>A125244414F</vt:lpstr>
      <vt:lpstr>A125244414F_Data</vt:lpstr>
      <vt:lpstr>A125244414F_Latest</vt:lpstr>
      <vt:lpstr>A125244418R</vt:lpstr>
      <vt:lpstr>A125244418R_Data</vt:lpstr>
      <vt:lpstr>A125244418R_Latest</vt:lpstr>
      <vt:lpstr>A125244422F</vt:lpstr>
      <vt:lpstr>A125244422F_Data</vt:lpstr>
      <vt:lpstr>A125244422F_Latest</vt:lpstr>
      <vt:lpstr>A125244426R</vt:lpstr>
      <vt:lpstr>A125244426R_Data</vt:lpstr>
      <vt:lpstr>A125244426R_Latest</vt:lpstr>
      <vt:lpstr>A125244430F</vt:lpstr>
      <vt:lpstr>A125244430F_Data</vt:lpstr>
      <vt:lpstr>A125244430F_Latest</vt:lpstr>
      <vt:lpstr>A125244434R</vt:lpstr>
      <vt:lpstr>A125244434R_Data</vt:lpstr>
      <vt:lpstr>A125244434R_Latest</vt:lpstr>
      <vt:lpstr>A125244438X</vt:lpstr>
      <vt:lpstr>A125244438X_Data</vt:lpstr>
      <vt:lpstr>A125244438X_Latest</vt:lpstr>
      <vt:lpstr>A125244442R</vt:lpstr>
      <vt:lpstr>A125244442R_Data</vt:lpstr>
      <vt:lpstr>A125244442R_Latest</vt:lpstr>
      <vt:lpstr>A125244446X</vt:lpstr>
      <vt:lpstr>A125244446X_Data</vt:lpstr>
      <vt:lpstr>A125244446X_Latest</vt:lpstr>
      <vt:lpstr>A125244450R</vt:lpstr>
      <vt:lpstr>A125244450R_Data</vt:lpstr>
      <vt:lpstr>A125244450R_Latest</vt:lpstr>
      <vt:lpstr>A125244454X</vt:lpstr>
      <vt:lpstr>A125244454X_Data</vt:lpstr>
      <vt:lpstr>A125244454X_Latest</vt:lpstr>
      <vt:lpstr>A125244458J</vt:lpstr>
      <vt:lpstr>A125244458J_Data</vt:lpstr>
      <vt:lpstr>A125244458J_Latest</vt:lpstr>
      <vt:lpstr>A125244462X</vt:lpstr>
      <vt:lpstr>A125244462X_Data</vt:lpstr>
      <vt:lpstr>A125244462X_Latest</vt:lpstr>
      <vt:lpstr>A125244466J</vt:lpstr>
      <vt:lpstr>A125244466J_Data</vt:lpstr>
      <vt:lpstr>A125244466J_Latest</vt:lpstr>
      <vt:lpstr>A125244470X</vt:lpstr>
      <vt:lpstr>A125244470X_Data</vt:lpstr>
      <vt:lpstr>A125244470X_Latest</vt:lpstr>
      <vt:lpstr>A125244474J</vt:lpstr>
      <vt:lpstr>A125244474J_Data</vt:lpstr>
      <vt:lpstr>A125244474J_Latest</vt:lpstr>
      <vt:lpstr>A125244478T</vt:lpstr>
      <vt:lpstr>A125244478T_Data</vt:lpstr>
      <vt:lpstr>A125244478T_Latest</vt:lpstr>
      <vt:lpstr>A125244482J</vt:lpstr>
      <vt:lpstr>A125244482J_Data</vt:lpstr>
      <vt:lpstr>A125244482J_Latest</vt:lpstr>
      <vt:lpstr>A125244486T</vt:lpstr>
      <vt:lpstr>A125244486T_Data</vt:lpstr>
      <vt:lpstr>A125244486T_Latest</vt:lpstr>
      <vt:lpstr>A125244490J</vt:lpstr>
      <vt:lpstr>A125244490J_Data</vt:lpstr>
      <vt:lpstr>A125244490J_Latest</vt:lpstr>
      <vt:lpstr>A125244494T</vt:lpstr>
      <vt:lpstr>A125244494T_Data</vt:lpstr>
      <vt:lpstr>A125244494T_Latest</vt:lpstr>
      <vt:lpstr>A125244498A</vt:lpstr>
      <vt:lpstr>A125244498A_Data</vt:lpstr>
      <vt:lpstr>A125244498A_Latest</vt:lpstr>
      <vt:lpstr>A125244502F</vt:lpstr>
      <vt:lpstr>A125244502F_Data</vt:lpstr>
      <vt:lpstr>A125244502F_Latest</vt:lpstr>
      <vt:lpstr>A125244506R</vt:lpstr>
      <vt:lpstr>A125244506R_Data</vt:lpstr>
      <vt:lpstr>A125244506R_Latest</vt:lpstr>
      <vt:lpstr>A125244510F</vt:lpstr>
      <vt:lpstr>A125244510F_Data</vt:lpstr>
      <vt:lpstr>A125244510F_Latest</vt:lpstr>
      <vt:lpstr>A125244514R</vt:lpstr>
      <vt:lpstr>A125244514R_Data</vt:lpstr>
      <vt:lpstr>A125244514R_Latest</vt:lpstr>
      <vt:lpstr>A125244518X</vt:lpstr>
      <vt:lpstr>A125244518X_Data</vt:lpstr>
      <vt:lpstr>A125244518X_Latest</vt:lpstr>
      <vt:lpstr>A125244522R</vt:lpstr>
      <vt:lpstr>A125244522R_Data</vt:lpstr>
      <vt:lpstr>A125244522R_Latest</vt:lpstr>
      <vt:lpstr>A125244526X</vt:lpstr>
      <vt:lpstr>A125244526X_Data</vt:lpstr>
      <vt:lpstr>A125244526X_Latest</vt:lpstr>
      <vt:lpstr>A125244530R</vt:lpstr>
      <vt:lpstr>A125244530R_Data</vt:lpstr>
      <vt:lpstr>A125244530R_Latest</vt:lpstr>
      <vt:lpstr>A125244534X</vt:lpstr>
      <vt:lpstr>A125244534X_Data</vt:lpstr>
      <vt:lpstr>A125244534X_Latest</vt:lpstr>
      <vt:lpstr>A125244538J</vt:lpstr>
      <vt:lpstr>A125244538J_Data</vt:lpstr>
      <vt:lpstr>A125244538J_Latest</vt:lpstr>
      <vt:lpstr>A125244542X</vt:lpstr>
      <vt:lpstr>A125244542X_Data</vt:lpstr>
      <vt:lpstr>A125244542X_Latest</vt:lpstr>
      <vt:lpstr>A125244546J</vt:lpstr>
      <vt:lpstr>A125244546J_Data</vt:lpstr>
      <vt:lpstr>A125244546J_Latest</vt:lpstr>
      <vt:lpstr>A125244550X</vt:lpstr>
      <vt:lpstr>A125244550X_Data</vt:lpstr>
      <vt:lpstr>A125244550X_Latest</vt:lpstr>
      <vt:lpstr>A125244554J</vt:lpstr>
      <vt:lpstr>A125244554J_Data</vt:lpstr>
      <vt:lpstr>A125244554J_Latest</vt:lpstr>
      <vt:lpstr>A125244558T</vt:lpstr>
      <vt:lpstr>A125244558T_Data</vt:lpstr>
      <vt:lpstr>A125244558T_Latest</vt:lpstr>
      <vt:lpstr>A125244562J</vt:lpstr>
      <vt:lpstr>A125244562J_Data</vt:lpstr>
      <vt:lpstr>A125244562J_Latest</vt:lpstr>
      <vt:lpstr>A125244566T</vt:lpstr>
      <vt:lpstr>A125244566T_Data</vt:lpstr>
      <vt:lpstr>A125244566T_Latest</vt:lpstr>
      <vt:lpstr>A125244570J</vt:lpstr>
      <vt:lpstr>A125244570J_Data</vt:lpstr>
      <vt:lpstr>A125244570J_Latest</vt:lpstr>
      <vt:lpstr>A125244574T</vt:lpstr>
      <vt:lpstr>A125244574T_Data</vt:lpstr>
      <vt:lpstr>A125244574T_Latest</vt:lpstr>
      <vt:lpstr>A125244578A</vt:lpstr>
      <vt:lpstr>A125244578A_Data</vt:lpstr>
      <vt:lpstr>A125244578A_Latest</vt:lpstr>
      <vt:lpstr>A125244582T</vt:lpstr>
      <vt:lpstr>A125244582T_Data</vt:lpstr>
      <vt:lpstr>A125244582T_Latest</vt:lpstr>
      <vt:lpstr>A125244586A</vt:lpstr>
      <vt:lpstr>A125244586A_Data</vt:lpstr>
      <vt:lpstr>A125244586A_Latest</vt:lpstr>
      <vt:lpstr>A125244590T</vt:lpstr>
      <vt:lpstr>A125244590T_Data</vt:lpstr>
      <vt:lpstr>A125244590T_Latest</vt:lpstr>
      <vt:lpstr>A125244594A</vt:lpstr>
      <vt:lpstr>A125244594A_Data</vt:lpstr>
      <vt:lpstr>A125244594A_Latest</vt:lpstr>
      <vt:lpstr>A125244598K</vt:lpstr>
      <vt:lpstr>A125244598K_Data</vt:lpstr>
      <vt:lpstr>A125244598K_Latest</vt:lpstr>
      <vt:lpstr>A125244602R</vt:lpstr>
      <vt:lpstr>A125244602R_Data</vt:lpstr>
      <vt:lpstr>A125244602R_Latest</vt:lpstr>
      <vt:lpstr>A125244606X</vt:lpstr>
      <vt:lpstr>A125244606X_Data</vt:lpstr>
      <vt:lpstr>A125244606X_Latest</vt:lpstr>
      <vt:lpstr>A125244610R</vt:lpstr>
      <vt:lpstr>A125244610R_Data</vt:lpstr>
      <vt:lpstr>A125244610R_Latest</vt:lpstr>
      <vt:lpstr>A125244614X</vt:lpstr>
      <vt:lpstr>A125244614X_Data</vt:lpstr>
      <vt:lpstr>A125244614X_Latest</vt:lpstr>
      <vt:lpstr>A125244618J</vt:lpstr>
      <vt:lpstr>A125244618J_Data</vt:lpstr>
      <vt:lpstr>A125244618J_Latest</vt:lpstr>
      <vt:lpstr>A125244622X</vt:lpstr>
      <vt:lpstr>A125244622X_Data</vt:lpstr>
      <vt:lpstr>A125244622X_Latest</vt:lpstr>
      <vt:lpstr>A125244626J</vt:lpstr>
      <vt:lpstr>A125244626J_Data</vt:lpstr>
      <vt:lpstr>A125244626J_Latest</vt:lpstr>
      <vt:lpstr>A125244630X</vt:lpstr>
      <vt:lpstr>A125244630X_Data</vt:lpstr>
      <vt:lpstr>A125244630X_Latest</vt:lpstr>
      <vt:lpstr>A125244634J</vt:lpstr>
      <vt:lpstr>A125244634J_Data</vt:lpstr>
      <vt:lpstr>A125244634J_Latest</vt:lpstr>
      <vt:lpstr>A125244638T</vt:lpstr>
      <vt:lpstr>A125244638T_Data</vt:lpstr>
      <vt:lpstr>A125244638T_Latest</vt:lpstr>
      <vt:lpstr>A125244642J</vt:lpstr>
      <vt:lpstr>A125244642J_Data</vt:lpstr>
      <vt:lpstr>A125244642J_Latest</vt:lpstr>
      <vt:lpstr>A125244646T</vt:lpstr>
      <vt:lpstr>A125244646T_Data</vt:lpstr>
      <vt:lpstr>A125244646T_Latest</vt:lpstr>
      <vt:lpstr>A125244650J</vt:lpstr>
      <vt:lpstr>A125244650J_Data</vt:lpstr>
      <vt:lpstr>A125244650J_Latest</vt:lpstr>
      <vt:lpstr>A125244654T</vt:lpstr>
      <vt:lpstr>A125244654T_Data</vt:lpstr>
      <vt:lpstr>A125244654T_Latest</vt:lpstr>
      <vt:lpstr>A125244658A</vt:lpstr>
      <vt:lpstr>A125244658A_Data</vt:lpstr>
      <vt:lpstr>A125244658A_Latest</vt:lpstr>
      <vt:lpstr>A125244662T</vt:lpstr>
      <vt:lpstr>A125244662T_Data</vt:lpstr>
      <vt:lpstr>A125244662T_Latest</vt:lpstr>
      <vt:lpstr>A125244666A</vt:lpstr>
      <vt:lpstr>A125244666A_Data</vt:lpstr>
      <vt:lpstr>A125244666A_Latest</vt:lpstr>
      <vt:lpstr>A125244670T</vt:lpstr>
      <vt:lpstr>A125244670T_Data</vt:lpstr>
      <vt:lpstr>A125244670T_Latest</vt:lpstr>
      <vt:lpstr>A125244674A</vt:lpstr>
      <vt:lpstr>A125244674A_Data</vt:lpstr>
      <vt:lpstr>A125244674A_Latest</vt:lpstr>
      <vt:lpstr>A125244678K</vt:lpstr>
      <vt:lpstr>A125244678K_Data</vt:lpstr>
      <vt:lpstr>A125244678K_Latest</vt:lpstr>
      <vt:lpstr>A125244682A</vt:lpstr>
      <vt:lpstr>A125244682A_Data</vt:lpstr>
      <vt:lpstr>A125244682A_Latest</vt:lpstr>
      <vt:lpstr>A125244686K</vt:lpstr>
      <vt:lpstr>A125244686K_Data</vt:lpstr>
      <vt:lpstr>A125244686K_Latest</vt:lpstr>
      <vt:lpstr>A125244690A</vt:lpstr>
      <vt:lpstr>A125244690A_Data</vt:lpstr>
      <vt:lpstr>A125244690A_Latest</vt:lpstr>
      <vt:lpstr>A125244694K</vt:lpstr>
      <vt:lpstr>A125244694K_Data</vt:lpstr>
      <vt:lpstr>A125244694K_Latest</vt:lpstr>
      <vt:lpstr>A125244698V</vt:lpstr>
      <vt:lpstr>A125244698V_Data</vt:lpstr>
      <vt:lpstr>A125244698V_Latest</vt:lpstr>
      <vt:lpstr>A125244702X</vt:lpstr>
      <vt:lpstr>A125244702X_Data</vt:lpstr>
      <vt:lpstr>A125244702X_Latest</vt:lpstr>
      <vt:lpstr>A125244706J</vt:lpstr>
      <vt:lpstr>A125244706J_Data</vt:lpstr>
      <vt:lpstr>A125244706J_Latest</vt:lpstr>
      <vt:lpstr>A125244710X</vt:lpstr>
      <vt:lpstr>A125244710X_Data</vt:lpstr>
      <vt:lpstr>A125244710X_Latest</vt:lpstr>
      <vt:lpstr>A125244714J</vt:lpstr>
      <vt:lpstr>A125244714J_Data</vt:lpstr>
      <vt:lpstr>A125244714J_Latest</vt:lpstr>
      <vt:lpstr>A125244718T</vt:lpstr>
      <vt:lpstr>A125244718T_Data</vt:lpstr>
      <vt:lpstr>A125244718T_Latest</vt:lpstr>
      <vt:lpstr>A125244722J</vt:lpstr>
      <vt:lpstr>A125244722J_Data</vt:lpstr>
      <vt:lpstr>A125244722J_Latest</vt:lpstr>
      <vt:lpstr>A125244726T</vt:lpstr>
      <vt:lpstr>A125244726T_Data</vt:lpstr>
      <vt:lpstr>A125244726T_Latest</vt:lpstr>
      <vt:lpstr>A125244730J</vt:lpstr>
      <vt:lpstr>A125244730J_Data</vt:lpstr>
      <vt:lpstr>A125244730J_Latest</vt:lpstr>
      <vt:lpstr>A125244734T</vt:lpstr>
      <vt:lpstr>A125244734T_Data</vt:lpstr>
      <vt:lpstr>A125244734T_Latest</vt:lpstr>
      <vt:lpstr>A125244738A</vt:lpstr>
      <vt:lpstr>A125244738A_Data</vt:lpstr>
      <vt:lpstr>A125244738A_Latest</vt:lpstr>
      <vt:lpstr>A125244742T</vt:lpstr>
      <vt:lpstr>A125244742T_Data</vt:lpstr>
      <vt:lpstr>A125244742T_Latest</vt:lpstr>
      <vt:lpstr>A125244746A</vt:lpstr>
      <vt:lpstr>A125244746A_Data</vt:lpstr>
      <vt:lpstr>A125244746A_Latest</vt:lpstr>
      <vt:lpstr>A125244750T</vt:lpstr>
      <vt:lpstr>A125244750T_Data</vt:lpstr>
      <vt:lpstr>A125244750T_Latest</vt:lpstr>
      <vt:lpstr>A125244754A</vt:lpstr>
      <vt:lpstr>A125244754A_Data</vt:lpstr>
      <vt:lpstr>A125244754A_Latest</vt:lpstr>
      <vt:lpstr>A125244758K</vt:lpstr>
      <vt:lpstr>A125244758K_Data</vt:lpstr>
      <vt:lpstr>A125244758K_Latest</vt:lpstr>
      <vt:lpstr>A125244762A</vt:lpstr>
      <vt:lpstr>A125244762A_Data</vt:lpstr>
      <vt:lpstr>A125244762A_Latest</vt:lpstr>
      <vt:lpstr>A125244766K</vt:lpstr>
      <vt:lpstr>A125244766K_Data</vt:lpstr>
      <vt:lpstr>A125244766K_Latest</vt:lpstr>
      <vt:lpstr>A125244770A</vt:lpstr>
      <vt:lpstr>A125244770A_Data</vt:lpstr>
      <vt:lpstr>A125244770A_Latest</vt:lpstr>
      <vt:lpstr>A125244774K</vt:lpstr>
      <vt:lpstr>A125244774K_Data</vt:lpstr>
      <vt:lpstr>A125244774K_Latest</vt:lpstr>
      <vt:lpstr>A125244778V</vt:lpstr>
      <vt:lpstr>A125244778V_Data</vt:lpstr>
      <vt:lpstr>A125244778V_Latest</vt:lpstr>
      <vt:lpstr>A125244782K</vt:lpstr>
      <vt:lpstr>A125244782K_Data</vt:lpstr>
      <vt:lpstr>A125244782K_Latest</vt:lpstr>
      <vt:lpstr>A125244786V</vt:lpstr>
      <vt:lpstr>A125244786V_Data</vt:lpstr>
      <vt:lpstr>A125244786V_Latest</vt:lpstr>
      <vt:lpstr>A125245142F</vt:lpstr>
      <vt:lpstr>A125245142F_Data</vt:lpstr>
      <vt:lpstr>A125245142F_Latest</vt:lpstr>
      <vt:lpstr>A125245146R</vt:lpstr>
      <vt:lpstr>A125245146R_Data</vt:lpstr>
      <vt:lpstr>A125245146R_Latest</vt:lpstr>
      <vt:lpstr>A125245150F</vt:lpstr>
      <vt:lpstr>A125245150F_Data</vt:lpstr>
      <vt:lpstr>A125245150F_Latest</vt:lpstr>
      <vt:lpstr>A125245154R</vt:lpstr>
      <vt:lpstr>A125245154R_Data</vt:lpstr>
      <vt:lpstr>A125245154R_Latest</vt:lpstr>
      <vt:lpstr>A125245158X</vt:lpstr>
      <vt:lpstr>A125245158X_Data</vt:lpstr>
      <vt:lpstr>A125245158X_Latest</vt:lpstr>
      <vt:lpstr>A125245162R</vt:lpstr>
      <vt:lpstr>A125245162R_Data</vt:lpstr>
      <vt:lpstr>A125245162R_Latest</vt:lpstr>
      <vt:lpstr>A125245166X</vt:lpstr>
      <vt:lpstr>A125245166X_Data</vt:lpstr>
      <vt:lpstr>A125245166X_Latest</vt:lpstr>
      <vt:lpstr>A125245170R</vt:lpstr>
      <vt:lpstr>A125245170R_Data</vt:lpstr>
      <vt:lpstr>A125245170R_Latest</vt:lpstr>
      <vt:lpstr>A125245174X</vt:lpstr>
      <vt:lpstr>A125245174X_Data</vt:lpstr>
      <vt:lpstr>A125245174X_Latest</vt:lpstr>
      <vt:lpstr>A125245178J</vt:lpstr>
      <vt:lpstr>A125245178J_Data</vt:lpstr>
      <vt:lpstr>A125245178J_Latest</vt:lpstr>
      <vt:lpstr>A125245182X</vt:lpstr>
      <vt:lpstr>A125245182X_Data</vt:lpstr>
      <vt:lpstr>A125245182X_Latest</vt:lpstr>
      <vt:lpstr>A125245538A</vt:lpstr>
      <vt:lpstr>A125245538A_Data</vt:lpstr>
      <vt:lpstr>A125245538A_Latest</vt:lpstr>
      <vt:lpstr>A125245542T</vt:lpstr>
      <vt:lpstr>A125245542T_Data</vt:lpstr>
      <vt:lpstr>A125245542T_Latest</vt:lpstr>
      <vt:lpstr>A125245546A</vt:lpstr>
      <vt:lpstr>A125245546A_Data</vt:lpstr>
      <vt:lpstr>A125245546A_Latest</vt:lpstr>
      <vt:lpstr>A125245550T</vt:lpstr>
      <vt:lpstr>A125245550T_Data</vt:lpstr>
      <vt:lpstr>A125245550T_Latest</vt:lpstr>
      <vt:lpstr>A125245554A</vt:lpstr>
      <vt:lpstr>A125245554A_Data</vt:lpstr>
      <vt:lpstr>A125245554A_Latest</vt:lpstr>
      <vt:lpstr>A125245558K</vt:lpstr>
      <vt:lpstr>A125245558K_Data</vt:lpstr>
      <vt:lpstr>A125245558K_Latest</vt:lpstr>
      <vt:lpstr>A125245562A</vt:lpstr>
      <vt:lpstr>A125245562A_Data</vt:lpstr>
      <vt:lpstr>A125245562A_Latest</vt:lpstr>
      <vt:lpstr>A125245566K</vt:lpstr>
      <vt:lpstr>A125245566K_Data</vt:lpstr>
      <vt:lpstr>A125245566K_Latest</vt:lpstr>
      <vt:lpstr>A125245570A</vt:lpstr>
      <vt:lpstr>A125245570A_Data</vt:lpstr>
      <vt:lpstr>A125245570A_Latest</vt:lpstr>
      <vt:lpstr>A125245574K</vt:lpstr>
      <vt:lpstr>A125245574K_Data</vt:lpstr>
      <vt:lpstr>A125245574K_Latest</vt:lpstr>
      <vt:lpstr>A125245578V</vt:lpstr>
      <vt:lpstr>A125245578V_Data</vt:lpstr>
      <vt:lpstr>A125245578V_Latest</vt:lpstr>
      <vt:lpstr>A125245934C</vt:lpstr>
      <vt:lpstr>A125245934C_Data</vt:lpstr>
      <vt:lpstr>A125245934C_Latest</vt:lpstr>
      <vt:lpstr>A125245938L</vt:lpstr>
      <vt:lpstr>A125245938L_Data</vt:lpstr>
      <vt:lpstr>A125245938L_Latest</vt:lpstr>
      <vt:lpstr>A125245942C</vt:lpstr>
      <vt:lpstr>A125245942C_Data</vt:lpstr>
      <vt:lpstr>A125245942C_Latest</vt:lpstr>
      <vt:lpstr>A125245946L</vt:lpstr>
      <vt:lpstr>A125245946L_Data</vt:lpstr>
      <vt:lpstr>A125245946L_Latest</vt:lpstr>
      <vt:lpstr>A125245950C</vt:lpstr>
      <vt:lpstr>A125245950C_Data</vt:lpstr>
      <vt:lpstr>A125245950C_Latest</vt:lpstr>
      <vt:lpstr>A125245954L</vt:lpstr>
      <vt:lpstr>A125245954L_Data</vt:lpstr>
      <vt:lpstr>A125245954L_Latest</vt:lpstr>
      <vt:lpstr>A125245958W</vt:lpstr>
      <vt:lpstr>A125245958W_Data</vt:lpstr>
      <vt:lpstr>A125245958W_Latest</vt:lpstr>
      <vt:lpstr>A125245962L</vt:lpstr>
      <vt:lpstr>A125245962L_Data</vt:lpstr>
      <vt:lpstr>A125245962L_Latest</vt:lpstr>
      <vt:lpstr>A125245966W</vt:lpstr>
      <vt:lpstr>A125245966W_Data</vt:lpstr>
      <vt:lpstr>A125245966W_Latest</vt:lpstr>
      <vt:lpstr>A125245970L</vt:lpstr>
      <vt:lpstr>A125245970L_Data</vt:lpstr>
      <vt:lpstr>A125245970L_Latest</vt:lpstr>
      <vt:lpstr>A125245974W</vt:lpstr>
      <vt:lpstr>A125245974W_Data</vt:lpstr>
      <vt:lpstr>A125245974W_Latest</vt:lpstr>
      <vt:lpstr>A125246330J</vt:lpstr>
      <vt:lpstr>A125246330J_Data</vt:lpstr>
      <vt:lpstr>A125246330J_Latest</vt:lpstr>
      <vt:lpstr>A125246334T</vt:lpstr>
      <vt:lpstr>A125246334T_Data</vt:lpstr>
      <vt:lpstr>A125246334T_Latest</vt:lpstr>
      <vt:lpstr>A125246338A</vt:lpstr>
      <vt:lpstr>A125246338A_Data</vt:lpstr>
      <vt:lpstr>A125246338A_Latest</vt:lpstr>
      <vt:lpstr>A125246342T</vt:lpstr>
      <vt:lpstr>A125246342T_Data</vt:lpstr>
      <vt:lpstr>A125246342T_Latest</vt:lpstr>
      <vt:lpstr>A125246346A</vt:lpstr>
      <vt:lpstr>A125246346A_Data</vt:lpstr>
      <vt:lpstr>A125246346A_Latest</vt:lpstr>
      <vt:lpstr>A125246350T</vt:lpstr>
      <vt:lpstr>A125246350T_Data</vt:lpstr>
      <vt:lpstr>A125246350T_Latest</vt:lpstr>
      <vt:lpstr>A125246354A</vt:lpstr>
      <vt:lpstr>A125246354A_Data</vt:lpstr>
      <vt:lpstr>A125246354A_Latest</vt:lpstr>
      <vt:lpstr>A125246358K</vt:lpstr>
      <vt:lpstr>A125246358K_Data</vt:lpstr>
      <vt:lpstr>A125246358K_Latest</vt:lpstr>
      <vt:lpstr>A125246362A</vt:lpstr>
      <vt:lpstr>A125246362A_Data</vt:lpstr>
      <vt:lpstr>A125246362A_Latest</vt:lpstr>
      <vt:lpstr>A125246366K</vt:lpstr>
      <vt:lpstr>A125246366K_Data</vt:lpstr>
      <vt:lpstr>A125246366K_Latest</vt:lpstr>
      <vt:lpstr>A125246370A</vt:lpstr>
      <vt:lpstr>A125246370A_Data</vt:lpstr>
      <vt:lpstr>A125246370A_Latest</vt:lpstr>
      <vt:lpstr>A125246726C</vt:lpstr>
      <vt:lpstr>A125246726C_Data</vt:lpstr>
      <vt:lpstr>A125246726C_Latest</vt:lpstr>
      <vt:lpstr>A125246730V</vt:lpstr>
      <vt:lpstr>A125246730V_Data</vt:lpstr>
      <vt:lpstr>A125246730V_Latest</vt:lpstr>
      <vt:lpstr>A125246734C</vt:lpstr>
      <vt:lpstr>A125246734C_Data</vt:lpstr>
      <vt:lpstr>A125246734C_Latest</vt:lpstr>
      <vt:lpstr>A125246738L</vt:lpstr>
      <vt:lpstr>A125246738L_Data</vt:lpstr>
      <vt:lpstr>A125246738L_Latest</vt:lpstr>
      <vt:lpstr>A125246742C</vt:lpstr>
      <vt:lpstr>A125246742C_Data</vt:lpstr>
      <vt:lpstr>A125246742C_Latest</vt:lpstr>
      <vt:lpstr>A125246746L</vt:lpstr>
      <vt:lpstr>A125246746L_Data</vt:lpstr>
      <vt:lpstr>A125246746L_Latest</vt:lpstr>
      <vt:lpstr>A125246750C</vt:lpstr>
      <vt:lpstr>A125246750C_Data</vt:lpstr>
      <vt:lpstr>A125246750C_Latest</vt:lpstr>
      <vt:lpstr>A125246754L</vt:lpstr>
      <vt:lpstr>A125246754L_Data</vt:lpstr>
      <vt:lpstr>A125246754L_Latest</vt:lpstr>
      <vt:lpstr>A125246758W</vt:lpstr>
      <vt:lpstr>A125246758W_Data</vt:lpstr>
      <vt:lpstr>A125246758W_Latest</vt:lpstr>
      <vt:lpstr>A125246762L</vt:lpstr>
      <vt:lpstr>A125246762L_Data</vt:lpstr>
      <vt:lpstr>A125246762L_Latest</vt:lpstr>
      <vt:lpstr>A125246766W</vt:lpstr>
      <vt:lpstr>A125246766W_Data</vt:lpstr>
      <vt:lpstr>A125246766W_Latest</vt:lpstr>
      <vt:lpstr>A125246770L</vt:lpstr>
      <vt:lpstr>A125246770L_Data</vt:lpstr>
      <vt:lpstr>A125246770L_Latest</vt:lpstr>
      <vt:lpstr>A125246774W</vt:lpstr>
      <vt:lpstr>A125246774W_Data</vt:lpstr>
      <vt:lpstr>A125246774W_Latest</vt:lpstr>
      <vt:lpstr>A125246778F</vt:lpstr>
      <vt:lpstr>A125246778F_Data</vt:lpstr>
      <vt:lpstr>A125246778F_Latest</vt:lpstr>
      <vt:lpstr>A125246782W</vt:lpstr>
      <vt:lpstr>A125246782W_Data</vt:lpstr>
      <vt:lpstr>A125246782W_Latest</vt:lpstr>
      <vt:lpstr>A125246786F</vt:lpstr>
      <vt:lpstr>A125246786F_Data</vt:lpstr>
      <vt:lpstr>A125246786F_Latest</vt:lpstr>
      <vt:lpstr>A125246790W</vt:lpstr>
      <vt:lpstr>A125246790W_Data</vt:lpstr>
      <vt:lpstr>A125246790W_Latest</vt:lpstr>
      <vt:lpstr>A125246794F</vt:lpstr>
      <vt:lpstr>A125246794F_Data</vt:lpstr>
      <vt:lpstr>A125246794F_Latest</vt:lpstr>
      <vt:lpstr>A125246798R</vt:lpstr>
      <vt:lpstr>A125246798R_Data</vt:lpstr>
      <vt:lpstr>A125246798R_Latest</vt:lpstr>
      <vt:lpstr>A125246802V</vt:lpstr>
      <vt:lpstr>A125246802V_Data</vt:lpstr>
      <vt:lpstr>A125246802V_Latest</vt:lpstr>
      <vt:lpstr>A125246806C</vt:lpstr>
      <vt:lpstr>A125246806C_Data</vt:lpstr>
      <vt:lpstr>A125246806C_Latest</vt:lpstr>
      <vt:lpstr>A125246810V</vt:lpstr>
      <vt:lpstr>A125246810V_Data</vt:lpstr>
      <vt:lpstr>A125246810V_Latest</vt:lpstr>
      <vt:lpstr>A125246814C</vt:lpstr>
      <vt:lpstr>A125246814C_Data</vt:lpstr>
      <vt:lpstr>A125246814C_Latest</vt:lpstr>
      <vt:lpstr>A125246818L</vt:lpstr>
      <vt:lpstr>A125246818L_Data</vt:lpstr>
      <vt:lpstr>A125246818L_Latest</vt:lpstr>
      <vt:lpstr>A125246822C</vt:lpstr>
      <vt:lpstr>A125246822C_Data</vt:lpstr>
      <vt:lpstr>A125246822C_Latest</vt:lpstr>
      <vt:lpstr>A125246826L</vt:lpstr>
      <vt:lpstr>A125246826L_Data</vt:lpstr>
      <vt:lpstr>A125246826L_Latest</vt:lpstr>
      <vt:lpstr>A125246830C</vt:lpstr>
      <vt:lpstr>A125246830C_Data</vt:lpstr>
      <vt:lpstr>A125246830C_Latest</vt:lpstr>
      <vt:lpstr>A125246834L</vt:lpstr>
      <vt:lpstr>A125246834L_Data</vt:lpstr>
      <vt:lpstr>A125246834L_Latest</vt:lpstr>
      <vt:lpstr>A125246838W</vt:lpstr>
      <vt:lpstr>A125246838W_Data</vt:lpstr>
      <vt:lpstr>A125246838W_Latest</vt:lpstr>
      <vt:lpstr>A125246842L</vt:lpstr>
      <vt:lpstr>A125246842L_Data</vt:lpstr>
      <vt:lpstr>A125246842L_Latest</vt:lpstr>
      <vt:lpstr>A125246846W</vt:lpstr>
      <vt:lpstr>A125246846W_Data</vt:lpstr>
      <vt:lpstr>A125246846W_Latest</vt:lpstr>
      <vt:lpstr>A125246850L</vt:lpstr>
      <vt:lpstr>A125246850L_Data</vt:lpstr>
      <vt:lpstr>A125246850L_Latest</vt:lpstr>
      <vt:lpstr>A125246854W</vt:lpstr>
      <vt:lpstr>A125246854W_Data</vt:lpstr>
      <vt:lpstr>A125246854W_Latest</vt:lpstr>
      <vt:lpstr>A125246858F</vt:lpstr>
      <vt:lpstr>A125246858F_Data</vt:lpstr>
      <vt:lpstr>A125246858F_Latest</vt:lpstr>
      <vt:lpstr>A125246862W</vt:lpstr>
      <vt:lpstr>A125246862W_Data</vt:lpstr>
      <vt:lpstr>A125246862W_Latest</vt:lpstr>
      <vt:lpstr>A125246866F</vt:lpstr>
      <vt:lpstr>A125246866F_Data</vt:lpstr>
      <vt:lpstr>A125246866F_Latest</vt:lpstr>
      <vt:lpstr>A125246870W</vt:lpstr>
      <vt:lpstr>A125246870W_Data</vt:lpstr>
      <vt:lpstr>A125246870W_Latest</vt:lpstr>
      <vt:lpstr>A125246874F</vt:lpstr>
      <vt:lpstr>A125246874F_Data</vt:lpstr>
      <vt:lpstr>A125246874F_Latest</vt:lpstr>
      <vt:lpstr>A125246878R</vt:lpstr>
      <vt:lpstr>A125246878R_Data</vt:lpstr>
      <vt:lpstr>A125246878R_Latest</vt:lpstr>
      <vt:lpstr>A125246882F</vt:lpstr>
      <vt:lpstr>A125246882F_Data</vt:lpstr>
      <vt:lpstr>A125246882F_Latest</vt:lpstr>
      <vt:lpstr>A125246886R</vt:lpstr>
      <vt:lpstr>A125246886R_Data</vt:lpstr>
      <vt:lpstr>A125246886R_Latest</vt:lpstr>
      <vt:lpstr>A125246890F</vt:lpstr>
      <vt:lpstr>A125246890F_Data</vt:lpstr>
      <vt:lpstr>A125246890F_Latest</vt:lpstr>
      <vt:lpstr>A125246894R</vt:lpstr>
      <vt:lpstr>A125246894R_Data</vt:lpstr>
      <vt:lpstr>A125246894R_Latest</vt:lpstr>
      <vt:lpstr>A125246898X</vt:lpstr>
      <vt:lpstr>A125246898X_Data</vt:lpstr>
      <vt:lpstr>A125246898X_Latest</vt:lpstr>
      <vt:lpstr>A125246902C</vt:lpstr>
      <vt:lpstr>A125246902C_Data</vt:lpstr>
      <vt:lpstr>A125246902C_Latest</vt:lpstr>
      <vt:lpstr>A125246906L</vt:lpstr>
      <vt:lpstr>A125246906L_Data</vt:lpstr>
      <vt:lpstr>A125246906L_Latest</vt:lpstr>
      <vt:lpstr>A125246910C</vt:lpstr>
      <vt:lpstr>A125246910C_Data</vt:lpstr>
      <vt:lpstr>A125246910C_Latest</vt:lpstr>
      <vt:lpstr>A125246914L</vt:lpstr>
      <vt:lpstr>A125246914L_Data</vt:lpstr>
      <vt:lpstr>A125246914L_Latest</vt:lpstr>
      <vt:lpstr>A125246918W</vt:lpstr>
      <vt:lpstr>A125246918W_Data</vt:lpstr>
      <vt:lpstr>A125246918W_Latest</vt:lpstr>
      <vt:lpstr>A125246922L</vt:lpstr>
      <vt:lpstr>A125246922L_Data</vt:lpstr>
      <vt:lpstr>A125246922L_Latest</vt:lpstr>
      <vt:lpstr>A125246926W</vt:lpstr>
      <vt:lpstr>A125246926W_Data</vt:lpstr>
      <vt:lpstr>A125246926W_Latest</vt:lpstr>
      <vt:lpstr>A125246930L</vt:lpstr>
      <vt:lpstr>A125246930L_Data</vt:lpstr>
      <vt:lpstr>A125246930L_Latest</vt:lpstr>
      <vt:lpstr>A125246934W</vt:lpstr>
      <vt:lpstr>A125246934W_Data</vt:lpstr>
      <vt:lpstr>A125246934W_Latest</vt:lpstr>
      <vt:lpstr>A125246938F</vt:lpstr>
      <vt:lpstr>A125246938F_Data</vt:lpstr>
      <vt:lpstr>A125246938F_Latest</vt:lpstr>
      <vt:lpstr>A125246942W</vt:lpstr>
      <vt:lpstr>A125246942W_Data</vt:lpstr>
      <vt:lpstr>A125246942W_Latest</vt:lpstr>
      <vt:lpstr>A125246946F</vt:lpstr>
      <vt:lpstr>A125246946F_Data</vt:lpstr>
      <vt:lpstr>A125246946F_Latest</vt:lpstr>
      <vt:lpstr>A125246950W</vt:lpstr>
      <vt:lpstr>A125246950W_Data</vt:lpstr>
      <vt:lpstr>A125246950W_Latest</vt:lpstr>
      <vt:lpstr>A125246954F</vt:lpstr>
      <vt:lpstr>A125246954F_Data</vt:lpstr>
      <vt:lpstr>A125246954F_Latest</vt:lpstr>
      <vt:lpstr>A125246958R</vt:lpstr>
      <vt:lpstr>A125246958R_Data</vt:lpstr>
      <vt:lpstr>A125246958R_Latest</vt:lpstr>
      <vt:lpstr>A125246962F</vt:lpstr>
      <vt:lpstr>A125246962F_Data</vt:lpstr>
      <vt:lpstr>A125246962F_Latest</vt:lpstr>
      <vt:lpstr>A125246966R</vt:lpstr>
      <vt:lpstr>A125246966R_Data</vt:lpstr>
      <vt:lpstr>A125246966R_Latest</vt:lpstr>
      <vt:lpstr>A125246970F</vt:lpstr>
      <vt:lpstr>A125246970F_Data</vt:lpstr>
      <vt:lpstr>A125246970F_Latest</vt:lpstr>
      <vt:lpstr>A125246974R</vt:lpstr>
      <vt:lpstr>A125246974R_Data</vt:lpstr>
      <vt:lpstr>A125246974R_Latest</vt:lpstr>
      <vt:lpstr>A125246978X</vt:lpstr>
      <vt:lpstr>A125246978X_Data</vt:lpstr>
      <vt:lpstr>A125246978X_Latest</vt:lpstr>
      <vt:lpstr>A125246982R</vt:lpstr>
      <vt:lpstr>A125246982R_Data</vt:lpstr>
      <vt:lpstr>A125246982R_Latest</vt:lpstr>
      <vt:lpstr>A125246986X</vt:lpstr>
      <vt:lpstr>A125246986X_Data</vt:lpstr>
      <vt:lpstr>A125246986X_Latest</vt:lpstr>
      <vt:lpstr>A125246990R</vt:lpstr>
      <vt:lpstr>A125246990R_Data</vt:lpstr>
      <vt:lpstr>A125246990R_Latest</vt:lpstr>
      <vt:lpstr>A125246994X</vt:lpstr>
      <vt:lpstr>A125246994X_Data</vt:lpstr>
      <vt:lpstr>A125246994X_Latest</vt:lpstr>
      <vt:lpstr>A125246998J</vt:lpstr>
      <vt:lpstr>A125246998J_Data</vt:lpstr>
      <vt:lpstr>A125246998J_Latest</vt:lpstr>
      <vt:lpstr>A125247002R</vt:lpstr>
      <vt:lpstr>A125247002R_Data</vt:lpstr>
      <vt:lpstr>A125247002R_Latest</vt:lpstr>
      <vt:lpstr>A125247006X</vt:lpstr>
      <vt:lpstr>A125247006X_Data</vt:lpstr>
      <vt:lpstr>A125247006X_Latest</vt:lpstr>
      <vt:lpstr>A125247010R</vt:lpstr>
      <vt:lpstr>A125247010R_Data</vt:lpstr>
      <vt:lpstr>A125247010R_Latest</vt:lpstr>
      <vt:lpstr>A125247014X</vt:lpstr>
      <vt:lpstr>A125247014X_Data</vt:lpstr>
      <vt:lpstr>A125247014X_Latest</vt:lpstr>
      <vt:lpstr>A125247018J</vt:lpstr>
      <vt:lpstr>A125247018J_Data</vt:lpstr>
      <vt:lpstr>A125247018J_Latest</vt:lpstr>
      <vt:lpstr>A125247022X</vt:lpstr>
      <vt:lpstr>A125247022X_Data</vt:lpstr>
      <vt:lpstr>A125247022X_Latest</vt:lpstr>
      <vt:lpstr>A125247026J</vt:lpstr>
      <vt:lpstr>A125247026J_Data</vt:lpstr>
      <vt:lpstr>A125247026J_Latest</vt:lpstr>
      <vt:lpstr>A125247030X</vt:lpstr>
      <vt:lpstr>A125247030X_Data</vt:lpstr>
      <vt:lpstr>A125247030X_Latest</vt:lpstr>
      <vt:lpstr>A125247034J</vt:lpstr>
      <vt:lpstr>A125247034J_Data</vt:lpstr>
      <vt:lpstr>A125247034J_Latest</vt:lpstr>
      <vt:lpstr>A125247038T</vt:lpstr>
      <vt:lpstr>A125247038T_Data</vt:lpstr>
      <vt:lpstr>A125247038T_Latest</vt:lpstr>
      <vt:lpstr>A125247042J</vt:lpstr>
      <vt:lpstr>A125247042J_Data</vt:lpstr>
      <vt:lpstr>A125247042J_Latest</vt:lpstr>
      <vt:lpstr>A125247046T</vt:lpstr>
      <vt:lpstr>A125247046T_Data</vt:lpstr>
      <vt:lpstr>A125247046T_Latest</vt:lpstr>
      <vt:lpstr>A125247050J</vt:lpstr>
      <vt:lpstr>A125247050J_Data</vt:lpstr>
      <vt:lpstr>A125247050J_Latest</vt:lpstr>
      <vt:lpstr>A125247054T</vt:lpstr>
      <vt:lpstr>A125247054T_Data</vt:lpstr>
      <vt:lpstr>A125247054T_Latest</vt:lpstr>
      <vt:lpstr>A125247058A</vt:lpstr>
      <vt:lpstr>A125247058A_Data</vt:lpstr>
      <vt:lpstr>A125247058A_Latest</vt:lpstr>
      <vt:lpstr>A125247062T</vt:lpstr>
      <vt:lpstr>A125247062T_Data</vt:lpstr>
      <vt:lpstr>A125247062T_Latest</vt:lpstr>
      <vt:lpstr>A125247066A</vt:lpstr>
      <vt:lpstr>A125247066A_Data</vt:lpstr>
      <vt:lpstr>A125247066A_Latest</vt:lpstr>
      <vt:lpstr>A125247070T</vt:lpstr>
      <vt:lpstr>A125247070T_Data</vt:lpstr>
      <vt:lpstr>A125247070T_Latest</vt:lpstr>
      <vt:lpstr>A125247074A</vt:lpstr>
      <vt:lpstr>A125247074A_Data</vt:lpstr>
      <vt:lpstr>A125247074A_Latest</vt:lpstr>
      <vt:lpstr>A125247078K</vt:lpstr>
      <vt:lpstr>A125247078K_Data</vt:lpstr>
      <vt:lpstr>A125247078K_Latest</vt:lpstr>
      <vt:lpstr>A125247082A</vt:lpstr>
      <vt:lpstr>A125247082A_Data</vt:lpstr>
      <vt:lpstr>A125247082A_Latest</vt:lpstr>
      <vt:lpstr>A125247086K</vt:lpstr>
      <vt:lpstr>A125247086K_Data</vt:lpstr>
      <vt:lpstr>A125247086K_Latest</vt:lpstr>
      <vt:lpstr>A125247090A</vt:lpstr>
      <vt:lpstr>A125247090A_Data</vt:lpstr>
      <vt:lpstr>A125247090A_Latest</vt:lpstr>
      <vt:lpstr>A125247094K</vt:lpstr>
      <vt:lpstr>A125247094K_Data</vt:lpstr>
      <vt:lpstr>A125247094K_Latest</vt:lpstr>
      <vt:lpstr>A125247098V</vt:lpstr>
      <vt:lpstr>A125247098V_Data</vt:lpstr>
      <vt:lpstr>A125247098V_Latest</vt:lpstr>
      <vt:lpstr>A125247102X</vt:lpstr>
      <vt:lpstr>A125247102X_Data</vt:lpstr>
      <vt:lpstr>A125247102X_Latest</vt:lpstr>
      <vt:lpstr>A125247106J</vt:lpstr>
      <vt:lpstr>A125247106J_Data</vt:lpstr>
      <vt:lpstr>A125247106J_Latest</vt:lpstr>
      <vt:lpstr>A125247110X</vt:lpstr>
      <vt:lpstr>A125247110X_Data</vt:lpstr>
      <vt:lpstr>A125247110X_Latest</vt:lpstr>
      <vt:lpstr>A125247114J</vt:lpstr>
      <vt:lpstr>A125247114J_Data</vt:lpstr>
      <vt:lpstr>A125247114J_Latest</vt:lpstr>
      <vt:lpstr>A125247118T</vt:lpstr>
      <vt:lpstr>A125247118T_Data</vt:lpstr>
      <vt:lpstr>A125247118T_Latest</vt:lpstr>
      <vt:lpstr>A125247122J</vt:lpstr>
      <vt:lpstr>A125247122J_Data</vt:lpstr>
      <vt:lpstr>A125247122J_Latest</vt:lpstr>
      <vt:lpstr>A125247126T</vt:lpstr>
      <vt:lpstr>A125247126T_Data</vt:lpstr>
      <vt:lpstr>A125247126T_Latest</vt:lpstr>
      <vt:lpstr>A125247130J</vt:lpstr>
      <vt:lpstr>A125247130J_Data</vt:lpstr>
      <vt:lpstr>A125247130J_Latest</vt:lpstr>
      <vt:lpstr>A125247134T</vt:lpstr>
      <vt:lpstr>A125247134T_Data</vt:lpstr>
      <vt:lpstr>A125247134T_Latest</vt:lpstr>
      <vt:lpstr>A125247138A</vt:lpstr>
      <vt:lpstr>A125247138A_Data</vt:lpstr>
      <vt:lpstr>A125247138A_Latest</vt:lpstr>
      <vt:lpstr>A125247142T</vt:lpstr>
      <vt:lpstr>A125247142T_Data</vt:lpstr>
      <vt:lpstr>A125247142T_Latest</vt:lpstr>
      <vt:lpstr>A125247146A</vt:lpstr>
      <vt:lpstr>A125247146A_Data</vt:lpstr>
      <vt:lpstr>A125247146A_Latest</vt:lpstr>
      <vt:lpstr>A125247150T</vt:lpstr>
      <vt:lpstr>A125247150T_Data</vt:lpstr>
      <vt:lpstr>A125247150T_Latest</vt:lpstr>
      <vt:lpstr>A125247154A</vt:lpstr>
      <vt:lpstr>A125247154A_Data</vt:lpstr>
      <vt:lpstr>A125247154A_Latest</vt:lpstr>
      <vt:lpstr>A125247158K</vt:lpstr>
      <vt:lpstr>A125247158K_Data</vt:lpstr>
      <vt:lpstr>A125247158K_Latest</vt:lpstr>
      <vt:lpstr>A125247162A</vt:lpstr>
      <vt:lpstr>A125247162A_Data</vt:lpstr>
      <vt:lpstr>A125247162A_Latest</vt:lpstr>
      <vt:lpstr>A125247518C</vt:lpstr>
      <vt:lpstr>A125247518C_Data</vt:lpstr>
      <vt:lpstr>A125247518C_Latest</vt:lpstr>
      <vt:lpstr>A125247522V</vt:lpstr>
      <vt:lpstr>A125247522V_Data</vt:lpstr>
      <vt:lpstr>A125247522V_Latest</vt:lpstr>
      <vt:lpstr>A125247526C</vt:lpstr>
      <vt:lpstr>A125247526C_Data</vt:lpstr>
      <vt:lpstr>A125247526C_Latest</vt:lpstr>
      <vt:lpstr>A125247530V</vt:lpstr>
      <vt:lpstr>A125247530V_Data</vt:lpstr>
      <vt:lpstr>A125247530V_Latest</vt:lpstr>
      <vt:lpstr>A125247534C</vt:lpstr>
      <vt:lpstr>A125247534C_Data</vt:lpstr>
      <vt:lpstr>A125247534C_Latest</vt:lpstr>
      <vt:lpstr>A125247538L</vt:lpstr>
      <vt:lpstr>A125247538L_Data</vt:lpstr>
      <vt:lpstr>A125247538L_Latest</vt:lpstr>
      <vt:lpstr>A125247542C</vt:lpstr>
      <vt:lpstr>A125247542C_Data</vt:lpstr>
      <vt:lpstr>A125247542C_Latest</vt:lpstr>
      <vt:lpstr>A125247546L</vt:lpstr>
      <vt:lpstr>A125247546L_Data</vt:lpstr>
      <vt:lpstr>A125247546L_Latest</vt:lpstr>
      <vt:lpstr>A125247550C</vt:lpstr>
      <vt:lpstr>A125247550C_Data</vt:lpstr>
      <vt:lpstr>A125247550C_Latest</vt:lpstr>
      <vt:lpstr>A125247554L</vt:lpstr>
      <vt:lpstr>A125247554L_Data</vt:lpstr>
      <vt:lpstr>A125247554L_Latest</vt:lpstr>
      <vt:lpstr>A125247558W</vt:lpstr>
      <vt:lpstr>A125247558W_Data</vt:lpstr>
      <vt:lpstr>A125247558W_Latest</vt:lpstr>
      <vt:lpstr>A125247914F</vt:lpstr>
      <vt:lpstr>A125247914F_Data</vt:lpstr>
      <vt:lpstr>A125247914F_Latest</vt:lpstr>
      <vt:lpstr>A125247918R</vt:lpstr>
      <vt:lpstr>A125247918R_Data</vt:lpstr>
      <vt:lpstr>A125247918R_Latest</vt:lpstr>
      <vt:lpstr>A125247922F</vt:lpstr>
      <vt:lpstr>A125247922F_Data</vt:lpstr>
      <vt:lpstr>A125247922F_Latest</vt:lpstr>
      <vt:lpstr>A125247926R</vt:lpstr>
      <vt:lpstr>A125247926R_Data</vt:lpstr>
      <vt:lpstr>A125247926R_Latest</vt:lpstr>
      <vt:lpstr>A125247930F</vt:lpstr>
      <vt:lpstr>A125247930F_Data</vt:lpstr>
      <vt:lpstr>A125247930F_Latest</vt:lpstr>
      <vt:lpstr>A125247934R</vt:lpstr>
      <vt:lpstr>A125247934R_Data</vt:lpstr>
      <vt:lpstr>A125247934R_Latest</vt:lpstr>
      <vt:lpstr>A125247938X</vt:lpstr>
      <vt:lpstr>A125247938X_Data</vt:lpstr>
      <vt:lpstr>A125247938X_Latest</vt:lpstr>
      <vt:lpstr>A125247942R</vt:lpstr>
      <vt:lpstr>A125247942R_Data</vt:lpstr>
      <vt:lpstr>A125247942R_Latest</vt:lpstr>
      <vt:lpstr>A125247946X</vt:lpstr>
      <vt:lpstr>A125247946X_Data</vt:lpstr>
      <vt:lpstr>A125247946X_Latest</vt:lpstr>
      <vt:lpstr>A125247950R</vt:lpstr>
      <vt:lpstr>A125247950R_Data</vt:lpstr>
      <vt:lpstr>A125247950R_Latest</vt:lpstr>
      <vt:lpstr>A125247954X</vt:lpstr>
      <vt:lpstr>A125247954X_Data</vt:lpstr>
      <vt:lpstr>A125247954X_Latest</vt:lpstr>
      <vt:lpstr>A125248310K</vt:lpstr>
      <vt:lpstr>A125248310K_Data</vt:lpstr>
      <vt:lpstr>A125248310K_Latest</vt:lpstr>
      <vt:lpstr>A125248314V</vt:lpstr>
      <vt:lpstr>A125248314V_Data</vt:lpstr>
      <vt:lpstr>A125248314V_Latest</vt:lpstr>
      <vt:lpstr>A125248318C</vt:lpstr>
      <vt:lpstr>A125248318C_Data</vt:lpstr>
      <vt:lpstr>A125248318C_Latest</vt:lpstr>
      <vt:lpstr>A125248322V</vt:lpstr>
      <vt:lpstr>A125248322V_Data</vt:lpstr>
      <vt:lpstr>A125248322V_Latest</vt:lpstr>
      <vt:lpstr>A125248326C</vt:lpstr>
      <vt:lpstr>A125248326C_Data</vt:lpstr>
      <vt:lpstr>A125248326C_Latest</vt:lpstr>
      <vt:lpstr>A125248330V</vt:lpstr>
      <vt:lpstr>A125248330V_Data</vt:lpstr>
      <vt:lpstr>A125248330V_Latest</vt:lpstr>
      <vt:lpstr>A125248334C</vt:lpstr>
      <vt:lpstr>A125248334C_Data</vt:lpstr>
      <vt:lpstr>A125248334C_Latest</vt:lpstr>
      <vt:lpstr>A125248338L</vt:lpstr>
      <vt:lpstr>A125248338L_Data</vt:lpstr>
      <vt:lpstr>A125248338L_Latest</vt:lpstr>
      <vt:lpstr>A125248342C</vt:lpstr>
      <vt:lpstr>A125248342C_Data</vt:lpstr>
      <vt:lpstr>A125248342C_Latest</vt:lpstr>
      <vt:lpstr>A125248346L</vt:lpstr>
      <vt:lpstr>A125248346L_Data</vt:lpstr>
      <vt:lpstr>A125248346L_Latest</vt:lpstr>
      <vt:lpstr>A125248350C</vt:lpstr>
      <vt:lpstr>A125248350C_Data</vt:lpstr>
      <vt:lpstr>A125248350C_Latest</vt:lpstr>
      <vt:lpstr>A125248706F</vt:lpstr>
      <vt:lpstr>A125248706F_Data</vt:lpstr>
      <vt:lpstr>A125248706F_Latest</vt:lpstr>
      <vt:lpstr>A125248710W</vt:lpstr>
      <vt:lpstr>A125248710W_Data</vt:lpstr>
      <vt:lpstr>A125248710W_Latest</vt:lpstr>
      <vt:lpstr>A125248714F</vt:lpstr>
      <vt:lpstr>A125248714F_Data</vt:lpstr>
      <vt:lpstr>A125248714F_Latest</vt:lpstr>
      <vt:lpstr>A125248718R</vt:lpstr>
      <vt:lpstr>A125248718R_Data</vt:lpstr>
      <vt:lpstr>A125248718R_Latest</vt:lpstr>
      <vt:lpstr>A125248722F</vt:lpstr>
      <vt:lpstr>A125248722F_Data</vt:lpstr>
      <vt:lpstr>A125248722F_Latest</vt:lpstr>
      <vt:lpstr>A125248726R</vt:lpstr>
      <vt:lpstr>A125248726R_Data</vt:lpstr>
      <vt:lpstr>A125248726R_Latest</vt:lpstr>
      <vt:lpstr>A125248730F</vt:lpstr>
      <vt:lpstr>A125248730F_Data</vt:lpstr>
      <vt:lpstr>A125248730F_Latest</vt:lpstr>
      <vt:lpstr>A125248734R</vt:lpstr>
      <vt:lpstr>A125248734R_Data</vt:lpstr>
      <vt:lpstr>A125248734R_Latest</vt:lpstr>
      <vt:lpstr>A125248738X</vt:lpstr>
      <vt:lpstr>A125248738X_Data</vt:lpstr>
      <vt:lpstr>A125248738X_Latest</vt:lpstr>
      <vt:lpstr>A125248742R</vt:lpstr>
      <vt:lpstr>A125248742R_Data</vt:lpstr>
      <vt:lpstr>A125248742R_Latest</vt:lpstr>
      <vt:lpstr>A125248746X</vt:lpstr>
      <vt:lpstr>A125248746X_Data</vt:lpstr>
      <vt:lpstr>A125248746X_Latest</vt:lpstr>
      <vt:lpstr>A125249102K</vt:lpstr>
      <vt:lpstr>A125249102K_Data</vt:lpstr>
      <vt:lpstr>A125249102K_Latest</vt:lpstr>
      <vt:lpstr>A125249106V</vt:lpstr>
      <vt:lpstr>A125249106V_Data</vt:lpstr>
      <vt:lpstr>A125249106V_Latest</vt:lpstr>
      <vt:lpstr>A125249110K</vt:lpstr>
      <vt:lpstr>A125249110K_Data</vt:lpstr>
      <vt:lpstr>A125249110K_Latest</vt:lpstr>
      <vt:lpstr>A125249114V</vt:lpstr>
      <vt:lpstr>A125249114V_Data</vt:lpstr>
      <vt:lpstr>A125249114V_Latest</vt:lpstr>
      <vt:lpstr>A125249118C</vt:lpstr>
      <vt:lpstr>A125249118C_Data</vt:lpstr>
      <vt:lpstr>A125249118C_Latest</vt:lpstr>
      <vt:lpstr>A125249122V</vt:lpstr>
      <vt:lpstr>A125249122V_Data</vt:lpstr>
      <vt:lpstr>A125249122V_Latest</vt:lpstr>
      <vt:lpstr>A125249126C</vt:lpstr>
      <vt:lpstr>A125249126C_Data</vt:lpstr>
      <vt:lpstr>A125249126C_Latest</vt:lpstr>
      <vt:lpstr>A125249130V</vt:lpstr>
      <vt:lpstr>A125249130V_Data</vt:lpstr>
      <vt:lpstr>A125249130V_Latest</vt:lpstr>
      <vt:lpstr>A125249134C</vt:lpstr>
      <vt:lpstr>A125249134C_Data</vt:lpstr>
      <vt:lpstr>A125249134C_Latest</vt:lpstr>
      <vt:lpstr>A125249138L</vt:lpstr>
      <vt:lpstr>A125249138L_Data</vt:lpstr>
      <vt:lpstr>A125249138L_Latest</vt:lpstr>
      <vt:lpstr>A125249142C</vt:lpstr>
      <vt:lpstr>A125249142C_Data</vt:lpstr>
      <vt:lpstr>A125249142C_Latest</vt:lpstr>
      <vt:lpstr>A125249146L</vt:lpstr>
      <vt:lpstr>A125249146L_Data</vt:lpstr>
      <vt:lpstr>A125249146L_Latest</vt:lpstr>
      <vt:lpstr>A125249150C</vt:lpstr>
      <vt:lpstr>A125249150C_Data</vt:lpstr>
      <vt:lpstr>A125249150C_Latest</vt:lpstr>
      <vt:lpstr>A125249154L</vt:lpstr>
      <vt:lpstr>A125249154L_Data</vt:lpstr>
      <vt:lpstr>A125249154L_Latest</vt:lpstr>
      <vt:lpstr>A125249158W</vt:lpstr>
      <vt:lpstr>A125249158W_Data</vt:lpstr>
      <vt:lpstr>A125249158W_Latest</vt:lpstr>
      <vt:lpstr>A125249162L</vt:lpstr>
      <vt:lpstr>A125249162L_Data</vt:lpstr>
      <vt:lpstr>A125249162L_Latest</vt:lpstr>
      <vt:lpstr>A125249166W</vt:lpstr>
      <vt:lpstr>A125249166W_Data</vt:lpstr>
      <vt:lpstr>A125249166W_Latest</vt:lpstr>
      <vt:lpstr>A125249170L</vt:lpstr>
      <vt:lpstr>A125249170L_Data</vt:lpstr>
      <vt:lpstr>A125249170L_Latest</vt:lpstr>
      <vt:lpstr>A125249174W</vt:lpstr>
      <vt:lpstr>A125249174W_Data</vt:lpstr>
      <vt:lpstr>A125249174W_Latest</vt:lpstr>
      <vt:lpstr>A125249178F</vt:lpstr>
      <vt:lpstr>A125249178F_Data</vt:lpstr>
      <vt:lpstr>A125249178F_Latest</vt:lpstr>
      <vt:lpstr>A125249182W</vt:lpstr>
      <vt:lpstr>A125249182W_Data</vt:lpstr>
      <vt:lpstr>A125249182W_Latest</vt:lpstr>
      <vt:lpstr>A125249186F</vt:lpstr>
      <vt:lpstr>A125249186F_Data</vt:lpstr>
      <vt:lpstr>A125249186F_Latest</vt:lpstr>
      <vt:lpstr>A125249190W</vt:lpstr>
      <vt:lpstr>A125249190W_Data</vt:lpstr>
      <vt:lpstr>A125249190W_Latest</vt:lpstr>
      <vt:lpstr>A125249194F</vt:lpstr>
      <vt:lpstr>A125249194F_Data</vt:lpstr>
      <vt:lpstr>A125249194F_Latest</vt:lpstr>
      <vt:lpstr>A125249198R</vt:lpstr>
      <vt:lpstr>A125249198R_Data</vt:lpstr>
      <vt:lpstr>A125249198R_Latest</vt:lpstr>
      <vt:lpstr>A125249202V</vt:lpstr>
      <vt:lpstr>A125249202V_Data</vt:lpstr>
      <vt:lpstr>A125249202V_Latest</vt:lpstr>
      <vt:lpstr>A125249206C</vt:lpstr>
      <vt:lpstr>A125249206C_Data</vt:lpstr>
      <vt:lpstr>A125249206C_Latest</vt:lpstr>
      <vt:lpstr>A125249210V</vt:lpstr>
      <vt:lpstr>A125249210V_Data</vt:lpstr>
      <vt:lpstr>A125249210V_Latest</vt:lpstr>
      <vt:lpstr>A125249214C</vt:lpstr>
      <vt:lpstr>A125249214C_Data</vt:lpstr>
      <vt:lpstr>A125249214C_Latest</vt:lpstr>
      <vt:lpstr>A125249218L</vt:lpstr>
      <vt:lpstr>A125249218L_Data</vt:lpstr>
      <vt:lpstr>A125249218L_Latest</vt:lpstr>
      <vt:lpstr>A125249222C</vt:lpstr>
      <vt:lpstr>A125249222C_Data</vt:lpstr>
      <vt:lpstr>A125249222C_Latest</vt:lpstr>
      <vt:lpstr>A125249226L</vt:lpstr>
      <vt:lpstr>A125249226L_Data</vt:lpstr>
      <vt:lpstr>A125249226L_Latest</vt:lpstr>
      <vt:lpstr>A125249230C</vt:lpstr>
      <vt:lpstr>A125249230C_Data</vt:lpstr>
      <vt:lpstr>A125249230C_Latest</vt:lpstr>
      <vt:lpstr>A125249234L</vt:lpstr>
      <vt:lpstr>A125249234L_Data</vt:lpstr>
      <vt:lpstr>A125249234L_Latest</vt:lpstr>
      <vt:lpstr>A125249238W</vt:lpstr>
      <vt:lpstr>A125249238W_Data</vt:lpstr>
      <vt:lpstr>A125249238W_Latest</vt:lpstr>
      <vt:lpstr>A125249242L</vt:lpstr>
      <vt:lpstr>A125249242L_Data</vt:lpstr>
      <vt:lpstr>A125249242L_Latest</vt:lpstr>
      <vt:lpstr>A125249246W</vt:lpstr>
      <vt:lpstr>A125249246W_Data</vt:lpstr>
      <vt:lpstr>A125249246W_Latest</vt:lpstr>
      <vt:lpstr>A125249250L</vt:lpstr>
      <vt:lpstr>A125249250L_Data</vt:lpstr>
      <vt:lpstr>A125249250L_Latest</vt:lpstr>
      <vt:lpstr>A125249254W</vt:lpstr>
      <vt:lpstr>A125249254W_Data</vt:lpstr>
      <vt:lpstr>A125249254W_Latest</vt:lpstr>
      <vt:lpstr>A125249258F</vt:lpstr>
      <vt:lpstr>A125249258F_Data</vt:lpstr>
      <vt:lpstr>A125249258F_Latest</vt:lpstr>
      <vt:lpstr>A125249262W</vt:lpstr>
      <vt:lpstr>A125249262W_Data</vt:lpstr>
      <vt:lpstr>A125249262W_Latest</vt:lpstr>
      <vt:lpstr>A125249266F</vt:lpstr>
      <vt:lpstr>A125249266F_Data</vt:lpstr>
      <vt:lpstr>A125249266F_Latest</vt:lpstr>
      <vt:lpstr>A125249270W</vt:lpstr>
      <vt:lpstr>A125249270W_Data</vt:lpstr>
      <vt:lpstr>A125249270W_Latest</vt:lpstr>
      <vt:lpstr>A125249274F</vt:lpstr>
      <vt:lpstr>A125249274F_Data</vt:lpstr>
      <vt:lpstr>A125249274F_Latest</vt:lpstr>
      <vt:lpstr>A125249278R</vt:lpstr>
      <vt:lpstr>A125249278R_Data</vt:lpstr>
      <vt:lpstr>A125249278R_Latest</vt:lpstr>
      <vt:lpstr>A125249282F</vt:lpstr>
      <vt:lpstr>A125249282F_Data</vt:lpstr>
      <vt:lpstr>A125249282F_Latest</vt:lpstr>
      <vt:lpstr>A125249286R</vt:lpstr>
      <vt:lpstr>A125249286R_Data</vt:lpstr>
      <vt:lpstr>A125249286R_Latest</vt:lpstr>
      <vt:lpstr>A125249290F</vt:lpstr>
      <vt:lpstr>A125249290F_Data</vt:lpstr>
      <vt:lpstr>A125249290F_Latest</vt:lpstr>
      <vt:lpstr>A125249294R</vt:lpstr>
      <vt:lpstr>A125249294R_Data</vt:lpstr>
      <vt:lpstr>A125249294R_Latest</vt:lpstr>
      <vt:lpstr>A125249298X</vt:lpstr>
      <vt:lpstr>A125249298X_Data</vt:lpstr>
      <vt:lpstr>A125249298X_Latest</vt:lpstr>
      <vt:lpstr>A125249302C</vt:lpstr>
      <vt:lpstr>A125249302C_Data</vt:lpstr>
      <vt:lpstr>A125249302C_Latest</vt:lpstr>
      <vt:lpstr>A125249306L</vt:lpstr>
      <vt:lpstr>A125249306L_Data</vt:lpstr>
      <vt:lpstr>A125249306L_Latest</vt:lpstr>
      <vt:lpstr>A125249310C</vt:lpstr>
      <vt:lpstr>A125249310C_Data</vt:lpstr>
      <vt:lpstr>A125249310C_Latest</vt:lpstr>
      <vt:lpstr>A125249314L</vt:lpstr>
      <vt:lpstr>A125249314L_Data</vt:lpstr>
      <vt:lpstr>A125249314L_Latest</vt:lpstr>
      <vt:lpstr>A125249318W</vt:lpstr>
      <vt:lpstr>A125249318W_Data</vt:lpstr>
      <vt:lpstr>A125249318W_Latest</vt:lpstr>
      <vt:lpstr>A125249322L</vt:lpstr>
      <vt:lpstr>A125249322L_Data</vt:lpstr>
      <vt:lpstr>A125249322L_Latest</vt:lpstr>
      <vt:lpstr>A125249326W</vt:lpstr>
      <vt:lpstr>A125249326W_Data</vt:lpstr>
      <vt:lpstr>A125249326W_Latest</vt:lpstr>
      <vt:lpstr>A125249330L</vt:lpstr>
      <vt:lpstr>A125249330L_Data</vt:lpstr>
      <vt:lpstr>A125249330L_Latest</vt:lpstr>
      <vt:lpstr>A125249334W</vt:lpstr>
      <vt:lpstr>A125249334W_Data</vt:lpstr>
      <vt:lpstr>A125249334W_Latest</vt:lpstr>
      <vt:lpstr>A125249338F</vt:lpstr>
      <vt:lpstr>A125249338F_Data</vt:lpstr>
      <vt:lpstr>A125249338F_Latest</vt:lpstr>
      <vt:lpstr>A125249342W</vt:lpstr>
      <vt:lpstr>A125249342W_Data</vt:lpstr>
      <vt:lpstr>A125249342W_Latest</vt:lpstr>
      <vt:lpstr>A125249346F</vt:lpstr>
      <vt:lpstr>A125249346F_Data</vt:lpstr>
      <vt:lpstr>A125249346F_Latest</vt:lpstr>
      <vt:lpstr>A125249350W</vt:lpstr>
      <vt:lpstr>A125249350W_Data</vt:lpstr>
      <vt:lpstr>A125249350W_Latest</vt:lpstr>
      <vt:lpstr>A125249354F</vt:lpstr>
      <vt:lpstr>A125249354F_Data</vt:lpstr>
      <vt:lpstr>A125249354F_Latest</vt:lpstr>
      <vt:lpstr>A125249358R</vt:lpstr>
      <vt:lpstr>A125249358R_Data</vt:lpstr>
      <vt:lpstr>A125249358R_Latest</vt:lpstr>
      <vt:lpstr>A125249362F</vt:lpstr>
      <vt:lpstr>A125249362F_Data</vt:lpstr>
      <vt:lpstr>A125249362F_Latest</vt:lpstr>
      <vt:lpstr>A125249366R</vt:lpstr>
      <vt:lpstr>A125249366R_Data</vt:lpstr>
      <vt:lpstr>A125249366R_Latest</vt:lpstr>
      <vt:lpstr>A125249370F</vt:lpstr>
      <vt:lpstr>A125249370F_Data</vt:lpstr>
      <vt:lpstr>A125249370F_Latest</vt:lpstr>
      <vt:lpstr>A125249374R</vt:lpstr>
      <vt:lpstr>A125249374R_Data</vt:lpstr>
      <vt:lpstr>A125249374R_Latest</vt:lpstr>
      <vt:lpstr>A125249378X</vt:lpstr>
      <vt:lpstr>A125249378X_Data</vt:lpstr>
      <vt:lpstr>A125249378X_Latest</vt:lpstr>
      <vt:lpstr>A125249382R</vt:lpstr>
      <vt:lpstr>A125249382R_Data</vt:lpstr>
      <vt:lpstr>A125249382R_Latest</vt:lpstr>
      <vt:lpstr>A125249386X</vt:lpstr>
      <vt:lpstr>A125249386X_Data</vt:lpstr>
      <vt:lpstr>A125249386X_Latest</vt:lpstr>
      <vt:lpstr>A125249390R</vt:lpstr>
      <vt:lpstr>A125249390R_Data</vt:lpstr>
      <vt:lpstr>A125249390R_Latest</vt:lpstr>
      <vt:lpstr>A125249394X</vt:lpstr>
      <vt:lpstr>A125249394X_Data</vt:lpstr>
      <vt:lpstr>A125249394X_Latest</vt:lpstr>
      <vt:lpstr>A125249398J</vt:lpstr>
      <vt:lpstr>A125249398J_Data</vt:lpstr>
      <vt:lpstr>A125249398J_Latest</vt:lpstr>
      <vt:lpstr>A125249402L</vt:lpstr>
      <vt:lpstr>A125249402L_Data</vt:lpstr>
      <vt:lpstr>A125249402L_Latest</vt:lpstr>
      <vt:lpstr>A125249406W</vt:lpstr>
      <vt:lpstr>A125249406W_Data</vt:lpstr>
      <vt:lpstr>A125249406W_Latest</vt:lpstr>
      <vt:lpstr>A125249410L</vt:lpstr>
      <vt:lpstr>A125249410L_Data</vt:lpstr>
      <vt:lpstr>A125249410L_Latest</vt:lpstr>
      <vt:lpstr>A125249414W</vt:lpstr>
      <vt:lpstr>A125249414W_Data</vt:lpstr>
      <vt:lpstr>A125249414W_Latest</vt:lpstr>
      <vt:lpstr>A125249418F</vt:lpstr>
      <vt:lpstr>A125249418F_Data</vt:lpstr>
      <vt:lpstr>A125249418F_Latest</vt:lpstr>
      <vt:lpstr>A125249422W</vt:lpstr>
      <vt:lpstr>A125249422W_Data</vt:lpstr>
      <vt:lpstr>A125249422W_Latest</vt:lpstr>
      <vt:lpstr>A125249426F</vt:lpstr>
      <vt:lpstr>A125249426F_Data</vt:lpstr>
      <vt:lpstr>A125249426F_Latest</vt:lpstr>
      <vt:lpstr>A125249430W</vt:lpstr>
      <vt:lpstr>A125249430W_Data</vt:lpstr>
      <vt:lpstr>A125249430W_Latest</vt:lpstr>
      <vt:lpstr>A125249434F</vt:lpstr>
      <vt:lpstr>A125249434F_Data</vt:lpstr>
      <vt:lpstr>A125249434F_Latest</vt:lpstr>
      <vt:lpstr>A125249438R</vt:lpstr>
      <vt:lpstr>A125249438R_Data</vt:lpstr>
      <vt:lpstr>A125249438R_Latest</vt:lpstr>
      <vt:lpstr>A125249442F</vt:lpstr>
      <vt:lpstr>A125249442F_Data</vt:lpstr>
      <vt:lpstr>A125249442F_Latest</vt:lpstr>
      <vt:lpstr>A125249446R</vt:lpstr>
      <vt:lpstr>A125249446R_Data</vt:lpstr>
      <vt:lpstr>A125249446R_Latest</vt:lpstr>
      <vt:lpstr>A125249450F</vt:lpstr>
      <vt:lpstr>A125249450F_Data</vt:lpstr>
      <vt:lpstr>A125249450F_Latest</vt:lpstr>
      <vt:lpstr>A125249454R</vt:lpstr>
      <vt:lpstr>A125249454R_Data</vt:lpstr>
      <vt:lpstr>A125249454R_Latest</vt:lpstr>
      <vt:lpstr>A125249458X</vt:lpstr>
      <vt:lpstr>A125249458X_Data</vt:lpstr>
      <vt:lpstr>A125249458X_Latest</vt:lpstr>
      <vt:lpstr>A125249462R</vt:lpstr>
      <vt:lpstr>A125249462R_Data</vt:lpstr>
      <vt:lpstr>A125249462R_Latest</vt:lpstr>
      <vt:lpstr>A125249466X</vt:lpstr>
      <vt:lpstr>A125249466X_Data</vt:lpstr>
      <vt:lpstr>A125249466X_Latest</vt:lpstr>
      <vt:lpstr>A125249470R</vt:lpstr>
      <vt:lpstr>A125249470R_Data</vt:lpstr>
      <vt:lpstr>A125249470R_Latest</vt:lpstr>
      <vt:lpstr>A125249474X</vt:lpstr>
      <vt:lpstr>A125249474X_Data</vt:lpstr>
      <vt:lpstr>A125249474X_Latest</vt:lpstr>
      <vt:lpstr>A125249478J</vt:lpstr>
      <vt:lpstr>A125249478J_Data</vt:lpstr>
      <vt:lpstr>A125249478J_Latest</vt:lpstr>
      <vt:lpstr>A125249482X</vt:lpstr>
      <vt:lpstr>A125249482X_Data</vt:lpstr>
      <vt:lpstr>A125249482X_Latest</vt:lpstr>
      <vt:lpstr>A125249486J</vt:lpstr>
      <vt:lpstr>A125249486J_Data</vt:lpstr>
      <vt:lpstr>A125249486J_Latest</vt:lpstr>
      <vt:lpstr>A125249490X</vt:lpstr>
      <vt:lpstr>A125249490X_Data</vt:lpstr>
      <vt:lpstr>A125249490X_Latest</vt:lpstr>
      <vt:lpstr>A125249494J</vt:lpstr>
      <vt:lpstr>A125249494J_Data</vt:lpstr>
      <vt:lpstr>A125249494J_Latest</vt:lpstr>
      <vt:lpstr>A125249498T</vt:lpstr>
      <vt:lpstr>A125249498T_Data</vt:lpstr>
      <vt:lpstr>A125249498T_Latest</vt:lpstr>
      <vt:lpstr>A125249502W</vt:lpstr>
      <vt:lpstr>A125249502W_Data</vt:lpstr>
      <vt:lpstr>A125249502W_Latest</vt:lpstr>
      <vt:lpstr>A125249506F</vt:lpstr>
      <vt:lpstr>A125249506F_Data</vt:lpstr>
      <vt:lpstr>A125249506F_Latest</vt:lpstr>
      <vt:lpstr>A125249510W</vt:lpstr>
      <vt:lpstr>A125249510W_Data</vt:lpstr>
      <vt:lpstr>A125249510W_Latest</vt:lpstr>
      <vt:lpstr>A125249514F</vt:lpstr>
      <vt:lpstr>A125249514F_Data</vt:lpstr>
      <vt:lpstr>A125249514F_Latest</vt:lpstr>
      <vt:lpstr>A125249518R</vt:lpstr>
      <vt:lpstr>A125249518R_Data</vt:lpstr>
      <vt:lpstr>A125249518R_Latest</vt:lpstr>
      <vt:lpstr>A125249522F</vt:lpstr>
      <vt:lpstr>A125249522F_Data</vt:lpstr>
      <vt:lpstr>A125249522F_Latest</vt:lpstr>
      <vt:lpstr>A125249526R</vt:lpstr>
      <vt:lpstr>A125249526R_Data</vt:lpstr>
      <vt:lpstr>A125249526R_Latest</vt:lpstr>
      <vt:lpstr>A125249530F</vt:lpstr>
      <vt:lpstr>A125249530F_Data</vt:lpstr>
      <vt:lpstr>A125249530F_Latest</vt:lpstr>
      <vt:lpstr>A125249534R</vt:lpstr>
      <vt:lpstr>A125249534R_Data</vt:lpstr>
      <vt:lpstr>A125249534R_Latest</vt:lpstr>
      <vt:lpstr>A125249538X</vt:lpstr>
      <vt:lpstr>A125249538X_Data</vt:lpstr>
      <vt:lpstr>A125249538X_Latest</vt:lpstr>
      <vt:lpstr>A125249894V</vt:lpstr>
      <vt:lpstr>A125249894V_Data</vt:lpstr>
      <vt:lpstr>A125249894V_Latest</vt:lpstr>
      <vt:lpstr>A125249898C</vt:lpstr>
      <vt:lpstr>A125249898C_Data</vt:lpstr>
      <vt:lpstr>A125249898C_Latest</vt:lpstr>
      <vt:lpstr>A125249902J</vt:lpstr>
      <vt:lpstr>A125249902J_Data</vt:lpstr>
      <vt:lpstr>A125249902J_Latest</vt:lpstr>
      <vt:lpstr>A125249906T</vt:lpstr>
      <vt:lpstr>A125249906T_Data</vt:lpstr>
      <vt:lpstr>A125249906T_Latest</vt:lpstr>
      <vt:lpstr>A125249910J</vt:lpstr>
      <vt:lpstr>A125249910J_Data</vt:lpstr>
      <vt:lpstr>A125249910J_Latest</vt:lpstr>
      <vt:lpstr>A125249914T</vt:lpstr>
      <vt:lpstr>A125249914T_Data</vt:lpstr>
      <vt:lpstr>A125249914T_Latest</vt:lpstr>
      <vt:lpstr>A125249918A</vt:lpstr>
      <vt:lpstr>A125249918A_Data</vt:lpstr>
      <vt:lpstr>A125249918A_Latest</vt:lpstr>
      <vt:lpstr>A125249922T</vt:lpstr>
      <vt:lpstr>A125249922T_Data</vt:lpstr>
      <vt:lpstr>A125249922T_Latest</vt:lpstr>
      <vt:lpstr>A125249926A</vt:lpstr>
      <vt:lpstr>A125249926A_Data</vt:lpstr>
      <vt:lpstr>A125249926A_Latest</vt:lpstr>
      <vt:lpstr>A125249930T</vt:lpstr>
      <vt:lpstr>A125249930T_Data</vt:lpstr>
      <vt:lpstr>A125249930T_Latest</vt:lpstr>
      <vt:lpstr>A125249934A</vt:lpstr>
      <vt:lpstr>A125249934A_Data</vt:lpstr>
      <vt:lpstr>A125249934A_Latest</vt:lpstr>
      <vt:lpstr>A125250290C</vt:lpstr>
      <vt:lpstr>A125250290C_Data</vt:lpstr>
      <vt:lpstr>A125250290C_Latest</vt:lpstr>
      <vt:lpstr>A125250294L</vt:lpstr>
      <vt:lpstr>A125250294L_Data</vt:lpstr>
      <vt:lpstr>A125250294L_Latest</vt:lpstr>
      <vt:lpstr>A125250298W</vt:lpstr>
      <vt:lpstr>A125250298W_Data</vt:lpstr>
      <vt:lpstr>A125250298W_Latest</vt:lpstr>
      <vt:lpstr>A125250302A</vt:lpstr>
      <vt:lpstr>A125250302A_Data</vt:lpstr>
      <vt:lpstr>A125250302A_Latest</vt:lpstr>
      <vt:lpstr>A125250306K</vt:lpstr>
      <vt:lpstr>A125250306K_Data</vt:lpstr>
      <vt:lpstr>A125250306K_Latest</vt:lpstr>
      <vt:lpstr>A125250310A</vt:lpstr>
      <vt:lpstr>A125250310A_Data</vt:lpstr>
      <vt:lpstr>A125250310A_Latest</vt:lpstr>
      <vt:lpstr>A125250314K</vt:lpstr>
      <vt:lpstr>A125250314K_Data</vt:lpstr>
      <vt:lpstr>A125250314K_Latest</vt:lpstr>
      <vt:lpstr>A125250318V</vt:lpstr>
      <vt:lpstr>A125250318V_Data</vt:lpstr>
      <vt:lpstr>A125250318V_Latest</vt:lpstr>
      <vt:lpstr>A125250322K</vt:lpstr>
      <vt:lpstr>A125250322K_Data</vt:lpstr>
      <vt:lpstr>A125250322K_Latest</vt:lpstr>
      <vt:lpstr>A125250326V</vt:lpstr>
      <vt:lpstr>A125250326V_Data</vt:lpstr>
      <vt:lpstr>A125250326V_Latest</vt:lpstr>
      <vt:lpstr>A125250330K</vt:lpstr>
      <vt:lpstr>A125250330K_Data</vt:lpstr>
      <vt:lpstr>A125250330K_Latest</vt:lpstr>
      <vt:lpstr>A125250686X</vt:lpstr>
      <vt:lpstr>A125250686X_Data</vt:lpstr>
      <vt:lpstr>A125250686X_Latest</vt:lpstr>
      <vt:lpstr>A125250690R</vt:lpstr>
      <vt:lpstr>A125250690R_Data</vt:lpstr>
      <vt:lpstr>A125250690R_Latest</vt:lpstr>
      <vt:lpstr>A125250694X</vt:lpstr>
      <vt:lpstr>A125250694X_Data</vt:lpstr>
      <vt:lpstr>A125250694X_Latest</vt:lpstr>
      <vt:lpstr>A125250698J</vt:lpstr>
      <vt:lpstr>A125250698J_Data</vt:lpstr>
      <vt:lpstr>A125250698J_Latest</vt:lpstr>
      <vt:lpstr>A125250702L</vt:lpstr>
      <vt:lpstr>A125250702L_Data</vt:lpstr>
      <vt:lpstr>A125250702L_Latest</vt:lpstr>
      <vt:lpstr>A125250706W</vt:lpstr>
      <vt:lpstr>A125250706W_Data</vt:lpstr>
      <vt:lpstr>A125250706W_Latest</vt:lpstr>
      <vt:lpstr>A125250710L</vt:lpstr>
      <vt:lpstr>A125250710L_Data</vt:lpstr>
      <vt:lpstr>A125250710L_Latest</vt:lpstr>
      <vt:lpstr>A125250714W</vt:lpstr>
      <vt:lpstr>A125250714W_Data</vt:lpstr>
      <vt:lpstr>A125250714W_Latest</vt:lpstr>
      <vt:lpstr>A125250718F</vt:lpstr>
      <vt:lpstr>A125250718F_Data</vt:lpstr>
      <vt:lpstr>A125250718F_Latest</vt:lpstr>
      <vt:lpstr>A125250722W</vt:lpstr>
      <vt:lpstr>A125250722W_Data</vt:lpstr>
      <vt:lpstr>A125250722W_Latest</vt:lpstr>
      <vt:lpstr>A125250726F</vt:lpstr>
      <vt:lpstr>A125250726F_Data</vt:lpstr>
      <vt:lpstr>A125250726F_Latest</vt:lpstr>
      <vt:lpstr>A125251082C</vt:lpstr>
      <vt:lpstr>A125251082C_Data</vt:lpstr>
      <vt:lpstr>A125251082C_Latest</vt:lpstr>
      <vt:lpstr>A125251086L</vt:lpstr>
      <vt:lpstr>A125251086L_Data</vt:lpstr>
      <vt:lpstr>A125251086L_Latest</vt:lpstr>
      <vt:lpstr>A125251090C</vt:lpstr>
      <vt:lpstr>A125251090C_Data</vt:lpstr>
      <vt:lpstr>A125251090C_Latest</vt:lpstr>
      <vt:lpstr>A125251094L</vt:lpstr>
      <vt:lpstr>A125251094L_Data</vt:lpstr>
      <vt:lpstr>A125251094L_Latest</vt:lpstr>
      <vt:lpstr>A125251098W</vt:lpstr>
      <vt:lpstr>A125251098W_Data</vt:lpstr>
      <vt:lpstr>A125251098W_Latest</vt:lpstr>
      <vt:lpstr>A125251102A</vt:lpstr>
      <vt:lpstr>A125251102A_Data</vt:lpstr>
      <vt:lpstr>A125251102A_Latest</vt:lpstr>
      <vt:lpstr>A125251106K</vt:lpstr>
      <vt:lpstr>A125251106K_Data</vt:lpstr>
      <vt:lpstr>A125251106K_Latest</vt:lpstr>
      <vt:lpstr>A125251110A</vt:lpstr>
      <vt:lpstr>A125251110A_Data</vt:lpstr>
      <vt:lpstr>A125251110A_Latest</vt:lpstr>
      <vt:lpstr>A125251114K</vt:lpstr>
      <vt:lpstr>A125251114K_Data</vt:lpstr>
      <vt:lpstr>A125251114K_Latest</vt:lpstr>
      <vt:lpstr>A125251118V</vt:lpstr>
      <vt:lpstr>A125251118V_Data</vt:lpstr>
      <vt:lpstr>A125251118V_Latest</vt:lpstr>
      <vt:lpstr>A125251122K</vt:lpstr>
      <vt:lpstr>A125251122K_Data</vt:lpstr>
      <vt:lpstr>A125251122K_Latest</vt:lpstr>
      <vt:lpstr>A125251478X</vt:lpstr>
      <vt:lpstr>A125251478X_Data</vt:lpstr>
      <vt:lpstr>A125251478X_Latest</vt:lpstr>
      <vt:lpstr>A125251482R</vt:lpstr>
      <vt:lpstr>A125251482R_Data</vt:lpstr>
      <vt:lpstr>A125251482R_Latest</vt:lpstr>
      <vt:lpstr>A125251486X</vt:lpstr>
      <vt:lpstr>A125251486X_Data</vt:lpstr>
      <vt:lpstr>A125251486X_Latest</vt:lpstr>
      <vt:lpstr>A125251490R</vt:lpstr>
      <vt:lpstr>A125251490R_Data</vt:lpstr>
      <vt:lpstr>A125251490R_Latest</vt:lpstr>
      <vt:lpstr>A125251494X</vt:lpstr>
      <vt:lpstr>A125251494X_Data</vt:lpstr>
      <vt:lpstr>A125251494X_Latest</vt:lpstr>
      <vt:lpstr>A125251498J</vt:lpstr>
      <vt:lpstr>A125251498J_Data</vt:lpstr>
      <vt:lpstr>A125251498J_Latest</vt:lpstr>
      <vt:lpstr>A125251502L</vt:lpstr>
      <vt:lpstr>A125251502L_Data</vt:lpstr>
      <vt:lpstr>A125251502L_Latest</vt:lpstr>
      <vt:lpstr>A125251506W</vt:lpstr>
      <vt:lpstr>A125251506W_Data</vt:lpstr>
      <vt:lpstr>A125251506W_Latest</vt:lpstr>
      <vt:lpstr>A125251510L</vt:lpstr>
      <vt:lpstr>A125251510L_Data</vt:lpstr>
      <vt:lpstr>A125251510L_Latest</vt:lpstr>
      <vt:lpstr>A125251514W</vt:lpstr>
      <vt:lpstr>A125251514W_Data</vt:lpstr>
      <vt:lpstr>A125251514W_Latest</vt:lpstr>
      <vt:lpstr>A125251518F</vt:lpstr>
      <vt:lpstr>A125251518F_Data</vt:lpstr>
      <vt:lpstr>A125251518F_Latest</vt:lpstr>
      <vt:lpstr>A125251522W</vt:lpstr>
      <vt:lpstr>A125251522W_Data</vt:lpstr>
      <vt:lpstr>A125251522W_Latest</vt:lpstr>
      <vt:lpstr>A125251526F</vt:lpstr>
      <vt:lpstr>A125251526F_Data</vt:lpstr>
      <vt:lpstr>A125251526F_Latest</vt:lpstr>
      <vt:lpstr>A125251530W</vt:lpstr>
      <vt:lpstr>A125251530W_Data</vt:lpstr>
      <vt:lpstr>A125251530W_Latest</vt:lpstr>
      <vt:lpstr>A125251534F</vt:lpstr>
      <vt:lpstr>A125251534F_Data</vt:lpstr>
      <vt:lpstr>A125251534F_Latest</vt:lpstr>
      <vt:lpstr>A125251538R</vt:lpstr>
      <vt:lpstr>A125251538R_Data</vt:lpstr>
      <vt:lpstr>A125251538R_Latest</vt:lpstr>
      <vt:lpstr>A125251542F</vt:lpstr>
      <vt:lpstr>A125251542F_Data</vt:lpstr>
      <vt:lpstr>A125251542F_Latest</vt:lpstr>
      <vt:lpstr>A125251546R</vt:lpstr>
      <vt:lpstr>A125251546R_Data</vt:lpstr>
      <vt:lpstr>A125251546R_Latest</vt:lpstr>
      <vt:lpstr>A125251550F</vt:lpstr>
      <vt:lpstr>A125251550F_Data</vt:lpstr>
      <vt:lpstr>A125251550F_Latest</vt:lpstr>
      <vt:lpstr>A125251554R</vt:lpstr>
      <vt:lpstr>A125251554R_Data</vt:lpstr>
      <vt:lpstr>A125251554R_Latest</vt:lpstr>
      <vt:lpstr>A125251558X</vt:lpstr>
      <vt:lpstr>A125251558X_Data</vt:lpstr>
      <vt:lpstr>A125251558X_Latest</vt:lpstr>
      <vt:lpstr>A125251562R</vt:lpstr>
      <vt:lpstr>A125251562R_Data</vt:lpstr>
      <vt:lpstr>A125251562R_Latest</vt:lpstr>
      <vt:lpstr>A125251566X</vt:lpstr>
      <vt:lpstr>A125251566X_Data</vt:lpstr>
      <vt:lpstr>A125251566X_Latest</vt:lpstr>
      <vt:lpstr>A125251570R</vt:lpstr>
      <vt:lpstr>A125251570R_Data</vt:lpstr>
      <vt:lpstr>A125251570R_Latest</vt:lpstr>
      <vt:lpstr>A125251574X</vt:lpstr>
      <vt:lpstr>A125251574X_Data</vt:lpstr>
      <vt:lpstr>A125251574X_Latest</vt:lpstr>
      <vt:lpstr>A125251578J</vt:lpstr>
      <vt:lpstr>A125251578J_Data</vt:lpstr>
      <vt:lpstr>A125251578J_Latest</vt:lpstr>
      <vt:lpstr>A125251582X</vt:lpstr>
      <vt:lpstr>A125251582X_Data</vt:lpstr>
      <vt:lpstr>A125251582X_Latest</vt:lpstr>
      <vt:lpstr>A125251586J</vt:lpstr>
      <vt:lpstr>A125251586J_Data</vt:lpstr>
      <vt:lpstr>A125251586J_Latest</vt:lpstr>
      <vt:lpstr>A125251590X</vt:lpstr>
      <vt:lpstr>A125251590X_Data</vt:lpstr>
      <vt:lpstr>A125251590X_Latest</vt:lpstr>
      <vt:lpstr>A125251594J</vt:lpstr>
      <vt:lpstr>A125251594J_Data</vt:lpstr>
      <vt:lpstr>A125251594J_Latest</vt:lpstr>
      <vt:lpstr>A125251598T</vt:lpstr>
      <vt:lpstr>A125251598T_Data</vt:lpstr>
      <vt:lpstr>A125251598T_Latest</vt:lpstr>
      <vt:lpstr>A125251602W</vt:lpstr>
      <vt:lpstr>A125251602W_Data</vt:lpstr>
      <vt:lpstr>A125251602W_Latest</vt:lpstr>
      <vt:lpstr>A125251606F</vt:lpstr>
      <vt:lpstr>A125251606F_Data</vt:lpstr>
      <vt:lpstr>A125251606F_Latest</vt:lpstr>
      <vt:lpstr>A125251610W</vt:lpstr>
      <vt:lpstr>A125251610W_Data</vt:lpstr>
      <vt:lpstr>A125251610W_Latest</vt:lpstr>
      <vt:lpstr>A125251614F</vt:lpstr>
      <vt:lpstr>A125251614F_Data</vt:lpstr>
      <vt:lpstr>A125251614F_Latest</vt:lpstr>
      <vt:lpstr>A125251618R</vt:lpstr>
      <vt:lpstr>A125251618R_Data</vt:lpstr>
      <vt:lpstr>A125251618R_Latest</vt:lpstr>
      <vt:lpstr>A125251622F</vt:lpstr>
      <vt:lpstr>A125251622F_Data</vt:lpstr>
      <vt:lpstr>A125251622F_Latest</vt:lpstr>
      <vt:lpstr>A125251626R</vt:lpstr>
      <vt:lpstr>A125251626R_Data</vt:lpstr>
      <vt:lpstr>A125251626R_Latest</vt:lpstr>
      <vt:lpstr>A125251630F</vt:lpstr>
      <vt:lpstr>A125251630F_Data</vt:lpstr>
      <vt:lpstr>A125251630F_Latest</vt:lpstr>
      <vt:lpstr>A125251634R</vt:lpstr>
      <vt:lpstr>A125251634R_Data</vt:lpstr>
      <vt:lpstr>A125251634R_Latest</vt:lpstr>
      <vt:lpstr>A125251638X</vt:lpstr>
      <vt:lpstr>A125251638X_Data</vt:lpstr>
      <vt:lpstr>A125251638X_Latest</vt:lpstr>
      <vt:lpstr>A125251642R</vt:lpstr>
      <vt:lpstr>A125251642R_Data</vt:lpstr>
      <vt:lpstr>A125251642R_Latest</vt:lpstr>
      <vt:lpstr>A125251646X</vt:lpstr>
      <vt:lpstr>A125251646X_Data</vt:lpstr>
      <vt:lpstr>A125251646X_Latest</vt:lpstr>
      <vt:lpstr>A125251650R</vt:lpstr>
      <vt:lpstr>A125251650R_Data</vt:lpstr>
      <vt:lpstr>A125251650R_Latest</vt:lpstr>
      <vt:lpstr>A125251654X</vt:lpstr>
      <vt:lpstr>A125251654X_Data</vt:lpstr>
      <vt:lpstr>A125251654X_Latest</vt:lpstr>
      <vt:lpstr>A125251658J</vt:lpstr>
      <vt:lpstr>A125251658J_Data</vt:lpstr>
      <vt:lpstr>A125251658J_Latest</vt:lpstr>
      <vt:lpstr>A125251662X</vt:lpstr>
      <vt:lpstr>A125251662X_Data</vt:lpstr>
      <vt:lpstr>A125251662X_Latest</vt:lpstr>
      <vt:lpstr>A125251666J</vt:lpstr>
      <vt:lpstr>A125251666J_Data</vt:lpstr>
      <vt:lpstr>A125251666J_Latest</vt:lpstr>
      <vt:lpstr>A125251670X</vt:lpstr>
      <vt:lpstr>A125251670X_Data</vt:lpstr>
      <vt:lpstr>A125251670X_Latest</vt:lpstr>
      <vt:lpstr>A125251674J</vt:lpstr>
      <vt:lpstr>A125251674J_Data</vt:lpstr>
      <vt:lpstr>A125251674J_Latest</vt:lpstr>
      <vt:lpstr>A125251678T</vt:lpstr>
      <vt:lpstr>A125251678T_Data</vt:lpstr>
      <vt:lpstr>A125251678T_Latest</vt:lpstr>
      <vt:lpstr>A125251682J</vt:lpstr>
      <vt:lpstr>A125251682J_Data</vt:lpstr>
      <vt:lpstr>A125251682J_Latest</vt:lpstr>
      <vt:lpstr>A125251686T</vt:lpstr>
      <vt:lpstr>A125251686T_Data</vt:lpstr>
      <vt:lpstr>A125251686T_Latest</vt:lpstr>
      <vt:lpstr>A125251690J</vt:lpstr>
      <vt:lpstr>A125251690J_Data</vt:lpstr>
      <vt:lpstr>A125251690J_Latest</vt:lpstr>
      <vt:lpstr>A125251694T</vt:lpstr>
      <vt:lpstr>A125251694T_Data</vt:lpstr>
      <vt:lpstr>A125251694T_Latest</vt:lpstr>
      <vt:lpstr>A125251698A</vt:lpstr>
      <vt:lpstr>A125251698A_Data</vt:lpstr>
      <vt:lpstr>A125251698A_Latest</vt:lpstr>
      <vt:lpstr>A125251702F</vt:lpstr>
      <vt:lpstr>A125251702F_Data</vt:lpstr>
      <vt:lpstr>A125251702F_Latest</vt:lpstr>
      <vt:lpstr>A125251706R</vt:lpstr>
      <vt:lpstr>A125251706R_Data</vt:lpstr>
      <vt:lpstr>A125251706R_Latest</vt:lpstr>
      <vt:lpstr>A125251710F</vt:lpstr>
      <vt:lpstr>A125251710F_Data</vt:lpstr>
      <vt:lpstr>A125251710F_Latest</vt:lpstr>
      <vt:lpstr>A125251714R</vt:lpstr>
      <vt:lpstr>A125251714R_Data</vt:lpstr>
      <vt:lpstr>A125251714R_Latest</vt:lpstr>
      <vt:lpstr>A125251718X</vt:lpstr>
      <vt:lpstr>A125251718X_Data</vt:lpstr>
      <vt:lpstr>A125251718X_Latest</vt:lpstr>
      <vt:lpstr>A125251722R</vt:lpstr>
      <vt:lpstr>A125251722R_Data</vt:lpstr>
      <vt:lpstr>A125251722R_Latest</vt:lpstr>
      <vt:lpstr>A125251726X</vt:lpstr>
      <vt:lpstr>A125251726X_Data</vt:lpstr>
      <vt:lpstr>A125251726X_Latest</vt:lpstr>
      <vt:lpstr>A125251730R</vt:lpstr>
      <vt:lpstr>A125251730R_Data</vt:lpstr>
      <vt:lpstr>A125251730R_Latest</vt:lpstr>
      <vt:lpstr>A125251734X</vt:lpstr>
      <vt:lpstr>A125251734X_Data</vt:lpstr>
      <vt:lpstr>A125251734X_Latest</vt:lpstr>
      <vt:lpstr>A125251738J</vt:lpstr>
      <vt:lpstr>A125251738J_Data</vt:lpstr>
      <vt:lpstr>A125251738J_Latest</vt:lpstr>
      <vt:lpstr>A125251742X</vt:lpstr>
      <vt:lpstr>A125251742X_Data</vt:lpstr>
      <vt:lpstr>A125251742X_Latest</vt:lpstr>
      <vt:lpstr>A125251746J</vt:lpstr>
      <vt:lpstr>A125251746J_Data</vt:lpstr>
      <vt:lpstr>A125251746J_Latest</vt:lpstr>
      <vt:lpstr>A125251750X</vt:lpstr>
      <vt:lpstr>A125251750X_Data</vt:lpstr>
      <vt:lpstr>A125251750X_Latest</vt:lpstr>
      <vt:lpstr>A125251754J</vt:lpstr>
      <vt:lpstr>A125251754J_Data</vt:lpstr>
      <vt:lpstr>A125251754J_Latest</vt:lpstr>
      <vt:lpstr>A125251758T</vt:lpstr>
      <vt:lpstr>A125251758T_Data</vt:lpstr>
      <vt:lpstr>A125251758T_Latest</vt:lpstr>
      <vt:lpstr>A125251762J</vt:lpstr>
      <vt:lpstr>A125251762J_Data</vt:lpstr>
      <vt:lpstr>A125251762J_Latest</vt:lpstr>
      <vt:lpstr>A125251766T</vt:lpstr>
      <vt:lpstr>A125251766T_Data</vt:lpstr>
      <vt:lpstr>A125251766T_Latest</vt:lpstr>
      <vt:lpstr>A125251770J</vt:lpstr>
      <vt:lpstr>A125251770J_Data</vt:lpstr>
      <vt:lpstr>A125251770J_Latest</vt:lpstr>
      <vt:lpstr>A125251774T</vt:lpstr>
      <vt:lpstr>A125251774T_Data</vt:lpstr>
      <vt:lpstr>A125251774T_Latest</vt:lpstr>
      <vt:lpstr>A125251778A</vt:lpstr>
      <vt:lpstr>A125251778A_Data</vt:lpstr>
      <vt:lpstr>A125251778A_Latest</vt:lpstr>
      <vt:lpstr>A125251782T</vt:lpstr>
      <vt:lpstr>A125251782T_Data</vt:lpstr>
      <vt:lpstr>A125251782T_Latest</vt:lpstr>
      <vt:lpstr>A125251786A</vt:lpstr>
      <vt:lpstr>A125251786A_Data</vt:lpstr>
      <vt:lpstr>A125251786A_Latest</vt:lpstr>
      <vt:lpstr>A125251790T</vt:lpstr>
      <vt:lpstr>A125251790T_Data</vt:lpstr>
      <vt:lpstr>A125251790T_Latest</vt:lpstr>
      <vt:lpstr>A125251794A</vt:lpstr>
      <vt:lpstr>A125251794A_Data</vt:lpstr>
      <vt:lpstr>A125251794A_Latest</vt:lpstr>
      <vt:lpstr>A125251798K</vt:lpstr>
      <vt:lpstr>A125251798K_Data</vt:lpstr>
      <vt:lpstr>A125251798K_Latest</vt:lpstr>
      <vt:lpstr>A125251802R</vt:lpstr>
      <vt:lpstr>A125251802R_Data</vt:lpstr>
      <vt:lpstr>A125251802R_Latest</vt:lpstr>
      <vt:lpstr>A125251806X</vt:lpstr>
      <vt:lpstr>A125251806X_Data</vt:lpstr>
      <vt:lpstr>A125251806X_Latest</vt:lpstr>
      <vt:lpstr>A125251810R</vt:lpstr>
      <vt:lpstr>A125251810R_Data</vt:lpstr>
      <vt:lpstr>A125251810R_Latest</vt:lpstr>
      <vt:lpstr>A125251814X</vt:lpstr>
      <vt:lpstr>A125251814X_Data</vt:lpstr>
      <vt:lpstr>A125251814X_Latest</vt:lpstr>
      <vt:lpstr>A125251818J</vt:lpstr>
      <vt:lpstr>A125251818J_Data</vt:lpstr>
      <vt:lpstr>A125251818J_Latest</vt:lpstr>
      <vt:lpstr>A125251822X</vt:lpstr>
      <vt:lpstr>A125251822X_Data</vt:lpstr>
      <vt:lpstr>A125251822X_Latest</vt:lpstr>
      <vt:lpstr>A125251826J</vt:lpstr>
      <vt:lpstr>A125251826J_Data</vt:lpstr>
      <vt:lpstr>A125251826J_Latest</vt:lpstr>
      <vt:lpstr>A125251830X</vt:lpstr>
      <vt:lpstr>A125251830X_Data</vt:lpstr>
      <vt:lpstr>A125251830X_Latest</vt:lpstr>
      <vt:lpstr>A125251834J</vt:lpstr>
      <vt:lpstr>A125251834J_Data</vt:lpstr>
      <vt:lpstr>A125251834J_Latest</vt:lpstr>
      <vt:lpstr>A125251838T</vt:lpstr>
      <vt:lpstr>A125251838T_Data</vt:lpstr>
      <vt:lpstr>A125251838T_Latest</vt:lpstr>
      <vt:lpstr>A125251842J</vt:lpstr>
      <vt:lpstr>A125251842J_Data</vt:lpstr>
      <vt:lpstr>A125251842J_Latest</vt:lpstr>
      <vt:lpstr>A125251846T</vt:lpstr>
      <vt:lpstr>A125251846T_Data</vt:lpstr>
      <vt:lpstr>A125251846T_Latest</vt:lpstr>
      <vt:lpstr>A125251850J</vt:lpstr>
      <vt:lpstr>A125251850J_Data</vt:lpstr>
      <vt:lpstr>A125251850J_Latest</vt:lpstr>
      <vt:lpstr>A125251854T</vt:lpstr>
      <vt:lpstr>A125251854T_Data</vt:lpstr>
      <vt:lpstr>A125251854T_Latest</vt:lpstr>
      <vt:lpstr>A125251858A</vt:lpstr>
      <vt:lpstr>A125251858A_Data</vt:lpstr>
      <vt:lpstr>A125251858A_Latest</vt:lpstr>
      <vt:lpstr>A125251862T</vt:lpstr>
      <vt:lpstr>A125251862T_Data</vt:lpstr>
      <vt:lpstr>A125251862T_Latest</vt:lpstr>
      <vt:lpstr>A125251866A</vt:lpstr>
      <vt:lpstr>A125251866A_Data</vt:lpstr>
      <vt:lpstr>A125251866A_Latest</vt:lpstr>
      <vt:lpstr>A125251870T</vt:lpstr>
      <vt:lpstr>A125251870T_Data</vt:lpstr>
      <vt:lpstr>A125251870T_Latest</vt:lpstr>
      <vt:lpstr>A125251874A</vt:lpstr>
      <vt:lpstr>A125251874A_Data</vt:lpstr>
      <vt:lpstr>A125251874A_Latest</vt:lpstr>
      <vt:lpstr>A125251878K</vt:lpstr>
      <vt:lpstr>A125251878K_Data</vt:lpstr>
      <vt:lpstr>A125251878K_Latest</vt:lpstr>
      <vt:lpstr>A125251882A</vt:lpstr>
      <vt:lpstr>A125251882A_Data</vt:lpstr>
      <vt:lpstr>A125251882A_Latest</vt:lpstr>
      <vt:lpstr>A125251886K</vt:lpstr>
      <vt:lpstr>A125251886K_Data</vt:lpstr>
      <vt:lpstr>A125251886K_Latest</vt:lpstr>
      <vt:lpstr>A125251890A</vt:lpstr>
      <vt:lpstr>A125251890A_Data</vt:lpstr>
      <vt:lpstr>A125251890A_Latest</vt:lpstr>
      <vt:lpstr>A125251894K</vt:lpstr>
      <vt:lpstr>A125251894K_Data</vt:lpstr>
      <vt:lpstr>A125251894K_Latest</vt:lpstr>
      <vt:lpstr>A125251898V</vt:lpstr>
      <vt:lpstr>A125251898V_Data</vt:lpstr>
      <vt:lpstr>A125251898V_Latest</vt:lpstr>
      <vt:lpstr>A125251902X</vt:lpstr>
      <vt:lpstr>A125251902X_Data</vt:lpstr>
      <vt:lpstr>A125251902X_Latest</vt:lpstr>
      <vt:lpstr>A125251906J</vt:lpstr>
      <vt:lpstr>A125251906J_Data</vt:lpstr>
      <vt:lpstr>A125251906J_Latest</vt:lpstr>
      <vt:lpstr>A125251910X</vt:lpstr>
      <vt:lpstr>A125251910X_Data</vt:lpstr>
      <vt:lpstr>A125251910X_Latest</vt:lpstr>
      <vt:lpstr>A125251914J</vt:lpstr>
      <vt:lpstr>A125251914J_Data</vt:lpstr>
      <vt:lpstr>A125251914J_Latest</vt:lpstr>
      <vt:lpstr>A125252270F</vt:lpstr>
      <vt:lpstr>A125252270F_Data</vt:lpstr>
      <vt:lpstr>A125252270F_Latest</vt:lpstr>
      <vt:lpstr>A125252274R</vt:lpstr>
      <vt:lpstr>A125252274R_Data</vt:lpstr>
      <vt:lpstr>A125252274R_Latest</vt:lpstr>
      <vt:lpstr>A125252278X</vt:lpstr>
      <vt:lpstr>A125252278X_Data</vt:lpstr>
      <vt:lpstr>A125252278X_Latest</vt:lpstr>
      <vt:lpstr>A125252282R</vt:lpstr>
      <vt:lpstr>A125252282R_Data</vt:lpstr>
      <vt:lpstr>A125252282R_Latest</vt:lpstr>
      <vt:lpstr>A125252286X</vt:lpstr>
      <vt:lpstr>A125252286X_Data</vt:lpstr>
      <vt:lpstr>A125252286X_Latest</vt:lpstr>
      <vt:lpstr>A125252290R</vt:lpstr>
      <vt:lpstr>A125252290R_Data</vt:lpstr>
      <vt:lpstr>A125252290R_Latest</vt:lpstr>
      <vt:lpstr>A125252294X</vt:lpstr>
      <vt:lpstr>A125252294X_Data</vt:lpstr>
      <vt:lpstr>A125252294X_Latest</vt:lpstr>
      <vt:lpstr>A125252298J</vt:lpstr>
      <vt:lpstr>A125252298J_Data</vt:lpstr>
      <vt:lpstr>A125252298J_Latest</vt:lpstr>
      <vt:lpstr>A125252302L</vt:lpstr>
      <vt:lpstr>A125252302L_Data</vt:lpstr>
      <vt:lpstr>A125252302L_Latest</vt:lpstr>
      <vt:lpstr>A125252306W</vt:lpstr>
      <vt:lpstr>A125252306W_Data</vt:lpstr>
      <vt:lpstr>A125252306W_Latest</vt:lpstr>
      <vt:lpstr>A125252310L</vt:lpstr>
      <vt:lpstr>A125252310L_Data</vt:lpstr>
      <vt:lpstr>A125252310L_Latest</vt:lpstr>
      <vt:lpstr>A125252666A</vt:lpstr>
      <vt:lpstr>A125252666A_Data</vt:lpstr>
      <vt:lpstr>A125252666A_Latest</vt:lpstr>
      <vt:lpstr>A125252670T</vt:lpstr>
      <vt:lpstr>A125252670T_Data</vt:lpstr>
      <vt:lpstr>A125252670T_Latest</vt:lpstr>
      <vt:lpstr>A125252674A</vt:lpstr>
      <vt:lpstr>A125252674A_Data</vt:lpstr>
      <vt:lpstr>A125252674A_Latest</vt:lpstr>
      <vt:lpstr>A125252678K</vt:lpstr>
      <vt:lpstr>A125252678K_Data</vt:lpstr>
      <vt:lpstr>A125252678K_Latest</vt:lpstr>
      <vt:lpstr>A125252682A</vt:lpstr>
      <vt:lpstr>A125252682A_Data</vt:lpstr>
      <vt:lpstr>A125252682A_Latest</vt:lpstr>
      <vt:lpstr>A125252686K</vt:lpstr>
      <vt:lpstr>A125252686K_Data</vt:lpstr>
      <vt:lpstr>A125252686K_Latest</vt:lpstr>
      <vt:lpstr>A125252690A</vt:lpstr>
      <vt:lpstr>A125252690A_Data</vt:lpstr>
      <vt:lpstr>A125252690A_Latest</vt:lpstr>
      <vt:lpstr>A125252694K</vt:lpstr>
      <vt:lpstr>A125252694K_Data</vt:lpstr>
      <vt:lpstr>A125252694K_Latest</vt:lpstr>
      <vt:lpstr>A125252698V</vt:lpstr>
      <vt:lpstr>A125252698V_Data</vt:lpstr>
      <vt:lpstr>A125252698V_Latest</vt:lpstr>
      <vt:lpstr>A125252702X</vt:lpstr>
      <vt:lpstr>A125252702X_Data</vt:lpstr>
      <vt:lpstr>A125252702X_Latest</vt:lpstr>
      <vt:lpstr>A125252706J</vt:lpstr>
      <vt:lpstr>A125252706J_Data</vt:lpstr>
      <vt:lpstr>A125252706J_Latest</vt:lpstr>
      <vt:lpstr>A125253062F</vt:lpstr>
      <vt:lpstr>A125253062F_Data</vt:lpstr>
      <vt:lpstr>A125253062F_Latest</vt:lpstr>
      <vt:lpstr>A125253066R</vt:lpstr>
      <vt:lpstr>A125253066R_Data</vt:lpstr>
      <vt:lpstr>A125253066R_Latest</vt:lpstr>
      <vt:lpstr>A125253070F</vt:lpstr>
      <vt:lpstr>A125253070F_Data</vt:lpstr>
      <vt:lpstr>A125253070F_Latest</vt:lpstr>
      <vt:lpstr>A125253074R</vt:lpstr>
      <vt:lpstr>A125253074R_Data</vt:lpstr>
      <vt:lpstr>A125253074R_Latest</vt:lpstr>
      <vt:lpstr>A125253078X</vt:lpstr>
      <vt:lpstr>A125253078X_Data</vt:lpstr>
      <vt:lpstr>A125253078X_Latest</vt:lpstr>
      <vt:lpstr>A125253082R</vt:lpstr>
      <vt:lpstr>A125253082R_Data</vt:lpstr>
      <vt:lpstr>A125253082R_Latest</vt:lpstr>
      <vt:lpstr>A125253086X</vt:lpstr>
      <vt:lpstr>A125253086X_Data</vt:lpstr>
      <vt:lpstr>A125253086X_Latest</vt:lpstr>
      <vt:lpstr>A125253090R</vt:lpstr>
      <vt:lpstr>A125253090R_Data</vt:lpstr>
      <vt:lpstr>A125253090R_Latest</vt:lpstr>
      <vt:lpstr>A125253094X</vt:lpstr>
      <vt:lpstr>A125253094X_Data</vt:lpstr>
      <vt:lpstr>A125253094X_Latest</vt:lpstr>
      <vt:lpstr>A125253098J</vt:lpstr>
      <vt:lpstr>A125253098J_Data</vt:lpstr>
      <vt:lpstr>A125253098J_Latest</vt:lpstr>
      <vt:lpstr>A125253102L</vt:lpstr>
      <vt:lpstr>A125253102L_Data</vt:lpstr>
      <vt:lpstr>A125253102L_Latest</vt:lpstr>
      <vt:lpstr>A125253458A</vt:lpstr>
      <vt:lpstr>A125253458A_Data</vt:lpstr>
      <vt:lpstr>A125253458A_Latest</vt:lpstr>
      <vt:lpstr>A125253462T</vt:lpstr>
      <vt:lpstr>A125253462T_Data</vt:lpstr>
      <vt:lpstr>A125253462T_Latest</vt:lpstr>
      <vt:lpstr>A125253466A</vt:lpstr>
      <vt:lpstr>A125253466A_Data</vt:lpstr>
      <vt:lpstr>A125253466A_Latest</vt:lpstr>
      <vt:lpstr>A125253470T</vt:lpstr>
      <vt:lpstr>A125253470T_Data</vt:lpstr>
      <vt:lpstr>A125253470T_Latest</vt:lpstr>
      <vt:lpstr>A125253474A</vt:lpstr>
      <vt:lpstr>A125253474A_Data</vt:lpstr>
      <vt:lpstr>A125253474A_Latest</vt:lpstr>
      <vt:lpstr>A125253478K</vt:lpstr>
      <vt:lpstr>A125253478K_Data</vt:lpstr>
      <vt:lpstr>A125253478K_Latest</vt:lpstr>
      <vt:lpstr>A125253482A</vt:lpstr>
      <vt:lpstr>A125253482A_Data</vt:lpstr>
      <vt:lpstr>A125253482A_Latest</vt:lpstr>
      <vt:lpstr>A125253486K</vt:lpstr>
      <vt:lpstr>A125253486K_Data</vt:lpstr>
      <vt:lpstr>A125253486K_Latest</vt:lpstr>
      <vt:lpstr>A125253490A</vt:lpstr>
      <vt:lpstr>A125253490A_Data</vt:lpstr>
      <vt:lpstr>A125253490A_Latest</vt:lpstr>
      <vt:lpstr>A125253494K</vt:lpstr>
      <vt:lpstr>A125253494K_Data</vt:lpstr>
      <vt:lpstr>A125253494K_Latest</vt:lpstr>
      <vt:lpstr>A125253498V</vt:lpstr>
      <vt:lpstr>A125253498V_Data</vt:lpstr>
      <vt:lpstr>A125253498V_Latest</vt:lpstr>
      <vt:lpstr>A125253854C</vt:lpstr>
      <vt:lpstr>A125253854C_Data</vt:lpstr>
      <vt:lpstr>A125253854C_Latest</vt:lpstr>
      <vt:lpstr>A125253858L</vt:lpstr>
      <vt:lpstr>A125253858L_Data</vt:lpstr>
      <vt:lpstr>A125253858L_Latest</vt:lpstr>
      <vt:lpstr>A125253862C</vt:lpstr>
      <vt:lpstr>A125253862C_Data</vt:lpstr>
      <vt:lpstr>A125253862C_Latest</vt:lpstr>
      <vt:lpstr>A125253866L</vt:lpstr>
      <vt:lpstr>A125253866L_Data</vt:lpstr>
      <vt:lpstr>A125253866L_Latest</vt:lpstr>
      <vt:lpstr>A125253870C</vt:lpstr>
      <vt:lpstr>A125253870C_Data</vt:lpstr>
      <vt:lpstr>A125253870C_Latest</vt:lpstr>
      <vt:lpstr>A125253874L</vt:lpstr>
      <vt:lpstr>A125253874L_Data</vt:lpstr>
      <vt:lpstr>A125253874L_Latest</vt:lpstr>
      <vt:lpstr>A125253878W</vt:lpstr>
      <vt:lpstr>A125253878W_Data</vt:lpstr>
      <vt:lpstr>A125253878W_Latest</vt:lpstr>
      <vt:lpstr>A125253882L</vt:lpstr>
      <vt:lpstr>A125253882L_Data</vt:lpstr>
      <vt:lpstr>A125253882L_Latest</vt:lpstr>
      <vt:lpstr>A125253886W</vt:lpstr>
      <vt:lpstr>A125253886W_Data</vt:lpstr>
      <vt:lpstr>A125253886W_Latest</vt:lpstr>
      <vt:lpstr>A125253890L</vt:lpstr>
      <vt:lpstr>A125253890L_Data</vt:lpstr>
      <vt:lpstr>A125253890L_Latest</vt:lpstr>
      <vt:lpstr>A125253894W</vt:lpstr>
      <vt:lpstr>A125253894W_Data</vt:lpstr>
      <vt:lpstr>A125253894W_Latest</vt:lpstr>
      <vt:lpstr>A125253898F</vt:lpstr>
      <vt:lpstr>A125253898F_Data</vt:lpstr>
      <vt:lpstr>A125253898F_Latest</vt:lpstr>
      <vt:lpstr>A125253902K</vt:lpstr>
      <vt:lpstr>A125253902K_Data</vt:lpstr>
      <vt:lpstr>A125253902K_Latest</vt:lpstr>
      <vt:lpstr>A125253906V</vt:lpstr>
      <vt:lpstr>A125253906V_Data</vt:lpstr>
      <vt:lpstr>A125253906V_Latest</vt:lpstr>
      <vt:lpstr>A125253910K</vt:lpstr>
      <vt:lpstr>A125253910K_Data</vt:lpstr>
      <vt:lpstr>A125253910K_Latest</vt:lpstr>
      <vt:lpstr>A125253914V</vt:lpstr>
      <vt:lpstr>A125253914V_Data</vt:lpstr>
      <vt:lpstr>A125253914V_Latest</vt:lpstr>
      <vt:lpstr>A125253918C</vt:lpstr>
      <vt:lpstr>A125253918C_Data</vt:lpstr>
      <vt:lpstr>A125253918C_Latest</vt:lpstr>
      <vt:lpstr>A125253922V</vt:lpstr>
      <vt:lpstr>A125253922V_Data</vt:lpstr>
      <vt:lpstr>A125253922V_Latest</vt:lpstr>
      <vt:lpstr>A125253926C</vt:lpstr>
      <vt:lpstr>A125253926C_Data</vt:lpstr>
      <vt:lpstr>A125253926C_Latest</vt:lpstr>
      <vt:lpstr>A125253930V</vt:lpstr>
      <vt:lpstr>A125253930V_Data</vt:lpstr>
      <vt:lpstr>A125253930V_Latest</vt:lpstr>
      <vt:lpstr>A125253934C</vt:lpstr>
      <vt:lpstr>A125253934C_Data</vt:lpstr>
      <vt:lpstr>A125253934C_Latest</vt:lpstr>
      <vt:lpstr>A125253938L</vt:lpstr>
      <vt:lpstr>A125253938L_Data</vt:lpstr>
      <vt:lpstr>A125253938L_Latest</vt:lpstr>
      <vt:lpstr>A125253942C</vt:lpstr>
      <vt:lpstr>A125253942C_Data</vt:lpstr>
      <vt:lpstr>A125253942C_Latest</vt:lpstr>
      <vt:lpstr>A125253946L</vt:lpstr>
      <vt:lpstr>A125253946L_Data</vt:lpstr>
      <vt:lpstr>A125253946L_Latest</vt:lpstr>
      <vt:lpstr>A125253950C</vt:lpstr>
      <vt:lpstr>A125253950C_Data</vt:lpstr>
      <vt:lpstr>A125253950C_Latest</vt:lpstr>
      <vt:lpstr>A125253954L</vt:lpstr>
      <vt:lpstr>A125253954L_Data</vt:lpstr>
      <vt:lpstr>A125253954L_Latest</vt:lpstr>
      <vt:lpstr>A125253958W</vt:lpstr>
      <vt:lpstr>A125253958W_Data</vt:lpstr>
      <vt:lpstr>A125253958W_Latest</vt:lpstr>
      <vt:lpstr>A125253962L</vt:lpstr>
      <vt:lpstr>A125253962L_Data</vt:lpstr>
      <vt:lpstr>A125253962L_Latest</vt:lpstr>
      <vt:lpstr>A125253966W</vt:lpstr>
      <vt:lpstr>A125253966W_Data</vt:lpstr>
      <vt:lpstr>A125253966W_Latest</vt:lpstr>
      <vt:lpstr>A125253970L</vt:lpstr>
      <vt:lpstr>A125253970L_Data</vt:lpstr>
      <vt:lpstr>A125253970L_Latest</vt:lpstr>
      <vt:lpstr>A125253974W</vt:lpstr>
      <vt:lpstr>A125253974W_Data</vt:lpstr>
      <vt:lpstr>A125253974W_Latest</vt:lpstr>
      <vt:lpstr>A125253978F</vt:lpstr>
      <vt:lpstr>A125253978F_Data</vt:lpstr>
      <vt:lpstr>A125253978F_Latest</vt:lpstr>
      <vt:lpstr>A125253982W</vt:lpstr>
      <vt:lpstr>A125253982W_Data</vt:lpstr>
      <vt:lpstr>A125253982W_Latest</vt:lpstr>
      <vt:lpstr>A125253986F</vt:lpstr>
      <vt:lpstr>A125253986F_Data</vt:lpstr>
      <vt:lpstr>A125253986F_Latest</vt:lpstr>
      <vt:lpstr>A125253990W</vt:lpstr>
      <vt:lpstr>A125253990W_Data</vt:lpstr>
      <vt:lpstr>A125253990W_Latest</vt:lpstr>
      <vt:lpstr>A125253994F</vt:lpstr>
      <vt:lpstr>A125253994F_Data</vt:lpstr>
      <vt:lpstr>A125253994F_Latest</vt:lpstr>
      <vt:lpstr>A125253998R</vt:lpstr>
      <vt:lpstr>A125253998R_Data</vt:lpstr>
      <vt:lpstr>A125253998R_Latest</vt:lpstr>
      <vt:lpstr>A125254002W</vt:lpstr>
      <vt:lpstr>A125254002W_Data</vt:lpstr>
      <vt:lpstr>A125254002W_Latest</vt:lpstr>
      <vt:lpstr>A125254006F</vt:lpstr>
      <vt:lpstr>A125254006F_Data</vt:lpstr>
      <vt:lpstr>A125254006F_Latest</vt:lpstr>
      <vt:lpstr>A125254010W</vt:lpstr>
      <vt:lpstr>A125254010W_Data</vt:lpstr>
      <vt:lpstr>A125254010W_Latest</vt:lpstr>
      <vt:lpstr>A125254014F</vt:lpstr>
      <vt:lpstr>A125254014F_Data</vt:lpstr>
      <vt:lpstr>A125254014F_Latest</vt:lpstr>
      <vt:lpstr>A125254018R</vt:lpstr>
      <vt:lpstr>A125254018R_Data</vt:lpstr>
      <vt:lpstr>A125254018R_Latest</vt:lpstr>
      <vt:lpstr>A125254022F</vt:lpstr>
      <vt:lpstr>A125254022F_Data</vt:lpstr>
      <vt:lpstr>A125254022F_Latest</vt:lpstr>
      <vt:lpstr>A125254026R</vt:lpstr>
      <vt:lpstr>A125254026R_Data</vt:lpstr>
      <vt:lpstr>A125254026R_Latest</vt:lpstr>
      <vt:lpstr>A125254030F</vt:lpstr>
      <vt:lpstr>A125254030F_Data</vt:lpstr>
      <vt:lpstr>A125254030F_Latest</vt:lpstr>
      <vt:lpstr>A125254034R</vt:lpstr>
      <vt:lpstr>A125254034R_Data</vt:lpstr>
      <vt:lpstr>A125254034R_Latest</vt:lpstr>
      <vt:lpstr>A125254038X</vt:lpstr>
      <vt:lpstr>A125254038X_Data</vt:lpstr>
      <vt:lpstr>A125254038X_Latest</vt:lpstr>
      <vt:lpstr>A125254042R</vt:lpstr>
      <vt:lpstr>A125254042R_Data</vt:lpstr>
      <vt:lpstr>A125254042R_Latest</vt:lpstr>
      <vt:lpstr>A125254046X</vt:lpstr>
      <vt:lpstr>A125254046X_Data</vt:lpstr>
      <vt:lpstr>A125254046X_Latest</vt:lpstr>
      <vt:lpstr>A125254050R</vt:lpstr>
      <vt:lpstr>A125254050R_Data</vt:lpstr>
      <vt:lpstr>A125254050R_Latest</vt:lpstr>
      <vt:lpstr>A125254054X</vt:lpstr>
      <vt:lpstr>A125254054X_Data</vt:lpstr>
      <vt:lpstr>A125254054X_Latest</vt:lpstr>
      <vt:lpstr>A125254058J</vt:lpstr>
      <vt:lpstr>A125254058J_Data</vt:lpstr>
      <vt:lpstr>A125254058J_Latest</vt:lpstr>
      <vt:lpstr>A125254062X</vt:lpstr>
      <vt:lpstr>A125254062X_Data</vt:lpstr>
      <vt:lpstr>A125254062X_Latest</vt:lpstr>
      <vt:lpstr>A125254066J</vt:lpstr>
      <vt:lpstr>A125254066J_Data</vt:lpstr>
      <vt:lpstr>A125254066J_Latest</vt:lpstr>
      <vt:lpstr>A125254070X</vt:lpstr>
      <vt:lpstr>A125254070X_Data</vt:lpstr>
      <vt:lpstr>A125254070X_Latest</vt:lpstr>
      <vt:lpstr>A125254074J</vt:lpstr>
      <vt:lpstr>A125254074J_Data</vt:lpstr>
      <vt:lpstr>A125254074J_Latest</vt:lpstr>
      <vt:lpstr>A125254078T</vt:lpstr>
      <vt:lpstr>A125254078T_Data</vt:lpstr>
      <vt:lpstr>A125254078T_Latest</vt:lpstr>
      <vt:lpstr>A125254082J</vt:lpstr>
      <vt:lpstr>A125254082J_Data</vt:lpstr>
      <vt:lpstr>A125254082J_Latest</vt:lpstr>
      <vt:lpstr>A125254086T</vt:lpstr>
      <vt:lpstr>A125254086T_Data</vt:lpstr>
      <vt:lpstr>A125254086T_Latest</vt:lpstr>
      <vt:lpstr>A125254090J</vt:lpstr>
      <vt:lpstr>A125254090J_Data</vt:lpstr>
      <vt:lpstr>A125254090J_Latest</vt:lpstr>
      <vt:lpstr>A125254094T</vt:lpstr>
      <vt:lpstr>A125254094T_Data</vt:lpstr>
      <vt:lpstr>A125254094T_Latest</vt:lpstr>
      <vt:lpstr>A125254098A</vt:lpstr>
      <vt:lpstr>A125254098A_Data</vt:lpstr>
      <vt:lpstr>A125254098A_Latest</vt:lpstr>
      <vt:lpstr>A125254102F</vt:lpstr>
      <vt:lpstr>A125254102F_Data</vt:lpstr>
      <vt:lpstr>A125254102F_Latest</vt:lpstr>
      <vt:lpstr>A125254106R</vt:lpstr>
      <vt:lpstr>A125254106R_Data</vt:lpstr>
      <vt:lpstr>A125254106R_Latest</vt:lpstr>
      <vt:lpstr>A125254110F</vt:lpstr>
      <vt:lpstr>A125254110F_Data</vt:lpstr>
      <vt:lpstr>A125254110F_Latest</vt:lpstr>
      <vt:lpstr>A125254114R</vt:lpstr>
      <vt:lpstr>A125254114R_Data</vt:lpstr>
      <vt:lpstr>A125254114R_Latest</vt:lpstr>
      <vt:lpstr>A125254118X</vt:lpstr>
      <vt:lpstr>A125254118X_Data</vt:lpstr>
      <vt:lpstr>A125254118X_Latest</vt:lpstr>
      <vt:lpstr>A125254122R</vt:lpstr>
      <vt:lpstr>A125254122R_Data</vt:lpstr>
      <vt:lpstr>A125254122R_Latest</vt:lpstr>
      <vt:lpstr>A125254126X</vt:lpstr>
      <vt:lpstr>A125254126X_Data</vt:lpstr>
      <vt:lpstr>A125254126X_Latest</vt:lpstr>
      <vt:lpstr>A125254130R</vt:lpstr>
      <vt:lpstr>A125254130R_Data</vt:lpstr>
      <vt:lpstr>A125254130R_Latest</vt:lpstr>
      <vt:lpstr>A125254134X</vt:lpstr>
      <vt:lpstr>A125254134X_Data</vt:lpstr>
      <vt:lpstr>A125254134X_Latest</vt:lpstr>
      <vt:lpstr>A125254138J</vt:lpstr>
      <vt:lpstr>A125254138J_Data</vt:lpstr>
      <vt:lpstr>A125254138J_Latest</vt:lpstr>
      <vt:lpstr>A125254142X</vt:lpstr>
      <vt:lpstr>A125254142X_Data</vt:lpstr>
      <vt:lpstr>A125254142X_Latest</vt:lpstr>
      <vt:lpstr>A125254146J</vt:lpstr>
      <vt:lpstr>A125254146J_Data</vt:lpstr>
      <vt:lpstr>A125254146J_Latest</vt:lpstr>
      <vt:lpstr>A125254150X</vt:lpstr>
      <vt:lpstr>A125254150X_Data</vt:lpstr>
      <vt:lpstr>A125254150X_Latest</vt:lpstr>
      <vt:lpstr>A125254154J</vt:lpstr>
      <vt:lpstr>A125254154J_Data</vt:lpstr>
      <vt:lpstr>A125254154J_Latest</vt:lpstr>
      <vt:lpstr>A125254158T</vt:lpstr>
      <vt:lpstr>A125254158T_Data</vt:lpstr>
      <vt:lpstr>A125254158T_Latest</vt:lpstr>
      <vt:lpstr>A125254162J</vt:lpstr>
      <vt:lpstr>A125254162J_Data</vt:lpstr>
      <vt:lpstr>A125254162J_Latest</vt:lpstr>
      <vt:lpstr>A125254166T</vt:lpstr>
      <vt:lpstr>A125254166T_Data</vt:lpstr>
      <vt:lpstr>A125254166T_Latest</vt:lpstr>
      <vt:lpstr>A125254170J</vt:lpstr>
      <vt:lpstr>A125254170J_Data</vt:lpstr>
      <vt:lpstr>A125254170J_Latest</vt:lpstr>
      <vt:lpstr>A125254174T</vt:lpstr>
      <vt:lpstr>A125254174T_Data</vt:lpstr>
      <vt:lpstr>A125254174T_Latest</vt:lpstr>
      <vt:lpstr>A125254178A</vt:lpstr>
      <vt:lpstr>A125254178A_Data</vt:lpstr>
      <vt:lpstr>A125254178A_Latest</vt:lpstr>
      <vt:lpstr>A125254182T</vt:lpstr>
      <vt:lpstr>A125254182T_Data</vt:lpstr>
      <vt:lpstr>A125254182T_Latest</vt:lpstr>
      <vt:lpstr>A125254186A</vt:lpstr>
      <vt:lpstr>A125254186A_Data</vt:lpstr>
      <vt:lpstr>A125254186A_Latest</vt:lpstr>
      <vt:lpstr>A125254190T</vt:lpstr>
      <vt:lpstr>A125254190T_Data</vt:lpstr>
      <vt:lpstr>A125254190T_Latest</vt:lpstr>
      <vt:lpstr>A125254194A</vt:lpstr>
      <vt:lpstr>A125254194A_Data</vt:lpstr>
      <vt:lpstr>A125254194A_Latest</vt:lpstr>
      <vt:lpstr>A125254198K</vt:lpstr>
      <vt:lpstr>A125254198K_Data</vt:lpstr>
      <vt:lpstr>A125254198K_Latest</vt:lpstr>
      <vt:lpstr>A125254202R</vt:lpstr>
      <vt:lpstr>A125254202R_Data</vt:lpstr>
      <vt:lpstr>A125254202R_Latest</vt:lpstr>
      <vt:lpstr>A125254206X</vt:lpstr>
      <vt:lpstr>A125254206X_Data</vt:lpstr>
      <vt:lpstr>A125254206X_Latest</vt:lpstr>
      <vt:lpstr>A125254210R</vt:lpstr>
      <vt:lpstr>A125254210R_Data</vt:lpstr>
      <vt:lpstr>A125254210R_Latest</vt:lpstr>
      <vt:lpstr>A125254214X</vt:lpstr>
      <vt:lpstr>A125254214X_Data</vt:lpstr>
      <vt:lpstr>A125254214X_Latest</vt:lpstr>
      <vt:lpstr>A125254218J</vt:lpstr>
      <vt:lpstr>A125254218J_Data</vt:lpstr>
      <vt:lpstr>A125254218J_Latest</vt:lpstr>
      <vt:lpstr>A125254222X</vt:lpstr>
      <vt:lpstr>A125254222X_Data</vt:lpstr>
      <vt:lpstr>A125254222X_Latest</vt:lpstr>
      <vt:lpstr>A125254226J</vt:lpstr>
      <vt:lpstr>A125254226J_Data</vt:lpstr>
      <vt:lpstr>A125254226J_Latest</vt:lpstr>
      <vt:lpstr>A125254230X</vt:lpstr>
      <vt:lpstr>A125254230X_Data</vt:lpstr>
      <vt:lpstr>A125254230X_Latest</vt:lpstr>
      <vt:lpstr>A125254234J</vt:lpstr>
      <vt:lpstr>A125254234J_Data</vt:lpstr>
      <vt:lpstr>A125254234J_Latest</vt:lpstr>
      <vt:lpstr>A125254238T</vt:lpstr>
      <vt:lpstr>A125254238T_Data</vt:lpstr>
      <vt:lpstr>A125254238T_Latest</vt:lpstr>
      <vt:lpstr>A125254242J</vt:lpstr>
      <vt:lpstr>A125254242J_Data</vt:lpstr>
      <vt:lpstr>A125254242J_Latest</vt:lpstr>
      <vt:lpstr>A125254246T</vt:lpstr>
      <vt:lpstr>A125254246T_Data</vt:lpstr>
      <vt:lpstr>A125254246T_Latest</vt:lpstr>
      <vt:lpstr>A125254250J</vt:lpstr>
      <vt:lpstr>A125254250J_Data</vt:lpstr>
      <vt:lpstr>A125254250J_Latest</vt:lpstr>
      <vt:lpstr>A125254254T</vt:lpstr>
      <vt:lpstr>A125254254T_Data</vt:lpstr>
      <vt:lpstr>A125254254T_Latest</vt:lpstr>
      <vt:lpstr>A125254258A</vt:lpstr>
      <vt:lpstr>A125254258A_Data</vt:lpstr>
      <vt:lpstr>A125254258A_Latest</vt:lpstr>
      <vt:lpstr>A125254262T</vt:lpstr>
      <vt:lpstr>A125254262T_Data</vt:lpstr>
      <vt:lpstr>A125254262T_Latest</vt:lpstr>
      <vt:lpstr>A125254266A</vt:lpstr>
      <vt:lpstr>A125254266A_Data</vt:lpstr>
      <vt:lpstr>A125254266A_Latest</vt:lpstr>
      <vt:lpstr>A125254270T</vt:lpstr>
      <vt:lpstr>A125254270T_Data</vt:lpstr>
      <vt:lpstr>A125254270T_Latest</vt:lpstr>
      <vt:lpstr>A125254274A</vt:lpstr>
      <vt:lpstr>A125254274A_Data</vt:lpstr>
      <vt:lpstr>A125254274A_Latest</vt:lpstr>
      <vt:lpstr>A125254278K</vt:lpstr>
      <vt:lpstr>A125254278K_Data</vt:lpstr>
      <vt:lpstr>A125254278K_Latest</vt:lpstr>
      <vt:lpstr>A125254282A</vt:lpstr>
      <vt:lpstr>A125254282A_Data</vt:lpstr>
      <vt:lpstr>A125254282A_Latest</vt:lpstr>
      <vt:lpstr>A125254286K</vt:lpstr>
      <vt:lpstr>A125254286K_Data</vt:lpstr>
      <vt:lpstr>A125254286K_Latest</vt:lpstr>
      <vt:lpstr>A125254290A</vt:lpstr>
      <vt:lpstr>A125254290A_Data</vt:lpstr>
      <vt:lpstr>A125254290A_Latest</vt:lpstr>
      <vt:lpstr>A125254646C</vt:lpstr>
      <vt:lpstr>A125254646C_Data</vt:lpstr>
      <vt:lpstr>A125254646C_Latest</vt:lpstr>
      <vt:lpstr>A125254650V</vt:lpstr>
      <vt:lpstr>A125254650V_Data</vt:lpstr>
      <vt:lpstr>A125254650V_Latest</vt:lpstr>
      <vt:lpstr>A125254654C</vt:lpstr>
      <vt:lpstr>A125254654C_Data</vt:lpstr>
      <vt:lpstr>A125254654C_Latest</vt:lpstr>
      <vt:lpstr>A125254658L</vt:lpstr>
      <vt:lpstr>A125254658L_Data</vt:lpstr>
      <vt:lpstr>A125254658L_Latest</vt:lpstr>
      <vt:lpstr>A125254662C</vt:lpstr>
      <vt:lpstr>A125254662C_Data</vt:lpstr>
      <vt:lpstr>A125254662C_Latest</vt:lpstr>
      <vt:lpstr>A125254666L</vt:lpstr>
      <vt:lpstr>A125254666L_Data</vt:lpstr>
      <vt:lpstr>A125254666L_Latest</vt:lpstr>
      <vt:lpstr>A125254670C</vt:lpstr>
      <vt:lpstr>A125254670C_Data</vt:lpstr>
      <vt:lpstr>A125254670C_Latest</vt:lpstr>
      <vt:lpstr>A125254674L</vt:lpstr>
      <vt:lpstr>A125254674L_Data</vt:lpstr>
      <vt:lpstr>A125254674L_Latest</vt:lpstr>
      <vt:lpstr>A125254678W</vt:lpstr>
      <vt:lpstr>A125254678W_Data</vt:lpstr>
      <vt:lpstr>A125254678W_Latest</vt:lpstr>
      <vt:lpstr>A125254682L</vt:lpstr>
      <vt:lpstr>A125254682L_Data</vt:lpstr>
      <vt:lpstr>A125254682L_Latest</vt:lpstr>
      <vt:lpstr>A125254686W</vt:lpstr>
      <vt:lpstr>A125254686W_Data</vt:lpstr>
      <vt:lpstr>A125254686W_Latest</vt:lpstr>
      <vt:lpstr>A125255042J</vt:lpstr>
      <vt:lpstr>A125255042J_Data</vt:lpstr>
      <vt:lpstr>A125255042J_Latest</vt:lpstr>
      <vt:lpstr>A125255046T</vt:lpstr>
      <vt:lpstr>A125255046T_Data</vt:lpstr>
      <vt:lpstr>A125255046T_Latest</vt:lpstr>
      <vt:lpstr>A125255050J</vt:lpstr>
      <vt:lpstr>A125255050J_Data</vt:lpstr>
      <vt:lpstr>A125255050J_Latest</vt:lpstr>
      <vt:lpstr>A125255054T</vt:lpstr>
      <vt:lpstr>A125255054T_Data</vt:lpstr>
      <vt:lpstr>A125255054T_Latest</vt:lpstr>
      <vt:lpstr>A125255058A</vt:lpstr>
      <vt:lpstr>A125255058A_Data</vt:lpstr>
      <vt:lpstr>A125255058A_Latest</vt:lpstr>
      <vt:lpstr>A125255062T</vt:lpstr>
      <vt:lpstr>A125255062T_Data</vt:lpstr>
      <vt:lpstr>A125255062T_Latest</vt:lpstr>
      <vt:lpstr>A125255066A</vt:lpstr>
      <vt:lpstr>A125255066A_Data</vt:lpstr>
      <vt:lpstr>A125255066A_Latest</vt:lpstr>
      <vt:lpstr>A125255070T</vt:lpstr>
      <vt:lpstr>A125255070T_Data</vt:lpstr>
      <vt:lpstr>A125255070T_Latest</vt:lpstr>
      <vt:lpstr>A125255074A</vt:lpstr>
      <vt:lpstr>A125255074A_Data</vt:lpstr>
      <vt:lpstr>A125255074A_Latest</vt:lpstr>
      <vt:lpstr>A125255078K</vt:lpstr>
      <vt:lpstr>A125255078K_Data</vt:lpstr>
      <vt:lpstr>A125255078K_Latest</vt:lpstr>
      <vt:lpstr>A125255082A</vt:lpstr>
      <vt:lpstr>A125255082A_Data</vt:lpstr>
      <vt:lpstr>A125255082A_Latest</vt:lpstr>
      <vt:lpstr>A125255438C</vt:lpstr>
      <vt:lpstr>A125255438C_Data</vt:lpstr>
      <vt:lpstr>A125255438C_Latest</vt:lpstr>
      <vt:lpstr>A125255442V</vt:lpstr>
      <vt:lpstr>A125255442V_Data</vt:lpstr>
      <vt:lpstr>A125255442V_Latest</vt:lpstr>
      <vt:lpstr>A125255446C</vt:lpstr>
      <vt:lpstr>A125255446C_Data</vt:lpstr>
      <vt:lpstr>A125255446C_Latest</vt:lpstr>
      <vt:lpstr>A125255450V</vt:lpstr>
      <vt:lpstr>A125255450V_Data</vt:lpstr>
      <vt:lpstr>A125255450V_Latest</vt:lpstr>
      <vt:lpstr>A125255454C</vt:lpstr>
      <vt:lpstr>A125255454C_Data</vt:lpstr>
      <vt:lpstr>A125255454C_Latest</vt:lpstr>
      <vt:lpstr>A125255458L</vt:lpstr>
      <vt:lpstr>A125255458L_Data</vt:lpstr>
      <vt:lpstr>A125255458L_Latest</vt:lpstr>
      <vt:lpstr>A125255462C</vt:lpstr>
      <vt:lpstr>A125255462C_Data</vt:lpstr>
      <vt:lpstr>A125255462C_Latest</vt:lpstr>
      <vt:lpstr>A125255466L</vt:lpstr>
      <vt:lpstr>A125255466L_Data</vt:lpstr>
      <vt:lpstr>A125255466L_Latest</vt:lpstr>
      <vt:lpstr>A125255470C</vt:lpstr>
      <vt:lpstr>A125255470C_Data</vt:lpstr>
      <vt:lpstr>A125255470C_Latest</vt:lpstr>
      <vt:lpstr>A125255474L</vt:lpstr>
      <vt:lpstr>A125255474L_Data</vt:lpstr>
      <vt:lpstr>A125255474L_Latest</vt:lpstr>
      <vt:lpstr>A125255478W</vt:lpstr>
      <vt:lpstr>A125255478W_Data</vt:lpstr>
      <vt:lpstr>A125255478W_Latest</vt:lpstr>
      <vt:lpstr>A125255834F</vt:lpstr>
      <vt:lpstr>A125255834F_Data</vt:lpstr>
      <vt:lpstr>A125255834F_Latest</vt:lpstr>
      <vt:lpstr>A125255838R</vt:lpstr>
      <vt:lpstr>A125255838R_Data</vt:lpstr>
      <vt:lpstr>A125255838R_Latest</vt:lpstr>
      <vt:lpstr>A125255842F</vt:lpstr>
      <vt:lpstr>A125255842F_Data</vt:lpstr>
      <vt:lpstr>A125255842F_Latest</vt:lpstr>
      <vt:lpstr>A125255846R</vt:lpstr>
      <vt:lpstr>A125255846R_Data</vt:lpstr>
      <vt:lpstr>A125255846R_Latest</vt:lpstr>
      <vt:lpstr>A125255850F</vt:lpstr>
      <vt:lpstr>A125255850F_Data</vt:lpstr>
      <vt:lpstr>A125255850F_Latest</vt:lpstr>
      <vt:lpstr>A125255854R</vt:lpstr>
      <vt:lpstr>A125255854R_Data</vt:lpstr>
      <vt:lpstr>A125255854R_Latest</vt:lpstr>
      <vt:lpstr>A125255858X</vt:lpstr>
      <vt:lpstr>A125255858X_Data</vt:lpstr>
      <vt:lpstr>A125255858X_Latest</vt:lpstr>
      <vt:lpstr>A125255862R</vt:lpstr>
      <vt:lpstr>A125255862R_Data</vt:lpstr>
      <vt:lpstr>A125255862R_Latest</vt:lpstr>
      <vt:lpstr>A125255866X</vt:lpstr>
      <vt:lpstr>A125255866X_Data</vt:lpstr>
      <vt:lpstr>A125255866X_Latest</vt:lpstr>
      <vt:lpstr>A125255870R</vt:lpstr>
      <vt:lpstr>A125255870R_Data</vt:lpstr>
      <vt:lpstr>A125255870R_Latest</vt:lpstr>
      <vt:lpstr>A125255874X</vt:lpstr>
      <vt:lpstr>A125255874X_Data</vt:lpstr>
      <vt:lpstr>A125255874X_Latest</vt:lpstr>
      <vt:lpstr>A125256230K</vt:lpstr>
      <vt:lpstr>A125256230K_Data</vt:lpstr>
      <vt:lpstr>A125256230K_Latest</vt:lpstr>
      <vt:lpstr>A125256234V</vt:lpstr>
      <vt:lpstr>A125256234V_Data</vt:lpstr>
      <vt:lpstr>A125256234V_Latest</vt:lpstr>
      <vt:lpstr>A125256238C</vt:lpstr>
      <vt:lpstr>A125256238C_Data</vt:lpstr>
      <vt:lpstr>A125256238C_Latest</vt:lpstr>
      <vt:lpstr>A125256242V</vt:lpstr>
      <vt:lpstr>A125256242V_Data</vt:lpstr>
      <vt:lpstr>A125256242V_Latest</vt:lpstr>
      <vt:lpstr>A125256246C</vt:lpstr>
      <vt:lpstr>A125256246C_Data</vt:lpstr>
      <vt:lpstr>A125256246C_Latest</vt:lpstr>
      <vt:lpstr>A125256250V</vt:lpstr>
      <vt:lpstr>A125256250V_Data</vt:lpstr>
      <vt:lpstr>A125256250V_Latest</vt:lpstr>
      <vt:lpstr>A125256254C</vt:lpstr>
      <vt:lpstr>A125256254C_Data</vt:lpstr>
      <vt:lpstr>A125256254C_Latest</vt:lpstr>
      <vt:lpstr>A125256258L</vt:lpstr>
      <vt:lpstr>A125256258L_Data</vt:lpstr>
      <vt:lpstr>A125256258L_Latest</vt:lpstr>
      <vt:lpstr>A125256262C</vt:lpstr>
      <vt:lpstr>A125256262C_Data</vt:lpstr>
      <vt:lpstr>A125256262C_Latest</vt:lpstr>
      <vt:lpstr>A125256266L</vt:lpstr>
      <vt:lpstr>A125256266L_Data</vt:lpstr>
      <vt:lpstr>A125256266L_Latest</vt:lpstr>
      <vt:lpstr>A125256270C</vt:lpstr>
      <vt:lpstr>A125256270C_Data</vt:lpstr>
      <vt:lpstr>A125256270C_Latest</vt:lpstr>
      <vt:lpstr>A125256274L</vt:lpstr>
      <vt:lpstr>A125256274L_Data</vt:lpstr>
      <vt:lpstr>A125256274L_Latest</vt:lpstr>
      <vt:lpstr>A125256278W</vt:lpstr>
      <vt:lpstr>A125256278W_Data</vt:lpstr>
      <vt:lpstr>A125256278W_Latest</vt:lpstr>
      <vt:lpstr>A125256282L</vt:lpstr>
      <vt:lpstr>A125256282L_Data</vt:lpstr>
      <vt:lpstr>A125256282L_Latest</vt:lpstr>
      <vt:lpstr>A125256286W</vt:lpstr>
      <vt:lpstr>A125256286W_Data</vt:lpstr>
      <vt:lpstr>A125256286W_Latest</vt:lpstr>
      <vt:lpstr>A125256290L</vt:lpstr>
      <vt:lpstr>A125256290L_Data</vt:lpstr>
      <vt:lpstr>A125256290L_Latest</vt:lpstr>
      <vt:lpstr>A125256294W</vt:lpstr>
      <vt:lpstr>A125256294W_Data</vt:lpstr>
      <vt:lpstr>A125256294W_Latest</vt:lpstr>
      <vt:lpstr>A125256298F</vt:lpstr>
      <vt:lpstr>A125256298F_Data</vt:lpstr>
      <vt:lpstr>A125256298F_Latest</vt:lpstr>
      <vt:lpstr>A125256302K</vt:lpstr>
      <vt:lpstr>A125256302K_Data</vt:lpstr>
      <vt:lpstr>A125256302K_Latest</vt:lpstr>
      <vt:lpstr>A125256306V</vt:lpstr>
      <vt:lpstr>A125256306V_Data</vt:lpstr>
      <vt:lpstr>A125256306V_Latest</vt:lpstr>
      <vt:lpstr>A125256310K</vt:lpstr>
      <vt:lpstr>A125256310K_Data</vt:lpstr>
      <vt:lpstr>A125256310K_Latest</vt:lpstr>
      <vt:lpstr>A125256314V</vt:lpstr>
      <vt:lpstr>A125256314V_Data</vt:lpstr>
      <vt:lpstr>A125256314V_Latest</vt:lpstr>
      <vt:lpstr>A125256318C</vt:lpstr>
      <vt:lpstr>A125256318C_Data</vt:lpstr>
      <vt:lpstr>A125256318C_Latest</vt:lpstr>
      <vt:lpstr>A125256322V</vt:lpstr>
      <vt:lpstr>A125256322V_Data</vt:lpstr>
      <vt:lpstr>A125256322V_Latest</vt:lpstr>
      <vt:lpstr>A125256326C</vt:lpstr>
      <vt:lpstr>A125256326C_Data</vt:lpstr>
      <vt:lpstr>A125256326C_Latest</vt:lpstr>
      <vt:lpstr>A125256330V</vt:lpstr>
      <vt:lpstr>A125256330V_Data</vt:lpstr>
      <vt:lpstr>A125256330V_Latest</vt:lpstr>
      <vt:lpstr>A125256334C</vt:lpstr>
      <vt:lpstr>A125256334C_Data</vt:lpstr>
      <vt:lpstr>A125256334C_Latest</vt:lpstr>
      <vt:lpstr>A125256338L</vt:lpstr>
      <vt:lpstr>A125256338L_Data</vt:lpstr>
      <vt:lpstr>A125256338L_Latest</vt:lpstr>
      <vt:lpstr>A125256342C</vt:lpstr>
      <vt:lpstr>A125256342C_Data</vt:lpstr>
      <vt:lpstr>A125256342C_Latest</vt:lpstr>
      <vt:lpstr>A125256346L</vt:lpstr>
      <vt:lpstr>A125256346L_Data</vt:lpstr>
      <vt:lpstr>A125256346L_Latest</vt:lpstr>
      <vt:lpstr>A125256350C</vt:lpstr>
      <vt:lpstr>A125256350C_Data</vt:lpstr>
      <vt:lpstr>A125256350C_Latest</vt:lpstr>
      <vt:lpstr>A125256354L</vt:lpstr>
      <vt:lpstr>A125256354L_Data</vt:lpstr>
      <vt:lpstr>A125256354L_Latest</vt:lpstr>
      <vt:lpstr>A125256358W</vt:lpstr>
      <vt:lpstr>A125256358W_Data</vt:lpstr>
      <vt:lpstr>A125256358W_Latest</vt:lpstr>
      <vt:lpstr>A125256362L</vt:lpstr>
      <vt:lpstr>A125256362L_Data</vt:lpstr>
      <vt:lpstr>A125256362L_Latest</vt:lpstr>
      <vt:lpstr>A125256366W</vt:lpstr>
      <vt:lpstr>A125256366W_Data</vt:lpstr>
      <vt:lpstr>A125256366W_Latest</vt:lpstr>
      <vt:lpstr>A125256370L</vt:lpstr>
      <vt:lpstr>A125256370L_Data</vt:lpstr>
      <vt:lpstr>A125256370L_Latest</vt:lpstr>
      <vt:lpstr>A125256374W</vt:lpstr>
      <vt:lpstr>A125256374W_Data</vt:lpstr>
      <vt:lpstr>A125256374W_Latest</vt:lpstr>
      <vt:lpstr>A125256378F</vt:lpstr>
      <vt:lpstr>A125256378F_Data</vt:lpstr>
      <vt:lpstr>A125256378F_Latest</vt:lpstr>
      <vt:lpstr>A125256382W</vt:lpstr>
      <vt:lpstr>A125256382W_Data</vt:lpstr>
      <vt:lpstr>A125256382W_Latest</vt:lpstr>
      <vt:lpstr>A125256386F</vt:lpstr>
      <vt:lpstr>A125256386F_Data</vt:lpstr>
      <vt:lpstr>A125256386F_Latest</vt:lpstr>
      <vt:lpstr>A125256390W</vt:lpstr>
      <vt:lpstr>A125256390W_Data</vt:lpstr>
      <vt:lpstr>A125256390W_Latest</vt:lpstr>
      <vt:lpstr>A125256394F</vt:lpstr>
      <vt:lpstr>A125256394F_Data</vt:lpstr>
      <vt:lpstr>A125256394F_Latest</vt:lpstr>
      <vt:lpstr>A125256398R</vt:lpstr>
      <vt:lpstr>A125256398R_Data</vt:lpstr>
      <vt:lpstr>A125256398R_Latest</vt:lpstr>
      <vt:lpstr>A125256402V</vt:lpstr>
      <vt:lpstr>A125256402V_Data</vt:lpstr>
      <vt:lpstr>A125256402V_Latest</vt:lpstr>
      <vt:lpstr>A125256406C</vt:lpstr>
      <vt:lpstr>A125256406C_Data</vt:lpstr>
      <vt:lpstr>A125256406C_Latest</vt:lpstr>
      <vt:lpstr>A125256410V</vt:lpstr>
      <vt:lpstr>A125256410V_Data</vt:lpstr>
      <vt:lpstr>A125256410V_Latest</vt:lpstr>
      <vt:lpstr>A125256414C</vt:lpstr>
      <vt:lpstr>A125256414C_Data</vt:lpstr>
      <vt:lpstr>A125256414C_Latest</vt:lpstr>
      <vt:lpstr>A125256418L</vt:lpstr>
      <vt:lpstr>A125256418L_Data</vt:lpstr>
      <vt:lpstr>A125256418L_Latest</vt:lpstr>
      <vt:lpstr>A125256422C</vt:lpstr>
      <vt:lpstr>A125256422C_Data</vt:lpstr>
      <vt:lpstr>A125256422C_Latest</vt:lpstr>
      <vt:lpstr>A125256426L</vt:lpstr>
      <vt:lpstr>A125256426L_Data</vt:lpstr>
      <vt:lpstr>A125256426L_Latest</vt:lpstr>
      <vt:lpstr>A125256430C</vt:lpstr>
      <vt:lpstr>A125256430C_Data</vt:lpstr>
      <vt:lpstr>A125256430C_Latest</vt:lpstr>
      <vt:lpstr>A125256434L</vt:lpstr>
      <vt:lpstr>A125256434L_Data</vt:lpstr>
      <vt:lpstr>A125256434L_Latest</vt:lpstr>
      <vt:lpstr>A125256438W</vt:lpstr>
      <vt:lpstr>A125256438W_Data</vt:lpstr>
      <vt:lpstr>A125256438W_Latest</vt:lpstr>
      <vt:lpstr>A125256442L</vt:lpstr>
      <vt:lpstr>A125256442L_Data</vt:lpstr>
      <vt:lpstr>A125256442L_Latest</vt:lpstr>
      <vt:lpstr>A125256446W</vt:lpstr>
      <vt:lpstr>A125256446W_Data</vt:lpstr>
      <vt:lpstr>A125256446W_Latest</vt:lpstr>
      <vt:lpstr>A125256450L</vt:lpstr>
      <vt:lpstr>A125256450L_Data</vt:lpstr>
      <vt:lpstr>A125256450L_Latest</vt:lpstr>
      <vt:lpstr>A125256454W</vt:lpstr>
      <vt:lpstr>A125256454W_Data</vt:lpstr>
      <vt:lpstr>A125256454W_Latest</vt:lpstr>
      <vt:lpstr>A125256458F</vt:lpstr>
      <vt:lpstr>A125256458F_Data</vt:lpstr>
      <vt:lpstr>A125256458F_Latest</vt:lpstr>
      <vt:lpstr>A125256462W</vt:lpstr>
      <vt:lpstr>A125256462W_Data</vt:lpstr>
      <vt:lpstr>A125256462W_Latest</vt:lpstr>
      <vt:lpstr>A125256466F</vt:lpstr>
      <vt:lpstr>A125256466F_Data</vt:lpstr>
      <vt:lpstr>A125256466F_Latest</vt:lpstr>
      <vt:lpstr>A125256470W</vt:lpstr>
      <vt:lpstr>A125256470W_Data</vt:lpstr>
      <vt:lpstr>A125256470W_Latest</vt:lpstr>
      <vt:lpstr>A125256474F</vt:lpstr>
      <vt:lpstr>A125256474F_Data</vt:lpstr>
      <vt:lpstr>A125256474F_Latest</vt:lpstr>
      <vt:lpstr>A125256478R</vt:lpstr>
      <vt:lpstr>A125256478R_Data</vt:lpstr>
      <vt:lpstr>A125256478R_Latest</vt:lpstr>
      <vt:lpstr>A125256482F</vt:lpstr>
      <vt:lpstr>A125256482F_Data</vt:lpstr>
      <vt:lpstr>A125256482F_Latest</vt:lpstr>
      <vt:lpstr>A125256486R</vt:lpstr>
      <vt:lpstr>A125256486R_Data</vt:lpstr>
      <vt:lpstr>A125256486R_Latest</vt:lpstr>
      <vt:lpstr>A125256490F</vt:lpstr>
      <vt:lpstr>A125256490F_Data</vt:lpstr>
      <vt:lpstr>A125256490F_Latest</vt:lpstr>
      <vt:lpstr>A125256494R</vt:lpstr>
      <vt:lpstr>A125256494R_Data</vt:lpstr>
      <vt:lpstr>A125256494R_Latest</vt:lpstr>
      <vt:lpstr>A125256498X</vt:lpstr>
      <vt:lpstr>A125256498X_Data</vt:lpstr>
      <vt:lpstr>A125256498X_Latest</vt:lpstr>
      <vt:lpstr>A125256502C</vt:lpstr>
      <vt:lpstr>A125256502C_Data</vt:lpstr>
      <vt:lpstr>A125256502C_Latest</vt:lpstr>
      <vt:lpstr>A125256506L</vt:lpstr>
      <vt:lpstr>A125256506L_Data</vt:lpstr>
      <vt:lpstr>A125256506L_Latest</vt:lpstr>
      <vt:lpstr>A125256510C</vt:lpstr>
      <vt:lpstr>A125256510C_Data</vt:lpstr>
      <vt:lpstr>A125256510C_Latest</vt:lpstr>
      <vt:lpstr>A125256514L</vt:lpstr>
      <vt:lpstr>A125256514L_Data</vt:lpstr>
      <vt:lpstr>A125256514L_Latest</vt:lpstr>
      <vt:lpstr>A125256518W</vt:lpstr>
      <vt:lpstr>A125256518W_Data</vt:lpstr>
      <vt:lpstr>A125256518W_Latest</vt:lpstr>
      <vt:lpstr>A125256522L</vt:lpstr>
      <vt:lpstr>A125256522L_Data</vt:lpstr>
      <vt:lpstr>A125256522L_Latest</vt:lpstr>
      <vt:lpstr>A125256526W</vt:lpstr>
      <vt:lpstr>A125256526W_Data</vt:lpstr>
      <vt:lpstr>A125256526W_Latest</vt:lpstr>
      <vt:lpstr>A125256530L</vt:lpstr>
      <vt:lpstr>A125256530L_Data</vt:lpstr>
      <vt:lpstr>A125256530L_Latest</vt:lpstr>
      <vt:lpstr>A125256534W</vt:lpstr>
      <vt:lpstr>A125256534W_Data</vt:lpstr>
      <vt:lpstr>A125256534W_Latest</vt:lpstr>
      <vt:lpstr>A125256538F</vt:lpstr>
      <vt:lpstr>A125256538F_Data</vt:lpstr>
      <vt:lpstr>A125256538F_Latest</vt:lpstr>
      <vt:lpstr>A125256542W</vt:lpstr>
      <vt:lpstr>A125256542W_Data</vt:lpstr>
      <vt:lpstr>A125256542W_Latest</vt:lpstr>
      <vt:lpstr>A125256546F</vt:lpstr>
      <vt:lpstr>A125256546F_Data</vt:lpstr>
      <vt:lpstr>A125256546F_Latest</vt:lpstr>
      <vt:lpstr>A125256550W</vt:lpstr>
      <vt:lpstr>A125256550W_Data</vt:lpstr>
      <vt:lpstr>A125256550W_Latest</vt:lpstr>
      <vt:lpstr>A125256554F</vt:lpstr>
      <vt:lpstr>A125256554F_Data</vt:lpstr>
      <vt:lpstr>A125256554F_Latest</vt:lpstr>
      <vt:lpstr>A125256558R</vt:lpstr>
      <vt:lpstr>A125256558R_Data</vt:lpstr>
      <vt:lpstr>A125256558R_Latest</vt:lpstr>
      <vt:lpstr>A125256562F</vt:lpstr>
      <vt:lpstr>A125256562F_Data</vt:lpstr>
      <vt:lpstr>A125256562F_Latest</vt:lpstr>
      <vt:lpstr>A125256566R</vt:lpstr>
      <vt:lpstr>A125256566R_Data</vt:lpstr>
      <vt:lpstr>A125256566R_Latest</vt:lpstr>
      <vt:lpstr>A125256570F</vt:lpstr>
      <vt:lpstr>A125256570F_Data</vt:lpstr>
      <vt:lpstr>A125256570F_Latest</vt:lpstr>
      <vt:lpstr>A125256574R</vt:lpstr>
      <vt:lpstr>A125256574R_Data</vt:lpstr>
      <vt:lpstr>A125256574R_Latest</vt:lpstr>
      <vt:lpstr>A125256578X</vt:lpstr>
      <vt:lpstr>A125256578X_Data</vt:lpstr>
      <vt:lpstr>A125256578X_Latest</vt:lpstr>
      <vt:lpstr>A125256582R</vt:lpstr>
      <vt:lpstr>A125256582R_Data</vt:lpstr>
      <vt:lpstr>A125256582R_Latest</vt:lpstr>
      <vt:lpstr>A125256586X</vt:lpstr>
      <vt:lpstr>A125256586X_Data</vt:lpstr>
      <vt:lpstr>A125256586X_Latest</vt:lpstr>
      <vt:lpstr>A125256590R</vt:lpstr>
      <vt:lpstr>A125256590R_Data</vt:lpstr>
      <vt:lpstr>A125256590R_Latest</vt:lpstr>
      <vt:lpstr>A125256594X</vt:lpstr>
      <vt:lpstr>A125256594X_Data</vt:lpstr>
      <vt:lpstr>A125256594X_Latest</vt:lpstr>
      <vt:lpstr>A125256598J</vt:lpstr>
      <vt:lpstr>A125256598J_Data</vt:lpstr>
      <vt:lpstr>A125256598J_Latest</vt:lpstr>
      <vt:lpstr>A125256602L</vt:lpstr>
      <vt:lpstr>A125256602L_Data</vt:lpstr>
      <vt:lpstr>A125256602L_Latest</vt:lpstr>
      <vt:lpstr>A125256606W</vt:lpstr>
      <vt:lpstr>A125256606W_Data</vt:lpstr>
      <vt:lpstr>A125256606W_Latest</vt:lpstr>
      <vt:lpstr>A125256610L</vt:lpstr>
      <vt:lpstr>A125256610L_Data</vt:lpstr>
      <vt:lpstr>A125256610L_Latest</vt:lpstr>
      <vt:lpstr>A125256614W</vt:lpstr>
      <vt:lpstr>A125256614W_Data</vt:lpstr>
      <vt:lpstr>A125256614W_Latest</vt:lpstr>
      <vt:lpstr>A125256618F</vt:lpstr>
      <vt:lpstr>A125256618F_Data</vt:lpstr>
      <vt:lpstr>A125256618F_Latest</vt:lpstr>
      <vt:lpstr>A125256622W</vt:lpstr>
      <vt:lpstr>A125256622W_Data</vt:lpstr>
      <vt:lpstr>A125256622W_Latest</vt:lpstr>
      <vt:lpstr>A125256626F</vt:lpstr>
      <vt:lpstr>A125256626F_Data</vt:lpstr>
      <vt:lpstr>A125256626F_Latest</vt:lpstr>
      <vt:lpstr>A125256630W</vt:lpstr>
      <vt:lpstr>A125256630W_Data</vt:lpstr>
      <vt:lpstr>A125256630W_Latest</vt:lpstr>
      <vt:lpstr>A125256634F</vt:lpstr>
      <vt:lpstr>A125256634F_Data</vt:lpstr>
      <vt:lpstr>A125256634F_Latest</vt:lpstr>
      <vt:lpstr>A125256638R</vt:lpstr>
      <vt:lpstr>A125256638R_Data</vt:lpstr>
      <vt:lpstr>A125256638R_Latest</vt:lpstr>
      <vt:lpstr>A125256642F</vt:lpstr>
      <vt:lpstr>A125256642F_Data</vt:lpstr>
      <vt:lpstr>A125256642F_Latest</vt:lpstr>
      <vt:lpstr>A125256646R</vt:lpstr>
      <vt:lpstr>A125256646R_Data</vt:lpstr>
      <vt:lpstr>A125256646R_Latest</vt:lpstr>
      <vt:lpstr>A125256650F</vt:lpstr>
      <vt:lpstr>A125256650F_Data</vt:lpstr>
      <vt:lpstr>A125256650F_Latest</vt:lpstr>
      <vt:lpstr>A125256654R</vt:lpstr>
      <vt:lpstr>A125256654R_Data</vt:lpstr>
      <vt:lpstr>A125256654R_Latest</vt:lpstr>
      <vt:lpstr>A125256658X</vt:lpstr>
      <vt:lpstr>A125256658X_Data</vt:lpstr>
      <vt:lpstr>A125256658X_Latest</vt:lpstr>
      <vt:lpstr>A125256662R</vt:lpstr>
      <vt:lpstr>A125256662R_Data</vt:lpstr>
      <vt:lpstr>A125256662R_Latest</vt:lpstr>
      <vt:lpstr>A125256666X</vt:lpstr>
      <vt:lpstr>A125256666X_Data</vt:lpstr>
      <vt:lpstr>A125256666X_Latest</vt:lpstr>
      <vt:lpstr>A125257022K</vt:lpstr>
      <vt:lpstr>A125257022K_Data</vt:lpstr>
      <vt:lpstr>A125257022K_Latest</vt:lpstr>
      <vt:lpstr>A125257026V</vt:lpstr>
      <vt:lpstr>A125257026V_Data</vt:lpstr>
      <vt:lpstr>A125257026V_Latest</vt:lpstr>
      <vt:lpstr>A125257030K</vt:lpstr>
      <vt:lpstr>A125257030K_Data</vt:lpstr>
      <vt:lpstr>A125257030K_Latest</vt:lpstr>
      <vt:lpstr>A125257034V</vt:lpstr>
      <vt:lpstr>A125257034V_Data</vt:lpstr>
      <vt:lpstr>A125257034V_Latest</vt:lpstr>
      <vt:lpstr>A125257038C</vt:lpstr>
      <vt:lpstr>A125257038C_Data</vt:lpstr>
      <vt:lpstr>A125257038C_Latest</vt:lpstr>
      <vt:lpstr>A125257042V</vt:lpstr>
      <vt:lpstr>A125257042V_Data</vt:lpstr>
      <vt:lpstr>A125257042V_Latest</vt:lpstr>
      <vt:lpstr>A125257046C</vt:lpstr>
      <vt:lpstr>A125257046C_Data</vt:lpstr>
      <vt:lpstr>A125257046C_Latest</vt:lpstr>
      <vt:lpstr>A125257050V</vt:lpstr>
      <vt:lpstr>A125257050V_Data</vt:lpstr>
      <vt:lpstr>A125257050V_Latest</vt:lpstr>
      <vt:lpstr>A125257054C</vt:lpstr>
      <vt:lpstr>A125257054C_Data</vt:lpstr>
      <vt:lpstr>A125257054C_Latest</vt:lpstr>
      <vt:lpstr>A125257058L</vt:lpstr>
      <vt:lpstr>A125257058L_Data</vt:lpstr>
      <vt:lpstr>A125257058L_Latest</vt:lpstr>
      <vt:lpstr>A125257062C</vt:lpstr>
      <vt:lpstr>A125257062C_Data</vt:lpstr>
      <vt:lpstr>A125257062C_Latest</vt:lpstr>
      <vt:lpstr>A125257418F</vt:lpstr>
      <vt:lpstr>A125257418F_Data</vt:lpstr>
      <vt:lpstr>A125257418F_Latest</vt:lpstr>
      <vt:lpstr>A125257422W</vt:lpstr>
      <vt:lpstr>A125257422W_Data</vt:lpstr>
      <vt:lpstr>A125257422W_Latest</vt:lpstr>
      <vt:lpstr>A125257426F</vt:lpstr>
      <vt:lpstr>A125257426F_Data</vt:lpstr>
      <vt:lpstr>A125257426F_Latest</vt:lpstr>
      <vt:lpstr>A125257430W</vt:lpstr>
      <vt:lpstr>A125257430W_Data</vt:lpstr>
      <vt:lpstr>A125257430W_Latest</vt:lpstr>
      <vt:lpstr>A125257434F</vt:lpstr>
      <vt:lpstr>A125257434F_Data</vt:lpstr>
      <vt:lpstr>A125257434F_Latest</vt:lpstr>
      <vt:lpstr>A125257438R</vt:lpstr>
      <vt:lpstr>A125257438R_Data</vt:lpstr>
      <vt:lpstr>A125257438R_Latest</vt:lpstr>
      <vt:lpstr>A125257442F</vt:lpstr>
      <vt:lpstr>A125257442F_Data</vt:lpstr>
      <vt:lpstr>A125257442F_Latest</vt:lpstr>
      <vt:lpstr>A125257446R</vt:lpstr>
      <vt:lpstr>A125257446R_Data</vt:lpstr>
      <vt:lpstr>A125257446R_Latest</vt:lpstr>
      <vt:lpstr>A125257450F</vt:lpstr>
      <vt:lpstr>A125257450F_Data</vt:lpstr>
      <vt:lpstr>A125257450F_Latest</vt:lpstr>
      <vt:lpstr>A125257454R</vt:lpstr>
      <vt:lpstr>A125257454R_Data</vt:lpstr>
      <vt:lpstr>A125257454R_Latest</vt:lpstr>
      <vt:lpstr>A125257458X</vt:lpstr>
      <vt:lpstr>A125257458X_Data</vt:lpstr>
      <vt:lpstr>A125257458X_Latest</vt:lpstr>
      <vt:lpstr>A125257814J</vt:lpstr>
      <vt:lpstr>A125257814J_Data</vt:lpstr>
      <vt:lpstr>A125257814J_Latest</vt:lpstr>
      <vt:lpstr>A125257818T</vt:lpstr>
      <vt:lpstr>A125257818T_Data</vt:lpstr>
      <vt:lpstr>A125257818T_Latest</vt:lpstr>
      <vt:lpstr>A125257822J</vt:lpstr>
      <vt:lpstr>A125257822J_Data</vt:lpstr>
      <vt:lpstr>A125257822J_Latest</vt:lpstr>
      <vt:lpstr>A125257826T</vt:lpstr>
      <vt:lpstr>A125257826T_Data</vt:lpstr>
      <vt:lpstr>A125257826T_Latest</vt:lpstr>
      <vt:lpstr>A125257830J</vt:lpstr>
      <vt:lpstr>A125257830J_Data</vt:lpstr>
      <vt:lpstr>A125257830J_Latest</vt:lpstr>
      <vt:lpstr>A125257834T</vt:lpstr>
      <vt:lpstr>A125257834T_Data</vt:lpstr>
      <vt:lpstr>A125257834T_Latest</vt:lpstr>
      <vt:lpstr>A125257838A</vt:lpstr>
      <vt:lpstr>A125257838A_Data</vt:lpstr>
      <vt:lpstr>A125257838A_Latest</vt:lpstr>
      <vt:lpstr>A125257842T</vt:lpstr>
      <vt:lpstr>A125257842T_Data</vt:lpstr>
      <vt:lpstr>A125257842T_Latest</vt:lpstr>
      <vt:lpstr>A125257846A</vt:lpstr>
      <vt:lpstr>A125257846A_Data</vt:lpstr>
      <vt:lpstr>A125257846A_Latest</vt:lpstr>
      <vt:lpstr>A125257850T</vt:lpstr>
      <vt:lpstr>A125257850T_Data</vt:lpstr>
      <vt:lpstr>A125257850T_Latest</vt:lpstr>
      <vt:lpstr>A125257854A</vt:lpstr>
      <vt:lpstr>A125257854A_Data</vt:lpstr>
      <vt:lpstr>A125257854A_Latest</vt:lpstr>
      <vt:lpstr>A125258210L</vt:lpstr>
      <vt:lpstr>A125258210L_Data</vt:lpstr>
      <vt:lpstr>A125258210L_Latest</vt:lpstr>
      <vt:lpstr>A125258214W</vt:lpstr>
      <vt:lpstr>A125258214W_Data</vt:lpstr>
      <vt:lpstr>A125258214W_Latest</vt:lpstr>
      <vt:lpstr>A125258218F</vt:lpstr>
      <vt:lpstr>A125258218F_Data</vt:lpstr>
      <vt:lpstr>A125258218F_Latest</vt:lpstr>
      <vt:lpstr>A125258222W</vt:lpstr>
      <vt:lpstr>A125258222W_Data</vt:lpstr>
      <vt:lpstr>A125258222W_Latest</vt:lpstr>
      <vt:lpstr>A125258226F</vt:lpstr>
      <vt:lpstr>A125258226F_Data</vt:lpstr>
      <vt:lpstr>A125258226F_Latest</vt:lpstr>
      <vt:lpstr>A125258230W</vt:lpstr>
      <vt:lpstr>A125258230W_Data</vt:lpstr>
      <vt:lpstr>A125258230W_Latest</vt:lpstr>
      <vt:lpstr>A125258234F</vt:lpstr>
      <vt:lpstr>A125258234F_Data</vt:lpstr>
      <vt:lpstr>A125258234F_Latest</vt:lpstr>
      <vt:lpstr>A125258238R</vt:lpstr>
      <vt:lpstr>A125258238R_Data</vt:lpstr>
      <vt:lpstr>A125258238R_Latest</vt:lpstr>
      <vt:lpstr>A125258242F</vt:lpstr>
      <vt:lpstr>A125258242F_Data</vt:lpstr>
      <vt:lpstr>A125258242F_Latest</vt:lpstr>
      <vt:lpstr>A125258246R</vt:lpstr>
      <vt:lpstr>A125258246R_Data</vt:lpstr>
      <vt:lpstr>A125258246R_Latest</vt:lpstr>
      <vt:lpstr>A125258250F</vt:lpstr>
      <vt:lpstr>A125258250F_Data</vt:lpstr>
      <vt:lpstr>A125258250F_Latest</vt:lpstr>
      <vt:lpstr>A125258606J</vt:lpstr>
      <vt:lpstr>A125258606J_Data</vt:lpstr>
      <vt:lpstr>A125258606J_Latest</vt:lpstr>
      <vt:lpstr>A125258610X</vt:lpstr>
      <vt:lpstr>A125258610X_Data</vt:lpstr>
      <vt:lpstr>A125258610X_Latest</vt:lpstr>
      <vt:lpstr>A125258614J</vt:lpstr>
      <vt:lpstr>A125258614J_Data</vt:lpstr>
      <vt:lpstr>A125258614J_Latest</vt:lpstr>
      <vt:lpstr>A125258618T</vt:lpstr>
      <vt:lpstr>A125258618T_Data</vt:lpstr>
      <vt:lpstr>A125258618T_Latest</vt:lpstr>
      <vt:lpstr>A125258622J</vt:lpstr>
      <vt:lpstr>A125258622J_Data</vt:lpstr>
      <vt:lpstr>A125258622J_Latest</vt:lpstr>
      <vt:lpstr>A125258626T</vt:lpstr>
      <vt:lpstr>A125258626T_Data</vt:lpstr>
      <vt:lpstr>A125258626T_Latest</vt:lpstr>
      <vt:lpstr>A125258630J</vt:lpstr>
      <vt:lpstr>A125258630J_Data</vt:lpstr>
      <vt:lpstr>A125258630J_Latest</vt:lpstr>
      <vt:lpstr>A125258634T</vt:lpstr>
      <vt:lpstr>A125258634T_Data</vt:lpstr>
      <vt:lpstr>A125258634T_Latest</vt:lpstr>
      <vt:lpstr>A125258638A</vt:lpstr>
      <vt:lpstr>A125258638A_Data</vt:lpstr>
      <vt:lpstr>A125258638A_Latest</vt:lpstr>
      <vt:lpstr>A125258642T</vt:lpstr>
      <vt:lpstr>A125258642T_Data</vt:lpstr>
      <vt:lpstr>A125258642T_Latest</vt:lpstr>
      <vt:lpstr>A125258646A</vt:lpstr>
      <vt:lpstr>A125258646A_Data</vt:lpstr>
      <vt:lpstr>A125258646A_Latest</vt:lpstr>
      <vt:lpstr>A125258650T</vt:lpstr>
      <vt:lpstr>A125258650T_Data</vt:lpstr>
      <vt:lpstr>A125258650T_Latest</vt:lpstr>
      <vt:lpstr>A125258654A</vt:lpstr>
      <vt:lpstr>A125258654A_Data</vt:lpstr>
      <vt:lpstr>A125258654A_Latest</vt:lpstr>
      <vt:lpstr>A125258658K</vt:lpstr>
      <vt:lpstr>A125258658K_Data</vt:lpstr>
      <vt:lpstr>A125258658K_Latest</vt:lpstr>
      <vt:lpstr>A125258662A</vt:lpstr>
      <vt:lpstr>A125258662A_Data</vt:lpstr>
      <vt:lpstr>A125258662A_Latest</vt:lpstr>
      <vt:lpstr>A125258666K</vt:lpstr>
      <vt:lpstr>A125258666K_Data</vt:lpstr>
      <vt:lpstr>A125258666K_Latest</vt:lpstr>
      <vt:lpstr>A125258670A</vt:lpstr>
      <vt:lpstr>A125258670A_Data</vt:lpstr>
      <vt:lpstr>A125258670A_Latest</vt:lpstr>
      <vt:lpstr>A125258674K</vt:lpstr>
      <vt:lpstr>A125258674K_Data</vt:lpstr>
      <vt:lpstr>A125258674K_Latest</vt:lpstr>
      <vt:lpstr>A125258678V</vt:lpstr>
      <vt:lpstr>A125258678V_Data</vt:lpstr>
      <vt:lpstr>A125258678V_Latest</vt:lpstr>
      <vt:lpstr>A125258682K</vt:lpstr>
      <vt:lpstr>A125258682K_Data</vt:lpstr>
      <vt:lpstr>A125258682K_Latest</vt:lpstr>
      <vt:lpstr>A125258686V</vt:lpstr>
      <vt:lpstr>A125258686V_Data</vt:lpstr>
      <vt:lpstr>A125258686V_Latest</vt:lpstr>
      <vt:lpstr>A125258690K</vt:lpstr>
      <vt:lpstr>A125258690K_Data</vt:lpstr>
      <vt:lpstr>A125258690K_Latest</vt:lpstr>
      <vt:lpstr>A125258694V</vt:lpstr>
      <vt:lpstr>A125258694V_Data</vt:lpstr>
      <vt:lpstr>A125258694V_Latest</vt:lpstr>
      <vt:lpstr>A125258698C</vt:lpstr>
      <vt:lpstr>A125258698C_Data</vt:lpstr>
      <vt:lpstr>A125258698C_Latest</vt:lpstr>
      <vt:lpstr>A125258702J</vt:lpstr>
      <vt:lpstr>A125258702J_Data</vt:lpstr>
      <vt:lpstr>A125258702J_Latest</vt:lpstr>
      <vt:lpstr>A125258706T</vt:lpstr>
      <vt:lpstr>A125258706T_Data</vt:lpstr>
      <vt:lpstr>A125258706T_Latest</vt:lpstr>
      <vt:lpstr>A125258710J</vt:lpstr>
      <vt:lpstr>A125258710J_Data</vt:lpstr>
      <vt:lpstr>A125258710J_Latest</vt:lpstr>
      <vt:lpstr>A125258714T</vt:lpstr>
      <vt:lpstr>A125258714T_Data</vt:lpstr>
      <vt:lpstr>A125258714T_Latest</vt:lpstr>
      <vt:lpstr>A125258718A</vt:lpstr>
      <vt:lpstr>A125258718A_Data</vt:lpstr>
      <vt:lpstr>A125258718A_Latest</vt:lpstr>
      <vt:lpstr>A125258722T</vt:lpstr>
      <vt:lpstr>A125258722T_Data</vt:lpstr>
      <vt:lpstr>A125258722T_Latest</vt:lpstr>
      <vt:lpstr>A125258726A</vt:lpstr>
      <vt:lpstr>A125258726A_Data</vt:lpstr>
      <vt:lpstr>A125258726A_Latest</vt:lpstr>
      <vt:lpstr>A125258730T</vt:lpstr>
      <vt:lpstr>A125258730T_Data</vt:lpstr>
      <vt:lpstr>A125258730T_Latest</vt:lpstr>
      <vt:lpstr>A125258734A</vt:lpstr>
      <vt:lpstr>A125258734A_Data</vt:lpstr>
      <vt:lpstr>A125258734A_Latest</vt:lpstr>
      <vt:lpstr>A125258738K</vt:lpstr>
      <vt:lpstr>A125258738K_Data</vt:lpstr>
      <vt:lpstr>A125258738K_Latest</vt:lpstr>
      <vt:lpstr>A125258742A</vt:lpstr>
      <vt:lpstr>A125258742A_Data</vt:lpstr>
      <vt:lpstr>A125258742A_Latest</vt:lpstr>
      <vt:lpstr>A125258746K</vt:lpstr>
      <vt:lpstr>A125258746K_Data</vt:lpstr>
      <vt:lpstr>A125258746K_Latest</vt:lpstr>
      <vt:lpstr>A125258750A</vt:lpstr>
      <vt:lpstr>A125258750A_Data</vt:lpstr>
      <vt:lpstr>A125258750A_Latest</vt:lpstr>
      <vt:lpstr>A125258754K</vt:lpstr>
      <vt:lpstr>A125258754K_Data</vt:lpstr>
      <vt:lpstr>A125258754K_Latest</vt:lpstr>
      <vt:lpstr>A125258758V</vt:lpstr>
      <vt:lpstr>A125258758V_Data</vt:lpstr>
      <vt:lpstr>A125258758V_Latest</vt:lpstr>
      <vt:lpstr>A125258762K</vt:lpstr>
      <vt:lpstr>A125258762K_Data</vt:lpstr>
      <vt:lpstr>A125258762K_Latest</vt:lpstr>
      <vt:lpstr>A125258766V</vt:lpstr>
      <vt:lpstr>A125258766V_Data</vt:lpstr>
      <vt:lpstr>A125258766V_Latest</vt:lpstr>
      <vt:lpstr>A125258770K</vt:lpstr>
      <vt:lpstr>A125258770K_Data</vt:lpstr>
      <vt:lpstr>A125258770K_Latest</vt:lpstr>
      <vt:lpstr>A125258774V</vt:lpstr>
      <vt:lpstr>A125258774V_Data</vt:lpstr>
      <vt:lpstr>A125258774V_Latest</vt:lpstr>
      <vt:lpstr>A125258778C</vt:lpstr>
      <vt:lpstr>A125258778C_Data</vt:lpstr>
      <vt:lpstr>A125258778C_Latest</vt:lpstr>
      <vt:lpstr>A125258782V</vt:lpstr>
      <vt:lpstr>A125258782V_Data</vt:lpstr>
      <vt:lpstr>A125258782V_Latest</vt:lpstr>
      <vt:lpstr>A125258786C</vt:lpstr>
      <vt:lpstr>A125258786C_Data</vt:lpstr>
      <vt:lpstr>A125258786C_Latest</vt:lpstr>
      <vt:lpstr>A125258790V</vt:lpstr>
      <vt:lpstr>A125258790V_Data</vt:lpstr>
      <vt:lpstr>A125258790V_Latest</vt:lpstr>
      <vt:lpstr>A125258794C</vt:lpstr>
      <vt:lpstr>A125258794C_Data</vt:lpstr>
      <vt:lpstr>A125258794C_Latest</vt:lpstr>
      <vt:lpstr>A125258798L</vt:lpstr>
      <vt:lpstr>A125258798L_Data</vt:lpstr>
      <vt:lpstr>A125258798L_Latest</vt:lpstr>
      <vt:lpstr>A125258802T</vt:lpstr>
      <vt:lpstr>A125258802T_Data</vt:lpstr>
      <vt:lpstr>A125258802T_Latest</vt:lpstr>
      <vt:lpstr>A125258806A</vt:lpstr>
      <vt:lpstr>A125258806A_Data</vt:lpstr>
      <vt:lpstr>A125258806A_Latest</vt:lpstr>
      <vt:lpstr>A125258810T</vt:lpstr>
      <vt:lpstr>A125258810T_Data</vt:lpstr>
      <vt:lpstr>A125258810T_Latest</vt:lpstr>
      <vt:lpstr>A125258814A</vt:lpstr>
      <vt:lpstr>A125258814A_Data</vt:lpstr>
      <vt:lpstr>A125258814A_Latest</vt:lpstr>
      <vt:lpstr>A125258818K</vt:lpstr>
      <vt:lpstr>A125258818K_Data</vt:lpstr>
      <vt:lpstr>A125258818K_Latest</vt:lpstr>
      <vt:lpstr>A125258822A</vt:lpstr>
      <vt:lpstr>A125258822A_Data</vt:lpstr>
      <vt:lpstr>A125258822A_Latest</vt:lpstr>
      <vt:lpstr>A125258826K</vt:lpstr>
      <vt:lpstr>A125258826K_Data</vt:lpstr>
      <vt:lpstr>A125258826K_Latest</vt:lpstr>
      <vt:lpstr>A125258830A</vt:lpstr>
      <vt:lpstr>A125258830A_Data</vt:lpstr>
      <vt:lpstr>A125258830A_Latest</vt:lpstr>
      <vt:lpstr>A125258834K</vt:lpstr>
      <vt:lpstr>A125258834K_Data</vt:lpstr>
      <vt:lpstr>A125258834K_Latest</vt:lpstr>
      <vt:lpstr>A125258838V</vt:lpstr>
      <vt:lpstr>A125258838V_Data</vt:lpstr>
      <vt:lpstr>A125258838V_Latest</vt:lpstr>
      <vt:lpstr>A125258842K</vt:lpstr>
      <vt:lpstr>A125258842K_Data</vt:lpstr>
      <vt:lpstr>A125258842K_Latest</vt:lpstr>
      <vt:lpstr>A125258846V</vt:lpstr>
      <vt:lpstr>A125258846V_Data</vt:lpstr>
      <vt:lpstr>A125258846V_Latest</vt:lpstr>
      <vt:lpstr>A125258850K</vt:lpstr>
      <vt:lpstr>A125258850K_Data</vt:lpstr>
      <vt:lpstr>A125258850K_Latest</vt:lpstr>
      <vt:lpstr>A125258854V</vt:lpstr>
      <vt:lpstr>A125258854V_Data</vt:lpstr>
      <vt:lpstr>A125258854V_Latest</vt:lpstr>
      <vt:lpstr>A125258858C</vt:lpstr>
      <vt:lpstr>A125258858C_Data</vt:lpstr>
      <vt:lpstr>A125258858C_Latest</vt:lpstr>
      <vt:lpstr>A125258862V</vt:lpstr>
      <vt:lpstr>A125258862V_Data</vt:lpstr>
      <vt:lpstr>A125258862V_Latest</vt:lpstr>
      <vt:lpstr>A125258866C</vt:lpstr>
      <vt:lpstr>A125258866C_Data</vt:lpstr>
      <vt:lpstr>A125258866C_Latest</vt:lpstr>
      <vt:lpstr>A125258870V</vt:lpstr>
      <vt:lpstr>A125258870V_Data</vt:lpstr>
      <vt:lpstr>A125258870V_Latest</vt:lpstr>
      <vt:lpstr>A125258874C</vt:lpstr>
      <vt:lpstr>A125258874C_Data</vt:lpstr>
      <vt:lpstr>A125258874C_Latest</vt:lpstr>
      <vt:lpstr>A125258878L</vt:lpstr>
      <vt:lpstr>A125258878L_Data</vt:lpstr>
      <vt:lpstr>A125258878L_Latest</vt:lpstr>
      <vt:lpstr>A125258882C</vt:lpstr>
      <vt:lpstr>A125258882C_Data</vt:lpstr>
      <vt:lpstr>A125258882C_Latest</vt:lpstr>
      <vt:lpstr>A125258886L</vt:lpstr>
      <vt:lpstr>A125258886L_Data</vt:lpstr>
      <vt:lpstr>A125258886L_Latest</vt:lpstr>
      <vt:lpstr>A125258890C</vt:lpstr>
      <vt:lpstr>A125258890C_Data</vt:lpstr>
      <vt:lpstr>A125258890C_Latest</vt:lpstr>
      <vt:lpstr>A125258894L</vt:lpstr>
      <vt:lpstr>A125258894L_Data</vt:lpstr>
      <vt:lpstr>A125258894L_Latest</vt:lpstr>
      <vt:lpstr>A125258898W</vt:lpstr>
      <vt:lpstr>A125258898W_Data</vt:lpstr>
      <vt:lpstr>A125258898W_Latest</vt:lpstr>
      <vt:lpstr>A125258902A</vt:lpstr>
      <vt:lpstr>A125258902A_Data</vt:lpstr>
      <vt:lpstr>A125258902A_Latest</vt:lpstr>
      <vt:lpstr>A125258906K</vt:lpstr>
      <vt:lpstr>A125258906K_Data</vt:lpstr>
      <vt:lpstr>A125258906K_Latest</vt:lpstr>
      <vt:lpstr>A125258910A</vt:lpstr>
      <vt:lpstr>A125258910A_Data</vt:lpstr>
      <vt:lpstr>A125258910A_Latest</vt:lpstr>
      <vt:lpstr>A125258914K</vt:lpstr>
      <vt:lpstr>A125258914K_Data</vt:lpstr>
      <vt:lpstr>A125258914K_Latest</vt:lpstr>
      <vt:lpstr>A125258918V</vt:lpstr>
      <vt:lpstr>A125258918V_Data</vt:lpstr>
      <vt:lpstr>A125258918V_Latest</vt:lpstr>
      <vt:lpstr>A125258922K</vt:lpstr>
      <vt:lpstr>A125258922K_Data</vt:lpstr>
      <vt:lpstr>A125258922K_Latest</vt:lpstr>
      <vt:lpstr>A125258926V</vt:lpstr>
      <vt:lpstr>A125258926V_Data</vt:lpstr>
      <vt:lpstr>A125258926V_Latest</vt:lpstr>
      <vt:lpstr>A125258930K</vt:lpstr>
      <vt:lpstr>A125258930K_Data</vt:lpstr>
      <vt:lpstr>A125258930K_Latest</vt:lpstr>
      <vt:lpstr>A125258934V</vt:lpstr>
      <vt:lpstr>A125258934V_Data</vt:lpstr>
      <vt:lpstr>A125258934V_Latest</vt:lpstr>
      <vt:lpstr>A125258938C</vt:lpstr>
      <vt:lpstr>A125258938C_Data</vt:lpstr>
      <vt:lpstr>A125258938C_Latest</vt:lpstr>
      <vt:lpstr>A125258942V</vt:lpstr>
      <vt:lpstr>A125258942V_Data</vt:lpstr>
      <vt:lpstr>A125258942V_Latest</vt:lpstr>
      <vt:lpstr>A125258946C</vt:lpstr>
      <vt:lpstr>A125258946C_Data</vt:lpstr>
      <vt:lpstr>A125258946C_Latest</vt:lpstr>
      <vt:lpstr>A125258950V</vt:lpstr>
      <vt:lpstr>A125258950V_Data</vt:lpstr>
      <vt:lpstr>A125258950V_Latest</vt:lpstr>
      <vt:lpstr>A125258954C</vt:lpstr>
      <vt:lpstr>A125258954C_Data</vt:lpstr>
      <vt:lpstr>A125258954C_Latest</vt:lpstr>
      <vt:lpstr>A125258958L</vt:lpstr>
      <vt:lpstr>A125258958L_Data</vt:lpstr>
      <vt:lpstr>A125258958L_Latest</vt:lpstr>
      <vt:lpstr>A125258962C</vt:lpstr>
      <vt:lpstr>A125258962C_Data</vt:lpstr>
      <vt:lpstr>A125258962C_Latest</vt:lpstr>
      <vt:lpstr>A125258966L</vt:lpstr>
      <vt:lpstr>A125258966L_Data</vt:lpstr>
      <vt:lpstr>A125258966L_Latest</vt:lpstr>
      <vt:lpstr>A125258970C</vt:lpstr>
      <vt:lpstr>A125258970C_Data</vt:lpstr>
      <vt:lpstr>A125258970C_Latest</vt:lpstr>
      <vt:lpstr>A125258974L</vt:lpstr>
      <vt:lpstr>A125258974L_Data</vt:lpstr>
      <vt:lpstr>A125258974L_Latest</vt:lpstr>
      <vt:lpstr>A125258978W</vt:lpstr>
      <vt:lpstr>A125258978W_Data</vt:lpstr>
      <vt:lpstr>A125258978W_Latest</vt:lpstr>
      <vt:lpstr>A125258982L</vt:lpstr>
      <vt:lpstr>A125258982L_Data</vt:lpstr>
      <vt:lpstr>A125258982L_Latest</vt:lpstr>
      <vt:lpstr>A125258986W</vt:lpstr>
      <vt:lpstr>A125258986W_Data</vt:lpstr>
      <vt:lpstr>A125258986W_Latest</vt:lpstr>
      <vt:lpstr>A125258990L</vt:lpstr>
      <vt:lpstr>A125258990L_Data</vt:lpstr>
      <vt:lpstr>A125258990L_Latest</vt:lpstr>
      <vt:lpstr>A125258994W</vt:lpstr>
      <vt:lpstr>A125258994W_Data</vt:lpstr>
      <vt:lpstr>A125258994W_Latest</vt:lpstr>
      <vt:lpstr>A125258998F</vt:lpstr>
      <vt:lpstr>A125258998F_Data</vt:lpstr>
      <vt:lpstr>A125258998F_Latest</vt:lpstr>
      <vt:lpstr>A125259002L</vt:lpstr>
      <vt:lpstr>A125259002L_Data</vt:lpstr>
      <vt:lpstr>A125259002L_Latest</vt:lpstr>
      <vt:lpstr>A125259006W</vt:lpstr>
      <vt:lpstr>A125259006W_Data</vt:lpstr>
      <vt:lpstr>A125259006W_Latest</vt:lpstr>
      <vt:lpstr>A125259010L</vt:lpstr>
      <vt:lpstr>A125259010L_Data</vt:lpstr>
      <vt:lpstr>A125259010L_Latest</vt:lpstr>
      <vt:lpstr>A125259014W</vt:lpstr>
      <vt:lpstr>A125259014W_Data</vt:lpstr>
      <vt:lpstr>A125259014W_Latest</vt:lpstr>
      <vt:lpstr>A125259018F</vt:lpstr>
      <vt:lpstr>A125259018F_Data</vt:lpstr>
      <vt:lpstr>A125259018F_Latest</vt:lpstr>
      <vt:lpstr>A125259022W</vt:lpstr>
      <vt:lpstr>A125259022W_Data</vt:lpstr>
      <vt:lpstr>A125259022W_Latest</vt:lpstr>
      <vt:lpstr>A125259026F</vt:lpstr>
      <vt:lpstr>A125259026F_Data</vt:lpstr>
      <vt:lpstr>A125259026F_Latest</vt:lpstr>
      <vt:lpstr>A125259030W</vt:lpstr>
      <vt:lpstr>A125259030W_Data</vt:lpstr>
      <vt:lpstr>A125259030W_Latest</vt:lpstr>
      <vt:lpstr>A125259034F</vt:lpstr>
      <vt:lpstr>A125259034F_Data</vt:lpstr>
      <vt:lpstr>A125259034F_Latest</vt:lpstr>
      <vt:lpstr>A125259038R</vt:lpstr>
      <vt:lpstr>A125259038R_Data</vt:lpstr>
      <vt:lpstr>A125259038R_Latest</vt:lpstr>
      <vt:lpstr>A125259042F</vt:lpstr>
      <vt:lpstr>A125259042F_Data</vt:lpstr>
      <vt:lpstr>A125259042F_Latest</vt:lpstr>
      <vt:lpstr>A125259398V</vt:lpstr>
      <vt:lpstr>A125259398V_Data</vt:lpstr>
      <vt:lpstr>A125259398V_Latest</vt:lpstr>
      <vt:lpstr>A125259402X</vt:lpstr>
      <vt:lpstr>A125259402X_Data</vt:lpstr>
      <vt:lpstr>A125259402X_Latest</vt:lpstr>
      <vt:lpstr>A125259406J</vt:lpstr>
      <vt:lpstr>A125259406J_Data</vt:lpstr>
      <vt:lpstr>A125259406J_Latest</vt:lpstr>
      <vt:lpstr>A125259410X</vt:lpstr>
      <vt:lpstr>A125259410X_Data</vt:lpstr>
      <vt:lpstr>A125259410X_Latest</vt:lpstr>
      <vt:lpstr>A125259414J</vt:lpstr>
      <vt:lpstr>A125259414J_Data</vt:lpstr>
      <vt:lpstr>A125259414J_Latest</vt:lpstr>
      <vt:lpstr>A125259418T</vt:lpstr>
      <vt:lpstr>A125259418T_Data</vt:lpstr>
      <vt:lpstr>A125259418T_Latest</vt:lpstr>
      <vt:lpstr>A125259422J</vt:lpstr>
      <vt:lpstr>A125259422J_Data</vt:lpstr>
      <vt:lpstr>A125259422J_Latest</vt:lpstr>
      <vt:lpstr>A125259426T</vt:lpstr>
      <vt:lpstr>A125259426T_Data</vt:lpstr>
      <vt:lpstr>A125259426T_Latest</vt:lpstr>
      <vt:lpstr>A125259430J</vt:lpstr>
      <vt:lpstr>A125259430J_Data</vt:lpstr>
      <vt:lpstr>A125259430J_Latest</vt:lpstr>
      <vt:lpstr>A125259434T</vt:lpstr>
      <vt:lpstr>A125259434T_Data</vt:lpstr>
      <vt:lpstr>A125259434T_Latest</vt:lpstr>
      <vt:lpstr>A125259438A</vt:lpstr>
      <vt:lpstr>A125259438A_Data</vt:lpstr>
      <vt:lpstr>A125259438A_Latest</vt:lpstr>
      <vt:lpstr>A125259794W</vt:lpstr>
      <vt:lpstr>A125259794W_Data</vt:lpstr>
      <vt:lpstr>A125259794W_Latest</vt:lpstr>
      <vt:lpstr>A125259798F</vt:lpstr>
      <vt:lpstr>A125259798F_Data</vt:lpstr>
      <vt:lpstr>A125259798F_Latest</vt:lpstr>
      <vt:lpstr>A125259802K</vt:lpstr>
      <vt:lpstr>A125259802K_Data</vt:lpstr>
      <vt:lpstr>A125259802K_Latest</vt:lpstr>
      <vt:lpstr>A125259806V</vt:lpstr>
      <vt:lpstr>A125259806V_Data</vt:lpstr>
      <vt:lpstr>A125259806V_Latest</vt:lpstr>
      <vt:lpstr>A125259810K</vt:lpstr>
      <vt:lpstr>A125259810K_Data</vt:lpstr>
      <vt:lpstr>A125259810K_Latest</vt:lpstr>
      <vt:lpstr>A125259814V</vt:lpstr>
      <vt:lpstr>A125259814V_Data</vt:lpstr>
      <vt:lpstr>A125259814V_Latest</vt:lpstr>
      <vt:lpstr>A125259818C</vt:lpstr>
      <vt:lpstr>A125259818C_Data</vt:lpstr>
      <vt:lpstr>A125259818C_Latest</vt:lpstr>
      <vt:lpstr>A125259822V</vt:lpstr>
      <vt:lpstr>A125259822V_Data</vt:lpstr>
      <vt:lpstr>A125259822V_Latest</vt:lpstr>
      <vt:lpstr>A125259826C</vt:lpstr>
      <vt:lpstr>A125259826C_Data</vt:lpstr>
      <vt:lpstr>A125259826C_Latest</vt:lpstr>
      <vt:lpstr>A125259830V</vt:lpstr>
      <vt:lpstr>A125259830V_Data</vt:lpstr>
      <vt:lpstr>A125259830V_Latest</vt:lpstr>
      <vt:lpstr>A125259834C</vt:lpstr>
      <vt:lpstr>A125259834C_Data</vt:lpstr>
      <vt:lpstr>A125259834C_Latest</vt:lpstr>
      <vt:lpstr>A125260190F</vt:lpstr>
      <vt:lpstr>A125260190F_Data</vt:lpstr>
      <vt:lpstr>A125260190F_Latest</vt:lpstr>
      <vt:lpstr>A125260194R</vt:lpstr>
      <vt:lpstr>A125260194R_Data</vt:lpstr>
      <vt:lpstr>A125260194R_Latest</vt:lpstr>
      <vt:lpstr>A125260198X</vt:lpstr>
      <vt:lpstr>A125260198X_Data</vt:lpstr>
      <vt:lpstr>A125260198X_Latest</vt:lpstr>
      <vt:lpstr>A125260202C</vt:lpstr>
      <vt:lpstr>A125260202C_Data</vt:lpstr>
      <vt:lpstr>A125260202C_Latest</vt:lpstr>
      <vt:lpstr>A125260206L</vt:lpstr>
      <vt:lpstr>A125260206L_Data</vt:lpstr>
      <vt:lpstr>A125260206L_Latest</vt:lpstr>
      <vt:lpstr>A125260210C</vt:lpstr>
      <vt:lpstr>A125260210C_Data</vt:lpstr>
      <vt:lpstr>A125260210C_Latest</vt:lpstr>
      <vt:lpstr>A125260214L</vt:lpstr>
      <vt:lpstr>A125260214L_Data</vt:lpstr>
      <vt:lpstr>A125260214L_Latest</vt:lpstr>
      <vt:lpstr>A125260218W</vt:lpstr>
      <vt:lpstr>A125260218W_Data</vt:lpstr>
      <vt:lpstr>A125260218W_Latest</vt:lpstr>
      <vt:lpstr>A125260222L</vt:lpstr>
      <vt:lpstr>A125260222L_Data</vt:lpstr>
      <vt:lpstr>A125260222L_Latest</vt:lpstr>
      <vt:lpstr>A125260226W</vt:lpstr>
      <vt:lpstr>A125260226W_Data</vt:lpstr>
      <vt:lpstr>A125260226W_Latest</vt:lpstr>
      <vt:lpstr>A125260230L</vt:lpstr>
      <vt:lpstr>A125260230L_Data</vt:lpstr>
      <vt:lpstr>A125260230L_Latest</vt:lpstr>
      <vt:lpstr>A125260586A</vt:lpstr>
      <vt:lpstr>A125260586A_Data</vt:lpstr>
      <vt:lpstr>A125260586A_Latest</vt:lpstr>
      <vt:lpstr>A125260590T</vt:lpstr>
      <vt:lpstr>A125260590T_Data</vt:lpstr>
      <vt:lpstr>A125260590T_Latest</vt:lpstr>
      <vt:lpstr>A125260594A</vt:lpstr>
      <vt:lpstr>A125260594A_Data</vt:lpstr>
      <vt:lpstr>A125260594A_Latest</vt:lpstr>
      <vt:lpstr>A125260598K</vt:lpstr>
      <vt:lpstr>A125260598K_Data</vt:lpstr>
      <vt:lpstr>A125260598K_Latest</vt:lpstr>
      <vt:lpstr>A125260602R</vt:lpstr>
      <vt:lpstr>A125260602R_Data</vt:lpstr>
      <vt:lpstr>A125260602R_Latest</vt:lpstr>
      <vt:lpstr>A125260606X</vt:lpstr>
      <vt:lpstr>A125260606X_Data</vt:lpstr>
      <vt:lpstr>A125260606X_Latest</vt:lpstr>
      <vt:lpstr>A125260610R</vt:lpstr>
      <vt:lpstr>A125260610R_Data</vt:lpstr>
      <vt:lpstr>A125260610R_Latest</vt:lpstr>
      <vt:lpstr>A125260614X</vt:lpstr>
      <vt:lpstr>A125260614X_Data</vt:lpstr>
      <vt:lpstr>A125260614X_Latest</vt:lpstr>
      <vt:lpstr>A125260618J</vt:lpstr>
      <vt:lpstr>A125260618J_Data</vt:lpstr>
      <vt:lpstr>A125260618J_Latest</vt:lpstr>
      <vt:lpstr>A125260622X</vt:lpstr>
      <vt:lpstr>A125260622X_Data</vt:lpstr>
      <vt:lpstr>A125260622X_Latest</vt:lpstr>
      <vt:lpstr>A125260626J</vt:lpstr>
      <vt:lpstr>A125260626J_Data</vt:lpstr>
      <vt:lpstr>A125260626J_Latest</vt:lpstr>
      <vt:lpstr>A125260982C</vt:lpstr>
      <vt:lpstr>A125260982C_Data</vt:lpstr>
      <vt:lpstr>A125260982C_Latest</vt:lpstr>
      <vt:lpstr>A125260986L</vt:lpstr>
      <vt:lpstr>A125260986L_Data</vt:lpstr>
      <vt:lpstr>A125260986L_Latest</vt:lpstr>
      <vt:lpstr>A125260990C</vt:lpstr>
      <vt:lpstr>A125260990C_Data</vt:lpstr>
      <vt:lpstr>A125260990C_Latest</vt:lpstr>
      <vt:lpstr>A125260994L</vt:lpstr>
      <vt:lpstr>A125260994L_Data</vt:lpstr>
      <vt:lpstr>A125260994L_Latest</vt:lpstr>
      <vt:lpstr>A125260998W</vt:lpstr>
      <vt:lpstr>A125260998W_Data</vt:lpstr>
      <vt:lpstr>A125260998W_Latest</vt:lpstr>
      <vt:lpstr>A125261002C</vt:lpstr>
      <vt:lpstr>A125261002C_Data</vt:lpstr>
      <vt:lpstr>A125261002C_Latest</vt:lpstr>
      <vt:lpstr>A125261006L</vt:lpstr>
      <vt:lpstr>A125261006L_Data</vt:lpstr>
      <vt:lpstr>A125261006L_Latest</vt:lpstr>
      <vt:lpstr>A125261010C</vt:lpstr>
      <vt:lpstr>A125261010C_Data</vt:lpstr>
      <vt:lpstr>A125261010C_Latest</vt:lpstr>
      <vt:lpstr>A125261014L</vt:lpstr>
      <vt:lpstr>A125261014L_Data</vt:lpstr>
      <vt:lpstr>A125261014L_Latest</vt:lpstr>
      <vt:lpstr>A125261018W</vt:lpstr>
      <vt:lpstr>A125261018W_Data</vt:lpstr>
      <vt:lpstr>A125261018W_Latest</vt:lpstr>
      <vt:lpstr>A125261022L</vt:lpstr>
      <vt:lpstr>A125261022L_Data</vt:lpstr>
      <vt:lpstr>A125261022L_Latest</vt:lpstr>
      <vt:lpstr>A125261026W</vt:lpstr>
      <vt:lpstr>A125261026W_Data</vt:lpstr>
      <vt:lpstr>A125261026W_Latest</vt:lpstr>
      <vt:lpstr>A125261030L</vt:lpstr>
      <vt:lpstr>A125261030L_Data</vt:lpstr>
      <vt:lpstr>A125261030L_Latest</vt:lpstr>
      <vt:lpstr>A125261034W</vt:lpstr>
      <vt:lpstr>A125261034W_Data</vt:lpstr>
      <vt:lpstr>A125261034W_Latest</vt:lpstr>
      <vt:lpstr>A125261038F</vt:lpstr>
      <vt:lpstr>A125261038F_Data</vt:lpstr>
      <vt:lpstr>A125261038F_Latest</vt:lpstr>
      <vt:lpstr>A125261042W</vt:lpstr>
      <vt:lpstr>A125261042W_Data</vt:lpstr>
      <vt:lpstr>A125261042W_Latest</vt:lpstr>
      <vt:lpstr>A125261046F</vt:lpstr>
      <vt:lpstr>A125261046F_Data</vt:lpstr>
      <vt:lpstr>A125261046F_Latest</vt:lpstr>
      <vt:lpstr>A125261050W</vt:lpstr>
      <vt:lpstr>A125261050W_Data</vt:lpstr>
      <vt:lpstr>A125261050W_Latest</vt:lpstr>
      <vt:lpstr>A125261054F</vt:lpstr>
      <vt:lpstr>A125261054F_Data</vt:lpstr>
      <vt:lpstr>A125261054F_Latest</vt:lpstr>
      <vt:lpstr>A125261058R</vt:lpstr>
      <vt:lpstr>A125261058R_Data</vt:lpstr>
      <vt:lpstr>A125261058R_Latest</vt:lpstr>
      <vt:lpstr>A125261062F</vt:lpstr>
      <vt:lpstr>A125261062F_Data</vt:lpstr>
      <vt:lpstr>A125261062F_Latest</vt:lpstr>
      <vt:lpstr>A125261066R</vt:lpstr>
      <vt:lpstr>A125261066R_Data</vt:lpstr>
      <vt:lpstr>A125261066R_Latest</vt:lpstr>
      <vt:lpstr>A125261070F</vt:lpstr>
      <vt:lpstr>A125261070F_Data</vt:lpstr>
      <vt:lpstr>A125261070F_Latest</vt:lpstr>
      <vt:lpstr>A125261074R</vt:lpstr>
      <vt:lpstr>A125261074R_Data</vt:lpstr>
      <vt:lpstr>A125261074R_Latest</vt:lpstr>
      <vt:lpstr>A125261078X</vt:lpstr>
      <vt:lpstr>A125261078X_Data</vt:lpstr>
      <vt:lpstr>A125261078X_Latest</vt:lpstr>
      <vt:lpstr>A125261082R</vt:lpstr>
      <vt:lpstr>A125261082R_Data</vt:lpstr>
      <vt:lpstr>A125261082R_Latest</vt:lpstr>
      <vt:lpstr>A125261086X</vt:lpstr>
      <vt:lpstr>A125261086X_Data</vt:lpstr>
      <vt:lpstr>A125261086X_Latest</vt:lpstr>
      <vt:lpstr>A125261090R</vt:lpstr>
      <vt:lpstr>A125261090R_Data</vt:lpstr>
      <vt:lpstr>A125261090R_Latest</vt:lpstr>
      <vt:lpstr>A125261094X</vt:lpstr>
      <vt:lpstr>A125261094X_Data</vt:lpstr>
      <vt:lpstr>A125261094X_Latest</vt:lpstr>
      <vt:lpstr>A125261098J</vt:lpstr>
      <vt:lpstr>A125261098J_Data</vt:lpstr>
      <vt:lpstr>A125261098J_Latest</vt:lpstr>
      <vt:lpstr>A125261102L</vt:lpstr>
      <vt:lpstr>A125261102L_Data</vt:lpstr>
      <vt:lpstr>A125261102L_Latest</vt:lpstr>
      <vt:lpstr>A125261106W</vt:lpstr>
      <vt:lpstr>A125261106W_Data</vt:lpstr>
      <vt:lpstr>A125261106W_Latest</vt:lpstr>
      <vt:lpstr>A125261110L</vt:lpstr>
      <vt:lpstr>A125261110L_Data</vt:lpstr>
      <vt:lpstr>A125261110L_Latest</vt:lpstr>
      <vt:lpstr>A125261114W</vt:lpstr>
      <vt:lpstr>A125261114W_Data</vt:lpstr>
      <vt:lpstr>A125261114W_Latest</vt:lpstr>
      <vt:lpstr>A125261118F</vt:lpstr>
      <vt:lpstr>A125261118F_Data</vt:lpstr>
      <vt:lpstr>A125261118F_Latest</vt:lpstr>
      <vt:lpstr>A125261122W</vt:lpstr>
      <vt:lpstr>A125261122W_Data</vt:lpstr>
      <vt:lpstr>A125261122W_Latest</vt:lpstr>
      <vt:lpstr>A125261126F</vt:lpstr>
      <vt:lpstr>A125261126F_Data</vt:lpstr>
      <vt:lpstr>A125261126F_Latest</vt:lpstr>
      <vt:lpstr>A125261130W</vt:lpstr>
      <vt:lpstr>A125261130W_Data</vt:lpstr>
      <vt:lpstr>A125261130W_Latest</vt:lpstr>
      <vt:lpstr>A125261134F</vt:lpstr>
      <vt:lpstr>A125261134F_Data</vt:lpstr>
      <vt:lpstr>A125261134F_Latest</vt:lpstr>
      <vt:lpstr>A125261138R</vt:lpstr>
      <vt:lpstr>A125261138R_Data</vt:lpstr>
      <vt:lpstr>A125261138R_Latest</vt:lpstr>
      <vt:lpstr>A125261142F</vt:lpstr>
      <vt:lpstr>A125261142F_Data</vt:lpstr>
      <vt:lpstr>A125261142F_Latest</vt:lpstr>
      <vt:lpstr>A125261146R</vt:lpstr>
      <vt:lpstr>A125261146R_Data</vt:lpstr>
      <vt:lpstr>A125261146R_Latest</vt:lpstr>
      <vt:lpstr>A125261150F</vt:lpstr>
      <vt:lpstr>A125261150F_Data</vt:lpstr>
      <vt:lpstr>A125261150F_Latest</vt:lpstr>
      <vt:lpstr>A125261154R</vt:lpstr>
      <vt:lpstr>A125261154R_Data</vt:lpstr>
      <vt:lpstr>A125261154R_Latest</vt:lpstr>
      <vt:lpstr>A125261158X</vt:lpstr>
      <vt:lpstr>A125261158X_Data</vt:lpstr>
      <vt:lpstr>A125261158X_Latest</vt:lpstr>
      <vt:lpstr>A125261162R</vt:lpstr>
      <vt:lpstr>A125261162R_Data</vt:lpstr>
      <vt:lpstr>A125261162R_Latest</vt:lpstr>
      <vt:lpstr>A125261166X</vt:lpstr>
      <vt:lpstr>A125261166X_Data</vt:lpstr>
      <vt:lpstr>A125261166X_Latest</vt:lpstr>
      <vt:lpstr>A125261170R</vt:lpstr>
      <vt:lpstr>A125261170R_Data</vt:lpstr>
      <vt:lpstr>A125261170R_Latest</vt:lpstr>
      <vt:lpstr>A125261174X</vt:lpstr>
      <vt:lpstr>A125261174X_Data</vt:lpstr>
      <vt:lpstr>A125261174X_Latest</vt:lpstr>
      <vt:lpstr>A125261178J</vt:lpstr>
      <vt:lpstr>A125261178J_Data</vt:lpstr>
      <vt:lpstr>A125261178J_Latest</vt:lpstr>
      <vt:lpstr>A125261182X</vt:lpstr>
      <vt:lpstr>A125261182X_Data</vt:lpstr>
      <vt:lpstr>A125261182X_Latest</vt:lpstr>
      <vt:lpstr>A125261186J</vt:lpstr>
      <vt:lpstr>A125261186J_Data</vt:lpstr>
      <vt:lpstr>A125261186J_Latest</vt:lpstr>
      <vt:lpstr>A125261190X</vt:lpstr>
      <vt:lpstr>A125261190X_Data</vt:lpstr>
      <vt:lpstr>A125261190X_Latest</vt:lpstr>
      <vt:lpstr>A125261194J</vt:lpstr>
      <vt:lpstr>A125261194J_Data</vt:lpstr>
      <vt:lpstr>A125261194J_Latest</vt:lpstr>
      <vt:lpstr>A125261198T</vt:lpstr>
      <vt:lpstr>A125261198T_Data</vt:lpstr>
      <vt:lpstr>A125261198T_Latest</vt:lpstr>
      <vt:lpstr>A125261202W</vt:lpstr>
      <vt:lpstr>A125261202W_Data</vt:lpstr>
      <vt:lpstr>A125261202W_Latest</vt:lpstr>
      <vt:lpstr>A125261206F</vt:lpstr>
      <vt:lpstr>A125261206F_Data</vt:lpstr>
      <vt:lpstr>A125261206F_Latest</vt:lpstr>
      <vt:lpstr>A125261210W</vt:lpstr>
      <vt:lpstr>A125261210W_Data</vt:lpstr>
      <vt:lpstr>A125261210W_Latest</vt:lpstr>
      <vt:lpstr>A125261214F</vt:lpstr>
      <vt:lpstr>A125261214F_Data</vt:lpstr>
      <vt:lpstr>A125261214F_Latest</vt:lpstr>
      <vt:lpstr>A125261218R</vt:lpstr>
      <vt:lpstr>A125261218R_Data</vt:lpstr>
      <vt:lpstr>A125261218R_Latest</vt:lpstr>
      <vt:lpstr>A125261222F</vt:lpstr>
      <vt:lpstr>A125261222F_Data</vt:lpstr>
      <vt:lpstr>A125261222F_Latest</vt:lpstr>
      <vt:lpstr>A125261226R</vt:lpstr>
      <vt:lpstr>A125261226R_Data</vt:lpstr>
      <vt:lpstr>A125261226R_Latest</vt:lpstr>
      <vt:lpstr>A125261230F</vt:lpstr>
      <vt:lpstr>A125261230F_Data</vt:lpstr>
      <vt:lpstr>A125261230F_Latest</vt:lpstr>
      <vt:lpstr>A125261234R</vt:lpstr>
      <vt:lpstr>A125261234R_Data</vt:lpstr>
      <vt:lpstr>A125261234R_Latest</vt:lpstr>
      <vt:lpstr>A125261238X</vt:lpstr>
      <vt:lpstr>A125261238X_Data</vt:lpstr>
      <vt:lpstr>A125261238X_Latest</vt:lpstr>
      <vt:lpstr>A125261242R</vt:lpstr>
      <vt:lpstr>A125261242R_Data</vt:lpstr>
      <vt:lpstr>A125261242R_Latest</vt:lpstr>
      <vt:lpstr>A125261246X</vt:lpstr>
      <vt:lpstr>A125261246X_Data</vt:lpstr>
      <vt:lpstr>A125261246X_Latest</vt:lpstr>
      <vt:lpstr>A125261250R</vt:lpstr>
      <vt:lpstr>A125261250R_Data</vt:lpstr>
      <vt:lpstr>A125261250R_Latest</vt:lpstr>
      <vt:lpstr>A125261254X</vt:lpstr>
      <vt:lpstr>A125261254X_Data</vt:lpstr>
      <vt:lpstr>A125261254X_Latest</vt:lpstr>
      <vt:lpstr>A125261258J</vt:lpstr>
      <vt:lpstr>A125261258J_Data</vt:lpstr>
      <vt:lpstr>A125261258J_Latest</vt:lpstr>
      <vt:lpstr>A125261262X</vt:lpstr>
      <vt:lpstr>A125261262X_Data</vt:lpstr>
      <vt:lpstr>A125261262X_Latest</vt:lpstr>
      <vt:lpstr>A125261266J</vt:lpstr>
      <vt:lpstr>A125261266J_Data</vt:lpstr>
      <vt:lpstr>A125261266J_Latest</vt:lpstr>
      <vt:lpstr>A125261270X</vt:lpstr>
      <vt:lpstr>A125261270X_Data</vt:lpstr>
      <vt:lpstr>A125261270X_Latest</vt:lpstr>
      <vt:lpstr>A125261274J</vt:lpstr>
      <vt:lpstr>A125261274J_Data</vt:lpstr>
      <vt:lpstr>A125261274J_Latest</vt:lpstr>
      <vt:lpstr>A125261278T</vt:lpstr>
      <vt:lpstr>A125261278T_Data</vt:lpstr>
      <vt:lpstr>A125261278T_Latest</vt:lpstr>
      <vt:lpstr>A125261282J</vt:lpstr>
      <vt:lpstr>A125261282J_Data</vt:lpstr>
      <vt:lpstr>A125261282J_Latest</vt:lpstr>
      <vt:lpstr>A125261286T</vt:lpstr>
      <vt:lpstr>A125261286T_Data</vt:lpstr>
      <vt:lpstr>A125261286T_Latest</vt:lpstr>
      <vt:lpstr>A125261290J</vt:lpstr>
      <vt:lpstr>A125261290J_Data</vt:lpstr>
      <vt:lpstr>A125261290J_Latest</vt:lpstr>
      <vt:lpstr>A125261294T</vt:lpstr>
      <vt:lpstr>A125261294T_Data</vt:lpstr>
      <vt:lpstr>A125261294T_Latest</vt:lpstr>
      <vt:lpstr>A125261298A</vt:lpstr>
      <vt:lpstr>A125261298A_Data</vt:lpstr>
      <vt:lpstr>A125261298A_Latest</vt:lpstr>
      <vt:lpstr>A125261302F</vt:lpstr>
      <vt:lpstr>A125261302F_Data</vt:lpstr>
      <vt:lpstr>A125261302F_Latest</vt:lpstr>
      <vt:lpstr>A125261306R</vt:lpstr>
      <vt:lpstr>A125261306R_Data</vt:lpstr>
      <vt:lpstr>A125261306R_Latest</vt:lpstr>
      <vt:lpstr>A125261310F</vt:lpstr>
      <vt:lpstr>A125261310F_Data</vt:lpstr>
      <vt:lpstr>A125261310F_Latest</vt:lpstr>
      <vt:lpstr>A125261314R</vt:lpstr>
      <vt:lpstr>A125261314R_Data</vt:lpstr>
      <vt:lpstr>A125261314R_Latest</vt:lpstr>
      <vt:lpstr>A125261318X</vt:lpstr>
      <vt:lpstr>A125261318X_Data</vt:lpstr>
      <vt:lpstr>A125261318X_Latest</vt:lpstr>
      <vt:lpstr>A125261322R</vt:lpstr>
      <vt:lpstr>A125261322R_Data</vt:lpstr>
      <vt:lpstr>A125261322R_Latest</vt:lpstr>
      <vt:lpstr>A125261326X</vt:lpstr>
      <vt:lpstr>A125261326X_Data</vt:lpstr>
      <vt:lpstr>A125261326X_Latest</vt:lpstr>
      <vt:lpstr>A125261330R</vt:lpstr>
      <vt:lpstr>A125261330R_Data</vt:lpstr>
      <vt:lpstr>A125261330R_Latest</vt:lpstr>
      <vt:lpstr>A125261334X</vt:lpstr>
      <vt:lpstr>A125261334X_Data</vt:lpstr>
      <vt:lpstr>A125261334X_Latest</vt:lpstr>
      <vt:lpstr>A125261338J</vt:lpstr>
      <vt:lpstr>A125261338J_Data</vt:lpstr>
      <vt:lpstr>A125261338J_Latest</vt:lpstr>
      <vt:lpstr>A125261342X</vt:lpstr>
      <vt:lpstr>A125261342X_Data</vt:lpstr>
      <vt:lpstr>A125261342X_Latest</vt:lpstr>
      <vt:lpstr>A125261346J</vt:lpstr>
      <vt:lpstr>A125261346J_Data</vt:lpstr>
      <vt:lpstr>A125261346J_Latest</vt:lpstr>
      <vt:lpstr>A125261350X</vt:lpstr>
      <vt:lpstr>A125261350X_Data</vt:lpstr>
      <vt:lpstr>A125261350X_Latest</vt:lpstr>
      <vt:lpstr>A125261354J</vt:lpstr>
      <vt:lpstr>A125261354J_Data</vt:lpstr>
      <vt:lpstr>A125261354J_Latest</vt:lpstr>
      <vt:lpstr>A125261358T</vt:lpstr>
      <vt:lpstr>A125261358T_Data</vt:lpstr>
      <vt:lpstr>A125261358T_Latest</vt:lpstr>
      <vt:lpstr>A125261362J</vt:lpstr>
      <vt:lpstr>A125261362J_Data</vt:lpstr>
      <vt:lpstr>A125261362J_Latest</vt:lpstr>
      <vt:lpstr>A125261366T</vt:lpstr>
      <vt:lpstr>A125261366T_Data</vt:lpstr>
      <vt:lpstr>A125261366T_Latest</vt:lpstr>
      <vt:lpstr>A125261370J</vt:lpstr>
      <vt:lpstr>A125261370J_Data</vt:lpstr>
      <vt:lpstr>A125261370J_Latest</vt:lpstr>
      <vt:lpstr>A125261374T</vt:lpstr>
      <vt:lpstr>A125261374T_Data</vt:lpstr>
      <vt:lpstr>A125261374T_Latest</vt:lpstr>
      <vt:lpstr>A125261378A</vt:lpstr>
      <vt:lpstr>A125261378A_Data</vt:lpstr>
      <vt:lpstr>A125261378A_Latest</vt:lpstr>
      <vt:lpstr>A125261382T</vt:lpstr>
      <vt:lpstr>A125261382T_Data</vt:lpstr>
      <vt:lpstr>A125261382T_Latest</vt:lpstr>
      <vt:lpstr>A125261386A</vt:lpstr>
      <vt:lpstr>A125261386A_Data</vt:lpstr>
      <vt:lpstr>A125261386A_Latest</vt:lpstr>
      <vt:lpstr>A125261390T</vt:lpstr>
      <vt:lpstr>A125261390T_Data</vt:lpstr>
      <vt:lpstr>A125261390T_Latest</vt:lpstr>
      <vt:lpstr>A125261394A</vt:lpstr>
      <vt:lpstr>A125261394A_Data</vt:lpstr>
      <vt:lpstr>A125261394A_Latest</vt:lpstr>
      <vt:lpstr>A125261398K</vt:lpstr>
      <vt:lpstr>A125261398K_Data</vt:lpstr>
      <vt:lpstr>A125261398K_Latest</vt:lpstr>
      <vt:lpstr>A125261402R</vt:lpstr>
      <vt:lpstr>A125261402R_Data</vt:lpstr>
      <vt:lpstr>A125261402R_Latest</vt:lpstr>
      <vt:lpstr>A125261406X</vt:lpstr>
      <vt:lpstr>A125261406X_Data</vt:lpstr>
      <vt:lpstr>A125261406X_Latest</vt:lpstr>
      <vt:lpstr>A125261410R</vt:lpstr>
      <vt:lpstr>A125261410R_Data</vt:lpstr>
      <vt:lpstr>A125261410R_Latest</vt:lpstr>
      <vt:lpstr>A125261414X</vt:lpstr>
      <vt:lpstr>A125261414X_Data</vt:lpstr>
      <vt:lpstr>A125261414X_Latest</vt:lpstr>
      <vt:lpstr>A125261418J</vt:lpstr>
      <vt:lpstr>A125261418J_Data</vt:lpstr>
      <vt:lpstr>A125261418J_Latest</vt:lpstr>
      <vt:lpstr>A125261774C</vt:lpstr>
      <vt:lpstr>A125261774C_Data</vt:lpstr>
      <vt:lpstr>A125261774C_Latest</vt:lpstr>
      <vt:lpstr>A125261778L</vt:lpstr>
      <vt:lpstr>A125261778L_Data</vt:lpstr>
      <vt:lpstr>A125261778L_Latest</vt:lpstr>
      <vt:lpstr>A125261782C</vt:lpstr>
      <vt:lpstr>A125261782C_Data</vt:lpstr>
      <vt:lpstr>A125261782C_Latest</vt:lpstr>
      <vt:lpstr>A125261786L</vt:lpstr>
      <vt:lpstr>A125261786L_Data</vt:lpstr>
      <vt:lpstr>A125261786L_Latest</vt:lpstr>
      <vt:lpstr>A125261790C</vt:lpstr>
      <vt:lpstr>A125261790C_Data</vt:lpstr>
      <vt:lpstr>A125261790C_Latest</vt:lpstr>
      <vt:lpstr>A125261794L</vt:lpstr>
      <vt:lpstr>A125261794L_Data</vt:lpstr>
      <vt:lpstr>A125261794L_Latest</vt:lpstr>
      <vt:lpstr>A125261798W</vt:lpstr>
      <vt:lpstr>A125261798W_Data</vt:lpstr>
      <vt:lpstr>A125261798W_Latest</vt:lpstr>
      <vt:lpstr>A125261802A</vt:lpstr>
      <vt:lpstr>A125261802A_Data</vt:lpstr>
      <vt:lpstr>A125261802A_Latest</vt:lpstr>
      <vt:lpstr>A125261806K</vt:lpstr>
      <vt:lpstr>A125261806K_Data</vt:lpstr>
      <vt:lpstr>A125261806K_Latest</vt:lpstr>
      <vt:lpstr>A125261810A</vt:lpstr>
      <vt:lpstr>A125261810A_Data</vt:lpstr>
      <vt:lpstr>A125261810A_Latest</vt:lpstr>
      <vt:lpstr>A125261814K</vt:lpstr>
      <vt:lpstr>A125261814K_Data</vt:lpstr>
      <vt:lpstr>A125261814K_Latest</vt:lpstr>
      <vt:lpstr>A125262170J</vt:lpstr>
      <vt:lpstr>A125262170J_Data</vt:lpstr>
      <vt:lpstr>A125262170J_Latest</vt:lpstr>
      <vt:lpstr>A125262174T</vt:lpstr>
      <vt:lpstr>A125262174T_Data</vt:lpstr>
      <vt:lpstr>A125262174T_Latest</vt:lpstr>
      <vt:lpstr>A125262178A</vt:lpstr>
      <vt:lpstr>A125262178A_Data</vt:lpstr>
      <vt:lpstr>A125262178A_Latest</vt:lpstr>
      <vt:lpstr>A125262182T</vt:lpstr>
      <vt:lpstr>A125262182T_Data</vt:lpstr>
      <vt:lpstr>A125262182T_Latest</vt:lpstr>
      <vt:lpstr>A125262186A</vt:lpstr>
      <vt:lpstr>A125262186A_Data</vt:lpstr>
      <vt:lpstr>A125262186A_Latest</vt:lpstr>
      <vt:lpstr>A125262190T</vt:lpstr>
      <vt:lpstr>A125262190T_Data</vt:lpstr>
      <vt:lpstr>A125262190T_Latest</vt:lpstr>
      <vt:lpstr>A125262194A</vt:lpstr>
      <vt:lpstr>A125262194A_Data</vt:lpstr>
      <vt:lpstr>A125262194A_Latest</vt:lpstr>
      <vt:lpstr>A125262198K</vt:lpstr>
      <vt:lpstr>A125262198K_Data</vt:lpstr>
      <vt:lpstr>A125262198K_Latest</vt:lpstr>
      <vt:lpstr>A125262202R</vt:lpstr>
      <vt:lpstr>A125262202R_Data</vt:lpstr>
      <vt:lpstr>A125262202R_Latest</vt:lpstr>
      <vt:lpstr>A125262206X</vt:lpstr>
      <vt:lpstr>A125262206X_Data</vt:lpstr>
      <vt:lpstr>A125262206X_Latest</vt:lpstr>
      <vt:lpstr>A125262210R</vt:lpstr>
      <vt:lpstr>A125262210R_Data</vt:lpstr>
      <vt:lpstr>A125262210R_Latest</vt:lpstr>
      <vt:lpstr>A125262566C</vt:lpstr>
      <vt:lpstr>A125262566C_Data</vt:lpstr>
      <vt:lpstr>A125262566C_Latest</vt:lpstr>
      <vt:lpstr>A125262570V</vt:lpstr>
      <vt:lpstr>A125262570V_Data</vt:lpstr>
      <vt:lpstr>A125262570V_Latest</vt:lpstr>
      <vt:lpstr>A125262574C</vt:lpstr>
      <vt:lpstr>A125262574C_Data</vt:lpstr>
      <vt:lpstr>A125262574C_Latest</vt:lpstr>
      <vt:lpstr>A125262578L</vt:lpstr>
      <vt:lpstr>A125262578L_Data</vt:lpstr>
      <vt:lpstr>A125262578L_Latest</vt:lpstr>
      <vt:lpstr>A125262582C</vt:lpstr>
      <vt:lpstr>A125262582C_Data</vt:lpstr>
      <vt:lpstr>A125262582C_Latest</vt:lpstr>
      <vt:lpstr>A125262586L</vt:lpstr>
      <vt:lpstr>A125262586L_Data</vt:lpstr>
      <vt:lpstr>A125262586L_Latest</vt:lpstr>
      <vt:lpstr>A125262590C</vt:lpstr>
      <vt:lpstr>A125262590C_Data</vt:lpstr>
      <vt:lpstr>A125262590C_Latest</vt:lpstr>
      <vt:lpstr>A125262594L</vt:lpstr>
      <vt:lpstr>A125262594L_Data</vt:lpstr>
      <vt:lpstr>A125262594L_Latest</vt:lpstr>
      <vt:lpstr>A125262598W</vt:lpstr>
      <vt:lpstr>A125262598W_Data</vt:lpstr>
      <vt:lpstr>A125262598W_Latest</vt:lpstr>
      <vt:lpstr>A125262602A</vt:lpstr>
      <vt:lpstr>A125262602A_Data</vt:lpstr>
      <vt:lpstr>A125262602A_Latest</vt:lpstr>
      <vt:lpstr>A125262606K</vt:lpstr>
      <vt:lpstr>A125262606K_Data</vt:lpstr>
      <vt:lpstr>A125262606K_Latest</vt:lpstr>
      <vt:lpstr>A125262962F</vt:lpstr>
      <vt:lpstr>A125262962F_Data</vt:lpstr>
      <vt:lpstr>A125262962F_Latest</vt:lpstr>
      <vt:lpstr>A125262966R</vt:lpstr>
      <vt:lpstr>A125262966R_Data</vt:lpstr>
      <vt:lpstr>A125262966R_Latest</vt:lpstr>
      <vt:lpstr>A125262970F</vt:lpstr>
      <vt:lpstr>A125262970F_Data</vt:lpstr>
      <vt:lpstr>A125262970F_Latest</vt:lpstr>
      <vt:lpstr>A125262974R</vt:lpstr>
      <vt:lpstr>A125262974R_Data</vt:lpstr>
      <vt:lpstr>A125262974R_Latest</vt:lpstr>
      <vt:lpstr>A125262978X</vt:lpstr>
      <vt:lpstr>A125262978X_Data</vt:lpstr>
      <vt:lpstr>A125262978X_Latest</vt:lpstr>
      <vt:lpstr>A125262982R</vt:lpstr>
      <vt:lpstr>A125262982R_Data</vt:lpstr>
      <vt:lpstr>A125262982R_Latest</vt:lpstr>
      <vt:lpstr>A125262986X</vt:lpstr>
      <vt:lpstr>A125262986X_Data</vt:lpstr>
      <vt:lpstr>A125262986X_Latest</vt:lpstr>
      <vt:lpstr>A125262990R</vt:lpstr>
      <vt:lpstr>A125262990R_Data</vt:lpstr>
      <vt:lpstr>A125262990R_Latest</vt:lpstr>
      <vt:lpstr>A125262994X</vt:lpstr>
      <vt:lpstr>A125262994X_Data</vt:lpstr>
      <vt:lpstr>A125262994X_Latest</vt:lpstr>
      <vt:lpstr>A125262998J</vt:lpstr>
      <vt:lpstr>A125262998J_Data</vt:lpstr>
      <vt:lpstr>A125262998J_Latest</vt:lpstr>
      <vt:lpstr>A125263002R</vt:lpstr>
      <vt:lpstr>A125263002R_Data</vt:lpstr>
      <vt:lpstr>A125263002R_Latest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2025-07-25T00:16:30Z</dcterms:created>
  <dcterms:modified xsi:type="dcterms:W3CDTF">2025-07-25T06:20:04Z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2025-07-25T01:44:54Z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5af0a003-2131-4583-a125-af2a5b6b465e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8e5a7ee-c283-40b0-98eb-fa437df4c031_Tag">
    <vt:lpwstr>10, 3, 0, 1</vt:lpwstr>
  </property>
</Properties>
</file>