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S:\HSF\PJSM25\Timeseries\Tables to check for Publish\6229.0 Underemployed Workers\"/>
    </mc:Choice>
  </mc:AlternateContent>
  <xr:revisionPtr revIDLastSave="0" documentId="13_ncr:1_{BC0DCADB-A9CC-4A68-B4DD-983C0FF8FD4E}" xr6:coauthVersionLast="47" xr6:coauthVersionMax="47" xr10:uidLastSave="{00000000-0000-0000-0000-000000000000}"/>
  <bookViews>
    <workbookView xWindow="3510" yWindow="2070" windowWidth="29760" windowHeight="18615" xr2:uid="{00000000-000D-0000-FFFF-FFFF00000000}"/>
  </bookViews>
  <sheets>
    <sheet name="Contents" sheetId="6" r:id="rId1"/>
    <sheet name="Table 4.1" sheetId="7" r:id="rId2"/>
    <sheet name="Table 4.2" sheetId="8" r:id="rId3"/>
    <sheet name="Index" sheetId="5" r:id="rId4"/>
    <sheet name="Data1" sheetId="1" r:id="rId5"/>
    <sheet name="Data2" sheetId="2" r:id="rId6"/>
    <sheet name="Data3" sheetId="3" r:id="rId7"/>
  </sheets>
  <definedNames>
    <definedName name="A125197158V">Data1!$AL$1:$AL$10,Data1!$AL$11:$AL$21</definedName>
    <definedName name="A125197158V_Data">Data1!$AL$11:$AL$21</definedName>
    <definedName name="A125197158V_Latest">Data1!$AL$21</definedName>
    <definedName name="A125197162K">Data1!$W$1:$W$10,Data1!$W$11:$W$21</definedName>
    <definedName name="A125197162K_Data">Data1!$W$11:$W$21</definedName>
    <definedName name="A125197162K_Latest">Data1!$W$21</definedName>
    <definedName name="A125197166V">Data1!$AI$1:$AI$10,Data1!$AI$11:$AI$21</definedName>
    <definedName name="A125197166V_Data">Data1!$AI$11:$AI$21</definedName>
    <definedName name="A125197166V_Latest">Data1!$AI$21</definedName>
    <definedName name="A125197170K">Data1!$E$1:$E$10,Data1!$E$11:$E$21</definedName>
    <definedName name="A125197170K_Data">Data1!$E$11:$E$21</definedName>
    <definedName name="A125197170K_Latest">Data1!$E$21</definedName>
    <definedName name="A125197174V">Data1!$N$1:$N$10,Data1!$N$11:$N$21</definedName>
    <definedName name="A125197174V_Data">Data1!$N$11:$N$21</definedName>
    <definedName name="A125197174V_Latest">Data1!$N$21</definedName>
    <definedName name="A125197178C">Data1!$Q$1:$Q$10,Data1!$Q$11:$Q$21</definedName>
    <definedName name="A125197178C_Data">Data1!$Q$11:$Q$21</definedName>
    <definedName name="A125197178C_Latest">Data1!$Q$21</definedName>
    <definedName name="A125197182V">Data1!$T$1:$T$10,Data1!$T$11:$T$21</definedName>
    <definedName name="A125197182V_Data">Data1!$T$11:$T$21</definedName>
    <definedName name="A125197182V_Latest">Data1!$T$21</definedName>
    <definedName name="A125197186C">Data1!$AC$1:$AC$10,Data1!$AC$11:$AC$21</definedName>
    <definedName name="A125197186C_Data">Data1!$AC$11:$AC$21</definedName>
    <definedName name="A125197186C_Latest">Data1!$AC$21</definedName>
    <definedName name="A125197190V">Data1!$B$1:$B$10,Data1!$B$11:$B$21</definedName>
    <definedName name="A125197190V_Data">Data1!$B$11:$B$21</definedName>
    <definedName name="A125197190V_Latest">Data1!$B$21</definedName>
    <definedName name="A125197194C">Data1!$H$1:$H$10,Data1!$H$11:$H$21</definedName>
    <definedName name="A125197194C_Data">Data1!$H$11:$H$21</definedName>
    <definedName name="A125197194C_Latest">Data1!$H$21</definedName>
    <definedName name="A125197198L">Data1!$K$1:$K$10,Data1!$K$11:$K$21</definedName>
    <definedName name="A125197198L_Data">Data1!$K$11:$K$21</definedName>
    <definedName name="A125197198L_Latest">Data1!$K$21</definedName>
    <definedName name="A125197202T">Data1!$Z$1:$Z$10,Data1!$Z$11:$Z$21</definedName>
    <definedName name="A125197202T_Data">Data1!$Z$11:$Z$21</definedName>
    <definedName name="A125197202T_Latest">Data1!$Z$21</definedName>
    <definedName name="A125197206A">Data1!$AF$1:$AF$10,Data1!$AF$11:$AF$21</definedName>
    <definedName name="A125197206A_Data">Data1!$AF$11:$AF$21</definedName>
    <definedName name="A125197206A_Latest">Data1!$AF$21</definedName>
    <definedName name="A125197210T">Data3!$AS$1:$AS$10,Data3!$AS$11:$AS$21</definedName>
    <definedName name="A125197210T_Data">Data3!$AS$11:$AS$21</definedName>
    <definedName name="A125197210T_Latest">Data3!$AS$21</definedName>
    <definedName name="A125197214A">Data3!$AD$1:$AD$10,Data3!$AD$11:$AD$21</definedName>
    <definedName name="A125197214A_Data">Data3!$AD$11:$AD$21</definedName>
    <definedName name="A125197214A_Latest">Data3!$AD$21</definedName>
    <definedName name="A125197218K">Data3!$AP$1:$AP$10,Data3!$AP$11:$AP$21</definedName>
    <definedName name="A125197218K_Data">Data3!$AP$11:$AP$21</definedName>
    <definedName name="A125197218K_Latest">Data3!$AP$21</definedName>
    <definedName name="A125197222A">Data3!$L$1:$L$10,Data3!$L$11:$L$21</definedName>
    <definedName name="A125197222A_Data">Data3!$L$11:$L$21</definedName>
    <definedName name="A125197222A_Latest">Data3!$L$21</definedName>
    <definedName name="A125197226K">Data3!$U$1:$U$10,Data3!$U$11:$U$21</definedName>
    <definedName name="A125197226K_Data">Data3!$U$11:$U$21</definedName>
    <definedName name="A125197226K_Latest">Data3!$U$21</definedName>
    <definedName name="A125197230A">Data3!$X$1:$X$10,Data3!$X$11:$X$21</definedName>
    <definedName name="A125197230A_Data">Data3!$X$11:$X$21</definedName>
    <definedName name="A125197230A_Latest">Data3!$X$21</definedName>
    <definedName name="A125197234K">Data3!$AA$1:$AA$10,Data3!$AA$11:$AA$21</definedName>
    <definedName name="A125197234K_Data">Data3!$AA$11:$AA$21</definedName>
    <definedName name="A125197234K_Latest">Data3!$AA$21</definedName>
    <definedName name="A125197238V">Data3!$AJ$1:$AJ$10,Data3!$AJ$11:$AJ$21</definedName>
    <definedName name="A125197238V_Data">Data3!$AJ$11:$AJ$21</definedName>
    <definedName name="A125197238V_Latest">Data3!$AJ$21</definedName>
    <definedName name="A125197242K">Data3!$I$1:$I$10,Data3!$I$11:$I$21</definedName>
    <definedName name="A125197242K_Data">Data3!$I$11:$I$21</definedName>
    <definedName name="A125197242K_Latest">Data3!$I$21</definedName>
    <definedName name="A125197246V">Data3!$O$1:$O$10,Data3!$O$11:$O$21</definedName>
    <definedName name="A125197246V_Data">Data3!$O$11:$O$21</definedName>
    <definedName name="A125197246V_Latest">Data3!$O$21</definedName>
    <definedName name="A125197250K">Data3!$R$1:$R$10,Data3!$R$11:$R$21</definedName>
    <definedName name="A125197250K_Data">Data3!$R$11:$R$21</definedName>
    <definedName name="A125197250K_Latest">Data3!$R$21</definedName>
    <definedName name="A125197254V">Data3!$AG$1:$AG$10,Data3!$AG$11:$AG$21</definedName>
    <definedName name="A125197254V_Data">Data3!$AG$11:$AG$21</definedName>
    <definedName name="A125197254V_Latest">Data3!$AG$21</definedName>
    <definedName name="A125197258C">Data3!$AM$1:$AM$10,Data3!$AM$11:$AM$21</definedName>
    <definedName name="A125197258C_Data">Data3!$AM$11:$AM$21</definedName>
    <definedName name="A125197258C_Latest">Data3!$AM$21</definedName>
    <definedName name="A125197262V">Data2!$BI$1:$BI$10,Data2!$BI$11:$BI$21</definedName>
    <definedName name="A125197262V_Data">Data2!$BI$11:$BI$21</definedName>
    <definedName name="A125197262V_Latest">Data2!$BI$21</definedName>
    <definedName name="A125197266C">Data2!$AT$1:$AT$10,Data2!$AT$11:$AT$21</definedName>
    <definedName name="A125197266C_Data">Data2!$AT$11:$AT$21</definedName>
    <definedName name="A125197266C_Latest">Data2!$AT$21</definedName>
    <definedName name="A125197270V">Data2!$BF$1:$BF$10,Data2!$BF$11:$BF$21</definedName>
    <definedName name="A125197270V_Data">Data2!$BF$11:$BF$21</definedName>
    <definedName name="A125197270V_Latest">Data2!$BF$21</definedName>
    <definedName name="A125197274C">Data2!$AB$1:$AB$10,Data2!$AB$11:$AB$21</definedName>
    <definedName name="A125197274C_Data">Data2!$AB$11:$AB$21</definedName>
    <definedName name="A125197274C_Latest">Data2!$AB$21</definedName>
    <definedName name="A125197278L">Data2!$AK$1:$AK$10,Data2!$AK$11:$AK$21</definedName>
    <definedName name="A125197278L_Data">Data2!$AK$11:$AK$21</definedName>
    <definedName name="A125197278L_Latest">Data2!$AK$21</definedName>
    <definedName name="A125197282C">Data2!$AN$1:$AN$10,Data2!$AN$11:$AN$21</definedName>
    <definedName name="A125197282C_Data">Data2!$AN$11:$AN$21</definedName>
    <definedName name="A125197282C_Latest">Data2!$AN$21</definedName>
    <definedName name="A125197286L">Data2!$AQ$1:$AQ$10,Data2!$AQ$11:$AQ$21</definedName>
    <definedName name="A125197286L_Data">Data2!$AQ$11:$AQ$21</definedName>
    <definedName name="A125197286L_Latest">Data2!$AQ$21</definedName>
    <definedName name="A125197290C">Data2!$AZ$1:$AZ$10,Data2!$AZ$11:$AZ$21</definedName>
    <definedName name="A125197290C_Data">Data2!$AZ$11:$AZ$21</definedName>
    <definedName name="A125197290C_Latest">Data2!$AZ$21</definedName>
    <definedName name="A125197294L">Data2!$Y$1:$Y$10,Data2!$Y$11:$Y$21</definedName>
    <definedName name="A125197294L_Data">Data2!$Y$11:$Y$21</definedName>
    <definedName name="A125197294L_Latest">Data2!$Y$21</definedName>
    <definedName name="A125197298W">Data2!$AE$1:$AE$10,Data2!$AE$11:$AE$21</definedName>
    <definedName name="A125197298W_Data">Data2!$AE$11:$AE$21</definedName>
    <definedName name="A125197298W_Latest">Data2!$AE$21</definedName>
    <definedName name="A125197302A">Data2!$AH$1:$AH$10,Data2!$AH$11:$AH$21</definedName>
    <definedName name="A125197302A_Data">Data2!$AH$11:$AH$21</definedName>
    <definedName name="A125197302A_Latest">Data2!$AH$21</definedName>
    <definedName name="A125197306K">Data2!$AW$1:$AW$10,Data2!$AW$11:$AW$21</definedName>
    <definedName name="A125197306K_Data">Data2!$AW$11:$AW$21</definedName>
    <definedName name="A125197306K_Latest">Data2!$AW$21</definedName>
    <definedName name="A125197310A">Data2!$BC$1:$BC$10,Data2!$BC$11:$BC$21</definedName>
    <definedName name="A125197310A_Data">Data2!$BC$11:$BC$21</definedName>
    <definedName name="A125197310A_Latest">Data2!$BC$21</definedName>
    <definedName name="A125197314K">Data2!$FV$1:$FV$10,Data2!$FV$11:$FV$21</definedName>
    <definedName name="A125197314K_Data">Data2!$FV$11:$FV$21</definedName>
    <definedName name="A125197314K_Latest">Data2!$FV$21</definedName>
    <definedName name="A125197318V">Data2!$FG$1:$FG$10,Data2!$FG$11:$FG$21</definedName>
    <definedName name="A125197318V_Data">Data2!$FG$11:$FG$21</definedName>
    <definedName name="A125197318V_Latest">Data2!$FG$21</definedName>
    <definedName name="A125197322K">Data2!$FS$1:$FS$10,Data2!$FS$11:$FS$21</definedName>
    <definedName name="A125197322K_Data">Data2!$FS$11:$FS$21</definedName>
    <definedName name="A125197322K_Latest">Data2!$FS$21</definedName>
    <definedName name="A125197326V">Data2!$EO$1:$EO$10,Data2!$EO$11:$EO$21</definedName>
    <definedName name="A125197326V_Data">Data2!$EO$11:$EO$21</definedName>
    <definedName name="A125197326V_Latest">Data2!$EO$21</definedName>
    <definedName name="A125197330K">Data2!$EX$1:$EX$10,Data2!$EX$11:$EX$21</definedName>
    <definedName name="A125197330K_Data">Data2!$EX$11:$EX$21</definedName>
    <definedName name="A125197330K_Latest">Data2!$EX$21</definedName>
    <definedName name="A125197334V">Data2!$FA$1:$FA$10,Data2!$FA$11:$FA$21</definedName>
    <definedName name="A125197334V_Data">Data2!$FA$11:$FA$21</definedName>
    <definedName name="A125197334V_Latest">Data2!$FA$21</definedName>
    <definedName name="A125197338C">Data2!$FD$1:$FD$10,Data2!$FD$11:$FD$21</definedName>
    <definedName name="A125197338C_Data">Data2!$FD$11:$FD$21</definedName>
    <definedName name="A125197338C_Latest">Data2!$FD$21</definedName>
    <definedName name="A125197342V">Data2!$FM$1:$FM$10,Data2!$FM$11:$FM$21</definedName>
    <definedName name="A125197342V_Data">Data2!$FM$11:$FM$21</definedName>
    <definedName name="A125197342V_Latest">Data2!$FM$21</definedName>
    <definedName name="A125197346C">Data2!$EL$1:$EL$10,Data2!$EL$11:$EL$21</definedName>
    <definedName name="A125197346C_Data">Data2!$EL$11:$EL$21</definedName>
    <definedName name="A125197346C_Latest">Data2!$EL$21</definedName>
    <definedName name="A125197350V">Data2!$ER$1:$ER$10,Data2!$ER$11:$ER$21</definedName>
    <definedName name="A125197350V_Data">Data2!$ER$11:$ER$21</definedName>
    <definedName name="A125197350V_Latest">Data2!$ER$21</definedName>
    <definedName name="A125197354C">Data2!$EU$1:$EU$10,Data2!$EU$11:$EU$21</definedName>
    <definedName name="A125197354C_Data">Data2!$EU$11:$EU$21</definedName>
    <definedName name="A125197354C_Latest">Data2!$EU$21</definedName>
    <definedName name="A125197358L">Data2!$FJ$1:$FJ$10,Data2!$FJ$11:$FJ$21</definedName>
    <definedName name="A125197358L_Data">Data2!$FJ$11:$FJ$21</definedName>
    <definedName name="A125197358L_Latest">Data2!$FJ$21</definedName>
    <definedName name="A125197362C">Data2!$FP$1:$FP$10,Data2!$FP$11:$FP$21</definedName>
    <definedName name="A125197362C_Data">Data2!$FP$11:$FP$21</definedName>
    <definedName name="A125197362C_Latest">Data2!$FP$21</definedName>
    <definedName name="A125197366L">Data2!$HI$1:$HI$10,Data2!$HI$11:$HI$21</definedName>
    <definedName name="A125197366L_Data">Data2!$HI$11:$HI$21</definedName>
    <definedName name="A125197366L_Latest">Data2!$HI$21</definedName>
    <definedName name="A125197370C">Data2!$GT$1:$GT$10,Data2!$GT$11:$GT$21</definedName>
    <definedName name="A125197370C_Data">Data2!$GT$11:$GT$21</definedName>
    <definedName name="A125197370C_Latest">Data2!$GT$21</definedName>
    <definedName name="A125197374L">Data2!$HF$1:$HF$10,Data2!$HF$11:$HF$21</definedName>
    <definedName name="A125197374L_Data">Data2!$HF$11:$HF$21</definedName>
    <definedName name="A125197374L_Latest">Data2!$HF$21</definedName>
    <definedName name="A125197378W">Data2!$GB$1:$GB$10,Data2!$GB$11:$GB$21</definedName>
    <definedName name="A125197378W_Data">Data2!$GB$11:$GB$21</definedName>
    <definedName name="A125197378W_Latest">Data2!$GB$21</definedName>
    <definedName name="A125197382L">Data2!$GK$1:$GK$10,Data2!$GK$11:$GK$21</definedName>
    <definedName name="A125197382L_Data">Data2!$GK$11:$GK$21</definedName>
    <definedName name="A125197382L_Latest">Data2!$GK$21</definedName>
    <definedName name="A125197386W">Data2!$GN$1:$GN$10,Data2!$GN$11:$GN$21</definedName>
    <definedName name="A125197386W_Data">Data2!$GN$11:$GN$21</definedName>
    <definedName name="A125197386W_Latest">Data2!$GN$21</definedName>
    <definedName name="A125197390L">Data2!$GQ$1:$GQ$10,Data2!$GQ$11:$GQ$21</definedName>
    <definedName name="A125197390L_Data">Data2!$GQ$11:$GQ$21</definedName>
    <definedName name="A125197390L_Latest">Data2!$GQ$21</definedName>
    <definedName name="A125197394W">Data2!$GZ$1:$GZ$10,Data2!$GZ$11:$GZ$21</definedName>
    <definedName name="A125197394W_Data">Data2!$GZ$11:$GZ$21</definedName>
    <definedName name="A125197394W_Latest">Data2!$GZ$21</definedName>
    <definedName name="A125197398F">Data2!$FY$1:$FY$10,Data2!$FY$11:$FY$21</definedName>
    <definedName name="A125197398F_Data">Data2!$FY$11:$FY$21</definedName>
    <definedName name="A125197398F_Latest">Data2!$FY$21</definedName>
    <definedName name="A125197402K">Data2!$GE$1:$GE$10,Data2!$GE$11:$GE$21</definedName>
    <definedName name="A125197402K_Data">Data2!$GE$11:$GE$21</definedName>
    <definedName name="A125197402K_Latest">Data2!$GE$21</definedName>
    <definedName name="A125197406V">Data2!$GH$1:$GH$10,Data2!$GH$11:$GH$21</definedName>
    <definedName name="A125197406V_Data">Data2!$GH$11:$GH$21</definedName>
    <definedName name="A125197406V_Latest">Data2!$GH$21</definedName>
    <definedName name="A125197410K">Data2!$GW$1:$GW$10,Data2!$GW$11:$GW$21</definedName>
    <definedName name="A125197410K_Data">Data2!$GW$11:$GW$21</definedName>
    <definedName name="A125197410K_Latest">Data2!$GW$21</definedName>
    <definedName name="A125197414V">Data2!$HC$1:$HC$10,Data2!$HC$11:$HC$21</definedName>
    <definedName name="A125197414V_Data">Data2!$HC$11:$HC$21</definedName>
    <definedName name="A125197414V_Latest">Data2!$HC$21</definedName>
    <definedName name="A125197418C">Data3!$F$1:$F$10,Data3!$F$11:$F$21</definedName>
    <definedName name="A125197418C_Data">Data3!$F$11:$F$21</definedName>
    <definedName name="A125197418C_Latest">Data3!$F$21</definedName>
    <definedName name="A125197422V">Data2!$IG$1:$IG$10,Data2!$IG$11:$IG$21</definedName>
    <definedName name="A125197422V_Data">Data2!$IG$11:$IG$21</definedName>
    <definedName name="A125197422V_Latest">Data2!$IG$21</definedName>
    <definedName name="A125197426C">Data3!$C$1:$C$10,Data3!$C$11:$C$21</definedName>
    <definedName name="A125197426C_Data">Data3!$C$11:$C$21</definedName>
    <definedName name="A125197426C_Latest">Data3!$C$21</definedName>
    <definedName name="A125197430V">Data2!$HO$1:$HO$10,Data2!$HO$11:$HO$21</definedName>
    <definedName name="A125197430V_Data">Data2!$HO$11:$HO$21</definedName>
    <definedName name="A125197430V_Latest">Data2!$HO$21</definedName>
    <definedName name="A125197434C">Data2!$HX$1:$HX$10,Data2!$HX$11:$HX$21</definedName>
    <definedName name="A125197434C_Data">Data2!$HX$11:$HX$21</definedName>
    <definedName name="A125197434C_Latest">Data2!$HX$21</definedName>
    <definedName name="A125197438L">Data2!$IA$1:$IA$10,Data2!$IA$11:$IA$21</definedName>
    <definedName name="A125197438L_Data">Data2!$IA$11:$IA$21</definedName>
    <definedName name="A125197438L_Latest">Data2!$IA$21</definedName>
    <definedName name="A125197442C">Data2!$ID$1:$ID$10,Data2!$ID$11:$ID$21</definedName>
    <definedName name="A125197442C_Data">Data2!$ID$11:$ID$21</definedName>
    <definedName name="A125197442C_Latest">Data2!$ID$21</definedName>
    <definedName name="A125197446L">Data2!$IM$1:$IM$10,Data2!$IM$11:$IM$21</definedName>
    <definedName name="A125197446L_Data">Data2!$IM$11:$IM$21</definedName>
    <definedName name="A125197446L_Latest">Data2!$IM$21</definedName>
    <definedName name="A125197450C">Data2!$HL$1:$HL$10,Data2!$HL$11:$HL$21</definedName>
    <definedName name="A125197450C_Data">Data2!$HL$11:$HL$21</definedName>
    <definedName name="A125197450C_Latest">Data2!$HL$21</definedName>
    <definedName name="A125197454L">Data2!$HR$1:$HR$10,Data2!$HR$11:$HR$21</definedName>
    <definedName name="A125197454L_Data">Data2!$HR$11:$HR$21</definedName>
    <definedName name="A125197454L_Latest">Data2!$HR$21</definedName>
    <definedName name="A125197458W">Data2!$HU$1:$HU$10,Data2!$HU$11:$HU$21</definedName>
    <definedName name="A125197458W_Data">Data2!$HU$11:$HU$21</definedName>
    <definedName name="A125197458W_Latest">Data2!$HU$21</definedName>
    <definedName name="A125197462L">Data2!$IJ$1:$IJ$10,Data2!$IJ$11:$IJ$21</definedName>
    <definedName name="A125197462L_Data">Data2!$IJ$11:$IJ$21</definedName>
    <definedName name="A125197462L_Latest">Data2!$IJ$21</definedName>
    <definedName name="A125197466W">Data2!$IP$1:$IP$10,Data2!$IP$11:$IP$21</definedName>
    <definedName name="A125197466W_Data">Data2!$IP$11:$IP$21</definedName>
    <definedName name="A125197466W_Latest">Data2!$IP$21</definedName>
    <definedName name="A125197470L">Data2!$V$1:$V$10,Data2!$V$11:$V$21</definedName>
    <definedName name="A125197470L_Data">Data2!$V$11:$V$21</definedName>
    <definedName name="A125197470L_Latest">Data2!$V$21</definedName>
    <definedName name="A125197474W">Data2!$G$1:$G$10,Data2!$G$11:$G$21</definedName>
    <definedName name="A125197474W_Data">Data2!$G$11:$G$21</definedName>
    <definedName name="A125197474W_Latest">Data2!$G$21</definedName>
    <definedName name="A125197478F">Data2!$S$1:$S$10,Data2!$S$11:$S$21</definedName>
    <definedName name="A125197478F_Data">Data2!$S$11:$S$21</definedName>
    <definedName name="A125197478F_Latest">Data2!$S$21</definedName>
    <definedName name="A125197482W">Data1!$IE$1:$IE$10,Data1!$IE$11:$IE$21</definedName>
    <definedName name="A125197482W_Data">Data1!$IE$11:$IE$21</definedName>
    <definedName name="A125197482W_Latest">Data1!$IE$21</definedName>
    <definedName name="A125197486F">Data1!$IN$1:$IN$10,Data1!$IN$11:$IN$21</definedName>
    <definedName name="A125197486F_Data">Data1!$IN$11:$IN$21</definedName>
    <definedName name="A125197486F_Latest">Data1!$IN$21</definedName>
    <definedName name="A125197490W">Data1!$IQ$1:$IQ$10,Data1!$IQ$11:$IQ$21</definedName>
    <definedName name="A125197490W_Data">Data1!$IQ$11:$IQ$21</definedName>
    <definedName name="A125197490W_Latest">Data1!$IQ$21</definedName>
    <definedName name="A125197494F">Data2!$D$1:$D$10,Data2!$D$11:$D$21</definedName>
    <definedName name="A125197494F_Data">Data2!$D$11:$D$21</definedName>
    <definedName name="A125197494F_Latest">Data2!$D$21</definedName>
    <definedName name="A125197498R">Data2!$M$1:$M$10,Data2!$M$11:$M$21</definedName>
    <definedName name="A125197498R_Data">Data2!$M$11:$M$21</definedName>
    <definedName name="A125197498R_Latest">Data2!$M$21</definedName>
    <definedName name="A125197502V">Data1!$IB$1:$IB$10,Data1!$IB$11:$IB$21</definedName>
    <definedName name="A125197502V_Data">Data1!$IB$11:$IB$21</definedName>
    <definedName name="A125197502V_Latest">Data1!$IB$21</definedName>
    <definedName name="A125197506C">Data1!$IH$1:$IH$10,Data1!$IH$11:$IH$21</definedName>
    <definedName name="A125197506C_Data">Data1!$IH$11:$IH$21</definedName>
    <definedName name="A125197506C_Latest">Data1!$IH$21</definedName>
    <definedName name="A125197510V">Data1!$IK$1:$IK$10,Data1!$IK$11:$IK$21</definedName>
    <definedName name="A125197510V_Data">Data1!$IK$11:$IK$21</definedName>
    <definedName name="A125197510V_Latest">Data1!$IK$21</definedName>
    <definedName name="A125197514C">Data2!$J$1:$J$10,Data2!$J$11:$J$21</definedName>
    <definedName name="A125197514C_Data">Data2!$J$11:$J$21</definedName>
    <definedName name="A125197514C_Latest">Data2!$J$21</definedName>
    <definedName name="A125197518L">Data2!$P$1:$P$10,Data2!$P$11:$P$21</definedName>
    <definedName name="A125197518L_Data">Data2!$P$11:$P$21</definedName>
    <definedName name="A125197518L_Latest">Data2!$P$21</definedName>
    <definedName name="A125197522C">Data2!$CV$1:$CV$10,Data2!$CV$11:$CV$21</definedName>
    <definedName name="A125197522C_Data">Data2!$CV$11:$CV$21</definedName>
    <definedName name="A125197522C_Latest">Data2!$CV$21</definedName>
    <definedName name="A125197526L">Data2!$CG$1:$CG$10,Data2!$CG$11:$CG$21</definedName>
    <definedName name="A125197526L_Data">Data2!$CG$11:$CG$21</definedName>
    <definedName name="A125197526L_Latest">Data2!$CG$21</definedName>
    <definedName name="A125197530C">Data2!$CS$1:$CS$10,Data2!$CS$11:$CS$21</definedName>
    <definedName name="A125197530C_Data">Data2!$CS$11:$CS$21</definedName>
    <definedName name="A125197530C_Latest">Data2!$CS$21</definedName>
    <definedName name="A125197534L">Data2!$BO$1:$BO$10,Data2!$BO$11:$BO$21</definedName>
    <definedName name="A125197534L_Data">Data2!$BO$11:$BO$21</definedName>
    <definedName name="A125197534L_Latest">Data2!$BO$21</definedName>
    <definedName name="A125197538W">Data2!$BX$1:$BX$10,Data2!$BX$11:$BX$21</definedName>
    <definedName name="A125197538W_Data">Data2!$BX$11:$BX$21</definedName>
    <definedName name="A125197538W_Latest">Data2!$BX$21</definedName>
    <definedName name="A125197542L">Data2!$CA$1:$CA$10,Data2!$CA$11:$CA$21</definedName>
    <definedName name="A125197542L_Data">Data2!$CA$11:$CA$21</definedName>
    <definedName name="A125197542L_Latest">Data2!$CA$21</definedName>
    <definedName name="A125197546W">Data2!$CD$1:$CD$10,Data2!$CD$11:$CD$21</definedName>
    <definedName name="A125197546W_Data">Data2!$CD$11:$CD$21</definedName>
    <definedName name="A125197546W_Latest">Data2!$CD$21</definedName>
    <definedName name="A125197550L">Data2!$CM$1:$CM$10,Data2!$CM$11:$CM$21</definedName>
    <definedName name="A125197550L_Data">Data2!$CM$11:$CM$21</definedName>
    <definedName name="A125197550L_Latest">Data2!$CM$21</definedName>
    <definedName name="A125197554W">Data2!$BL$1:$BL$10,Data2!$BL$11:$BL$21</definedName>
    <definedName name="A125197554W_Data">Data2!$BL$11:$BL$21</definedName>
    <definedName name="A125197554W_Latest">Data2!$BL$21</definedName>
    <definedName name="A125197558F">Data2!$BR$1:$BR$10,Data2!$BR$11:$BR$21</definedName>
    <definedName name="A125197558F_Data">Data2!$BR$11:$BR$21</definedName>
    <definedName name="A125197558F_Latest">Data2!$BR$21</definedName>
    <definedName name="A125197562W">Data2!$BU$1:$BU$10,Data2!$BU$11:$BU$21</definedName>
    <definedName name="A125197562W_Data">Data2!$BU$11:$BU$21</definedName>
    <definedName name="A125197562W_Latest">Data2!$BU$21</definedName>
    <definedName name="A125197566F">Data2!$CJ$1:$CJ$10,Data2!$CJ$11:$CJ$21</definedName>
    <definedName name="A125197566F_Data">Data2!$CJ$11:$CJ$21</definedName>
    <definedName name="A125197566F_Latest">Data2!$CJ$21</definedName>
    <definedName name="A125197570W">Data2!$CP$1:$CP$10,Data2!$CP$11:$CP$21</definedName>
    <definedName name="A125197570W_Data">Data2!$CP$11:$CP$21</definedName>
    <definedName name="A125197570W_Latest">Data2!$CP$21</definedName>
    <definedName name="A125197574F">Data2!$EI$1:$EI$10,Data2!$EI$11:$EI$21</definedName>
    <definedName name="A125197574F_Data">Data2!$EI$11:$EI$21</definedName>
    <definedName name="A125197574F_Latest">Data2!$EI$21</definedName>
    <definedName name="A125197578R">Data2!$DT$1:$DT$10,Data2!$DT$11:$DT$21</definedName>
    <definedName name="A125197578R_Data">Data2!$DT$11:$DT$21</definedName>
    <definedName name="A125197578R_Latest">Data2!$DT$21</definedName>
    <definedName name="A125197582F">Data2!$EF$1:$EF$10,Data2!$EF$11:$EF$21</definedName>
    <definedName name="A125197582F_Data">Data2!$EF$11:$EF$21</definedName>
    <definedName name="A125197582F_Latest">Data2!$EF$21</definedName>
    <definedName name="A125197586R">Data2!$DB$1:$DB$10,Data2!$DB$11:$DB$21</definedName>
    <definedName name="A125197586R_Data">Data2!$DB$11:$DB$21</definedName>
    <definedName name="A125197586R_Latest">Data2!$DB$21</definedName>
    <definedName name="A125197590F">Data2!$DK$1:$DK$10,Data2!$DK$11:$DK$21</definedName>
    <definedName name="A125197590F_Data">Data2!$DK$11:$DK$21</definedName>
    <definedName name="A125197590F_Latest">Data2!$DK$21</definedName>
    <definedName name="A125197594R">Data2!$DN$1:$DN$10,Data2!$DN$11:$DN$21</definedName>
    <definedName name="A125197594R_Data">Data2!$DN$11:$DN$21</definedName>
    <definedName name="A125197594R_Latest">Data2!$DN$21</definedName>
    <definedName name="A125197598X">Data2!$DQ$1:$DQ$10,Data2!$DQ$11:$DQ$21</definedName>
    <definedName name="A125197598X_Data">Data2!$DQ$11:$DQ$21</definedName>
    <definedName name="A125197598X_Latest">Data2!$DQ$21</definedName>
    <definedName name="A125197602C">Data2!$DZ$1:$DZ$10,Data2!$DZ$11:$DZ$21</definedName>
    <definedName name="A125197602C_Data">Data2!$DZ$11:$DZ$21</definedName>
    <definedName name="A125197602C_Latest">Data2!$DZ$21</definedName>
    <definedName name="A125197606L">Data2!$CY$1:$CY$10,Data2!$CY$11:$CY$21</definedName>
    <definedName name="A125197606L_Data">Data2!$CY$11:$CY$21</definedName>
    <definedName name="A125197606L_Latest">Data2!$CY$21</definedName>
    <definedName name="A125197610C">Data2!$DE$1:$DE$10,Data2!$DE$11:$DE$21</definedName>
    <definedName name="A125197610C_Data">Data2!$DE$11:$DE$21</definedName>
    <definedName name="A125197610C_Latest">Data2!$DE$21</definedName>
    <definedName name="A125197614L">Data2!$DH$1:$DH$10,Data2!$DH$11:$DH$21</definedName>
    <definedName name="A125197614L_Data">Data2!$DH$11:$DH$21</definedName>
    <definedName name="A125197614L_Latest">Data2!$DH$21</definedName>
    <definedName name="A125197618W">Data2!$DW$1:$DW$10,Data2!$DW$11:$DW$21</definedName>
    <definedName name="A125197618W_Data">Data2!$DW$11:$DW$21</definedName>
    <definedName name="A125197618W_Latest">Data2!$DW$21</definedName>
    <definedName name="A125197622L">Data2!$EC$1:$EC$10,Data2!$EC$11:$EC$21</definedName>
    <definedName name="A125197622L_Data">Data2!$EC$11:$EC$21</definedName>
    <definedName name="A125197622L_Latest">Data2!$EC$21</definedName>
    <definedName name="A125197626W">Data1!$DL$1:$DL$10,Data1!$DL$11:$DL$21</definedName>
    <definedName name="A125197626W_Data">Data1!$DL$11:$DL$21</definedName>
    <definedName name="A125197626W_Latest">Data1!$DL$21</definedName>
    <definedName name="A125197630L">Data1!$CW$1:$CW$10,Data1!$CW$11:$CW$21</definedName>
    <definedName name="A125197630L_Data">Data1!$CW$11:$CW$21</definedName>
    <definedName name="A125197630L_Latest">Data1!$CW$21</definedName>
    <definedName name="A125197634W">Data1!$DI$1:$DI$10,Data1!$DI$11:$DI$21</definedName>
    <definedName name="A125197634W_Data">Data1!$DI$11:$DI$21</definedName>
    <definedName name="A125197634W_Latest">Data1!$DI$21</definedName>
    <definedName name="A125197638F">Data1!$CE$1:$CE$10,Data1!$CE$11:$CE$21</definedName>
    <definedName name="A125197638F_Data">Data1!$CE$11:$CE$21</definedName>
    <definedName name="A125197638F_Latest">Data1!$CE$21</definedName>
    <definedName name="A125197642W">Data1!$CN$1:$CN$10,Data1!$CN$11:$CN$21</definedName>
    <definedName name="A125197642W_Data">Data1!$CN$11:$CN$21</definedName>
    <definedName name="A125197642W_Latest">Data1!$CN$21</definedName>
    <definedName name="A125197646F">Data1!$CQ$1:$CQ$10,Data1!$CQ$11:$CQ$21</definedName>
    <definedName name="A125197646F_Data">Data1!$CQ$11:$CQ$21</definedName>
    <definedName name="A125197646F_Latest">Data1!$CQ$21</definedName>
    <definedName name="A125197650W">Data1!$CT$1:$CT$10,Data1!$CT$11:$CT$21</definedName>
    <definedName name="A125197650W_Data">Data1!$CT$11:$CT$21</definedName>
    <definedName name="A125197650W_Latest">Data1!$CT$21</definedName>
    <definedName name="A125197654F">Data1!$DC$1:$DC$10,Data1!$DC$11:$DC$21</definedName>
    <definedName name="A125197654F_Data">Data1!$DC$11:$DC$21</definedName>
    <definedName name="A125197654F_Latest">Data1!$DC$21</definedName>
    <definedName name="A125197658R">Data1!$CB$1:$CB$10,Data1!$CB$11:$CB$21</definedName>
    <definedName name="A125197658R_Data">Data1!$CB$11:$CB$21</definedName>
    <definedName name="A125197658R_Latest">Data1!$CB$21</definedName>
    <definedName name="A125197662F">Data1!$CH$1:$CH$10,Data1!$CH$11:$CH$21</definedName>
    <definedName name="A125197662F_Data">Data1!$CH$11:$CH$21</definedName>
    <definedName name="A125197662F_Latest">Data1!$CH$21</definedName>
    <definedName name="A125197666R">Data1!$CK$1:$CK$10,Data1!$CK$11:$CK$21</definedName>
    <definedName name="A125197666R_Data">Data1!$CK$11:$CK$21</definedName>
    <definedName name="A125197666R_Latest">Data1!$CK$21</definedName>
    <definedName name="A125197670F">Data1!$CZ$1:$CZ$10,Data1!$CZ$11:$CZ$21</definedName>
    <definedName name="A125197670F_Data">Data1!$CZ$11:$CZ$21</definedName>
    <definedName name="A125197670F_Latest">Data1!$CZ$21</definedName>
    <definedName name="A125197674R">Data1!$DF$1:$DF$10,Data1!$DF$11:$DF$21</definedName>
    <definedName name="A125197674R_Data">Data1!$DF$11:$DF$21</definedName>
    <definedName name="A125197674R_Latest">Data1!$DF$21</definedName>
    <definedName name="A125198094L">Data1!$HY$1:$HY$10,Data1!$HY$11:$HY$21</definedName>
    <definedName name="A125198094L_Data">Data1!$HY$11:$HY$21</definedName>
    <definedName name="A125198094L_Latest">Data1!$HY$21</definedName>
    <definedName name="A125198098W">Data1!$HJ$1:$HJ$10,Data1!$HJ$11:$HJ$21</definedName>
    <definedName name="A125198098W_Data">Data1!$HJ$11:$HJ$21</definedName>
    <definedName name="A125198098W_Latest">Data1!$HJ$21</definedName>
    <definedName name="A125198102A">Data1!$HV$1:$HV$10,Data1!$HV$11:$HV$21</definedName>
    <definedName name="A125198102A_Data">Data1!$HV$11:$HV$21</definedName>
    <definedName name="A125198102A_Latest">Data1!$HV$21</definedName>
    <definedName name="A125198106K">Data1!$GR$1:$GR$10,Data1!$GR$11:$GR$21</definedName>
    <definedName name="A125198106K_Data">Data1!$GR$11:$GR$21</definedName>
    <definedName name="A125198106K_Latest">Data1!$GR$21</definedName>
    <definedName name="A125198110A">Data1!$HA$1:$HA$10,Data1!$HA$11:$HA$21</definedName>
    <definedName name="A125198110A_Data">Data1!$HA$11:$HA$21</definedName>
    <definedName name="A125198110A_Latest">Data1!$HA$21</definedName>
    <definedName name="A125198114K">Data1!$HD$1:$HD$10,Data1!$HD$11:$HD$21</definedName>
    <definedName name="A125198114K_Data">Data1!$HD$11:$HD$21</definedName>
    <definedName name="A125198114K_Latest">Data1!$HD$21</definedName>
    <definedName name="A125198118V">Data1!$HG$1:$HG$10,Data1!$HG$11:$HG$21</definedName>
    <definedName name="A125198118V_Data">Data1!$HG$11:$HG$21</definedName>
    <definedName name="A125198118V_Latest">Data1!$HG$21</definedName>
    <definedName name="A125198122K">Data1!$HP$1:$HP$10,Data1!$HP$11:$HP$21</definedName>
    <definedName name="A125198122K_Data">Data1!$HP$11:$HP$21</definedName>
    <definedName name="A125198122K_Latest">Data1!$HP$21</definedName>
    <definedName name="A125198126V">Data1!$GO$1:$GO$10,Data1!$GO$11:$GO$21</definedName>
    <definedName name="A125198126V_Data">Data1!$GO$11:$GO$21</definedName>
    <definedName name="A125198126V_Latest">Data1!$GO$21</definedName>
    <definedName name="A125198130K">Data1!$GU$1:$GU$10,Data1!$GU$11:$GU$21</definedName>
    <definedName name="A125198130K_Data">Data1!$GU$11:$GU$21</definedName>
    <definedName name="A125198130K_Latest">Data1!$GU$21</definedName>
    <definedName name="A125198134V">Data1!$GX$1:$GX$10,Data1!$GX$11:$GX$21</definedName>
    <definedName name="A125198134V_Data">Data1!$GX$11:$GX$21</definedName>
    <definedName name="A125198134V_Latest">Data1!$GX$21</definedName>
    <definedName name="A125198138C">Data1!$HM$1:$HM$10,Data1!$HM$11:$HM$21</definedName>
    <definedName name="A125198138C_Data">Data1!$HM$11:$HM$21</definedName>
    <definedName name="A125198138C_Latest">Data1!$HM$21</definedName>
    <definedName name="A125198142V">Data1!$HS$1:$HS$10,Data1!$HS$11:$HS$21</definedName>
    <definedName name="A125198142V_Data">Data1!$HS$11:$HS$21</definedName>
    <definedName name="A125198142V_Latest">Data1!$HS$21</definedName>
    <definedName name="A125198562R">Data1!$BY$1:$BY$10,Data1!$BY$11:$BY$21</definedName>
    <definedName name="A125198562R_Data">Data1!$BY$11:$BY$21</definedName>
    <definedName name="A125198562R_Latest">Data1!$BY$21</definedName>
    <definedName name="A125198566X">Data1!$BJ$1:$BJ$10,Data1!$BJ$11:$BJ$21</definedName>
    <definedName name="A125198566X_Data">Data1!$BJ$11:$BJ$21</definedName>
    <definedName name="A125198566X_Latest">Data1!$BJ$21</definedName>
    <definedName name="A125198570R">Data1!$BV$1:$BV$10,Data1!$BV$11:$BV$21</definedName>
    <definedName name="A125198570R_Data">Data1!$BV$11:$BV$21</definedName>
    <definedName name="A125198570R_Latest">Data1!$BV$21</definedName>
    <definedName name="A125198574X">Data1!$AR$1:$AR$10,Data1!$AR$11:$AR$21</definedName>
    <definedName name="A125198574X_Data">Data1!$AR$11:$AR$21</definedName>
    <definedName name="A125198574X_Latest">Data1!$AR$21</definedName>
    <definedName name="A125198578J">Data1!$BA$1:$BA$10,Data1!$BA$11:$BA$21</definedName>
    <definedName name="A125198578J_Data">Data1!$BA$11:$BA$21</definedName>
    <definedName name="A125198578J_Latest">Data1!$BA$21</definedName>
    <definedName name="A125198582X">Data1!$BD$1:$BD$10,Data1!$BD$11:$BD$21</definedName>
    <definedName name="A125198582X_Data">Data1!$BD$11:$BD$21</definedName>
    <definedName name="A125198582X_Latest">Data1!$BD$21</definedName>
    <definedName name="A125198586J">Data1!$BG$1:$BG$10,Data1!$BG$11:$BG$21</definedName>
    <definedName name="A125198586J_Data">Data1!$BG$11:$BG$21</definedName>
    <definedName name="A125198586J_Latest">Data1!$BG$21</definedName>
    <definedName name="A125198590X">Data1!$BP$1:$BP$10,Data1!$BP$11:$BP$21</definedName>
    <definedName name="A125198590X_Data">Data1!$BP$11:$BP$21</definedName>
    <definedName name="A125198590X_Latest">Data1!$BP$21</definedName>
    <definedName name="A125198594J">Data1!$AO$1:$AO$10,Data1!$AO$11:$AO$21</definedName>
    <definedName name="A125198594J_Data">Data1!$AO$11:$AO$21</definedName>
    <definedName name="A125198594J_Latest">Data1!$AO$21</definedName>
    <definedName name="A125198598T">Data1!$AU$1:$AU$10,Data1!$AU$11:$AU$21</definedName>
    <definedName name="A125198598T_Data">Data1!$AU$11:$AU$21</definedName>
    <definedName name="A125198598T_Latest">Data1!$AU$21</definedName>
    <definedName name="A125198602W">Data1!$AX$1:$AX$10,Data1!$AX$11:$AX$21</definedName>
    <definedName name="A125198602W_Data">Data1!$AX$11:$AX$21</definedName>
    <definedName name="A125198602W_Latest">Data1!$AX$21</definedName>
    <definedName name="A125198606F">Data1!$BM$1:$BM$10,Data1!$BM$11:$BM$21</definedName>
    <definedName name="A125198606F_Data">Data1!$BM$11:$BM$21</definedName>
    <definedName name="A125198606F_Latest">Data1!$BM$21</definedName>
    <definedName name="A125198610W">Data1!$BS$1:$BS$10,Data1!$BS$11:$BS$21</definedName>
    <definedName name="A125198610W_Data">Data1!$BS$11:$BS$21</definedName>
    <definedName name="A125198610W_Latest">Data1!$BS$21</definedName>
    <definedName name="A125199030V">Data1!$EY$1:$EY$10,Data1!$EY$11:$EY$21</definedName>
    <definedName name="A125199030V_Data">Data1!$EY$11:$EY$21</definedName>
    <definedName name="A125199030V_Latest">Data1!$EY$21</definedName>
    <definedName name="A125199034C">Data1!$EJ$1:$EJ$10,Data1!$EJ$11:$EJ$21</definedName>
    <definedName name="A125199034C_Data">Data1!$EJ$11:$EJ$21</definedName>
    <definedName name="A125199034C_Latest">Data1!$EJ$21</definedName>
    <definedName name="A125199038L">Data1!$EV$1:$EV$10,Data1!$EV$11:$EV$21</definedName>
    <definedName name="A125199038L_Data">Data1!$EV$11:$EV$21</definedName>
    <definedName name="A125199038L_Latest">Data1!$EV$21</definedName>
    <definedName name="A125199042C">Data1!$DR$1:$DR$10,Data1!$DR$11:$DR$21</definedName>
    <definedName name="A125199042C_Data">Data1!$DR$11:$DR$21</definedName>
    <definedName name="A125199042C_Latest">Data1!$DR$21</definedName>
    <definedName name="A125199046L">Data1!$EA$1:$EA$10,Data1!$EA$11:$EA$21</definedName>
    <definedName name="A125199046L_Data">Data1!$EA$11:$EA$21</definedName>
    <definedName name="A125199046L_Latest">Data1!$EA$21</definedName>
    <definedName name="A125199050C">Data1!$ED$1:$ED$10,Data1!$ED$11:$ED$21</definedName>
    <definedName name="A125199050C_Data">Data1!$ED$11:$ED$21</definedName>
    <definedName name="A125199050C_Latest">Data1!$ED$21</definedName>
    <definedName name="A125199054L">Data1!$EG$1:$EG$10,Data1!$EG$11:$EG$21</definedName>
    <definedName name="A125199054L_Data">Data1!$EG$11:$EG$21</definedName>
    <definedName name="A125199054L_Latest">Data1!$EG$21</definedName>
    <definedName name="A125199058W">Data1!$EP$1:$EP$10,Data1!$EP$11:$EP$21</definedName>
    <definedName name="A125199058W_Data">Data1!$EP$11:$EP$21</definedName>
    <definedName name="A125199058W_Latest">Data1!$EP$21</definedName>
    <definedName name="A125199062L">Data1!$DO$1:$DO$10,Data1!$DO$11:$DO$21</definedName>
    <definedName name="A125199062L_Data">Data1!$DO$11:$DO$21</definedName>
    <definedName name="A125199062L_Latest">Data1!$DO$21</definedName>
    <definedName name="A125199066W">Data1!$DU$1:$DU$10,Data1!$DU$11:$DU$21</definedName>
    <definedName name="A125199066W_Data">Data1!$DU$11:$DU$21</definedName>
    <definedName name="A125199066W_Latest">Data1!$DU$21</definedName>
    <definedName name="A125199070L">Data1!$DX$1:$DX$10,Data1!$DX$11:$DX$21</definedName>
    <definedName name="A125199070L_Data">Data1!$DX$11:$DX$21</definedName>
    <definedName name="A125199070L_Latest">Data1!$DX$21</definedName>
    <definedName name="A125199074W">Data1!$EM$1:$EM$10,Data1!$EM$11:$EM$21</definedName>
    <definedName name="A125199074W_Data">Data1!$EM$11:$EM$21</definedName>
    <definedName name="A125199074W_Latest">Data1!$EM$21</definedName>
    <definedName name="A125199078F">Data1!$ES$1:$ES$10,Data1!$ES$11:$ES$21</definedName>
    <definedName name="A125199078F_Data">Data1!$ES$11:$ES$21</definedName>
    <definedName name="A125199078F_Latest">Data1!$ES$21</definedName>
    <definedName name="A125199498A">Data1!$GL$1:$GL$10,Data1!$GL$11:$GL$21</definedName>
    <definedName name="A125199498A_Data">Data1!$GL$11:$GL$21</definedName>
    <definedName name="A125199498A_Latest">Data1!$GL$21</definedName>
    <definedName name="A125199502F">Data1!$FW$1:$FW$10,Data1!$FW$11:$FW$21</definedName>
    <definedName name="A125199502F_Data">Data1!$FW$11:$FW$21</definedName>
    <definedName name="A125199502F_Latest">Data1!$FW$21</definedName>
    <definedName name="A125199506R">Data1!$GI$1:$GI$10,Data1!$GI$11:$GI$21</definedName>
    <definedName name="A125199506R_Data">Data1!$GI$11:$GI$21</definedName>
    <definedName name="A125199506R_Latest">Data1!$GI$21</definedName>
    <definedName name="A125199510F">Data1!$FE$1:$FE$10,Data1!$FE$11:$FE$21</definedName>
    <definedName name="A125199510F_Data">Data1!$FE$11:$FE$21</definedName>
    <definedName name="A125199510F_Latest">Data1!$FE$21</definedName>
    <definedName name="A125199514R">Data1!$FN$1:$FN$10,Data1!$FN$11:$FN$21</definedName>
    <definedName name="A125199514R_Data">Data1!$FN$11:$FN$21</definedName>
    <definedName name="A125199514R_Latest">Data1!$FN$21</definedName>
    <definedName name="A125199518X">Data1!$FQ$1:$FQ$10,Data1!$FQ$11:$FQ$21</definedName>
    <definedName name="A125199518X_Data">Data1!$FQ$11:$FQ$21</definedName>
    <definedName name="A125199518X_Latest">Data1!$FQ$21</definedName>
    <definedName name="A125199522R">Data1!$FT$1:$FT$10,Data1!$FT$11:$FT$21</definedName>
    <definedName name="A125199522R_Data">Data1!$FT$11:$FT$21</definedName>
    <definedName name="A125199522R_Latest">Data1!$FT$21</definedName>
    <definedName name="A125199526X">Data1!$GC$1:$GC$10,Data1!$GC$11:$GC$21</definedName>
    <definedName name="A125199526X_Data">Data1!$GC$11:$GC$21</definedName>
    <definedName name="A125199526X_Latest">Data1!$GC$21</definedName>
    <definedName name="A125199530R">Data1!$FB$1:$FB$10,Data1!$FB$11:$FB$21</definedName>
    <definedName name="A125199530R_Data">Data1!$FB$11:$FB$21</definedName>
    <definedName name="A125199530R_Latest">Data1!$FB$21</definedName>
    <definedName name="A125199534X">Data1!$FH$1:$FH$10,Data1!$FH$11:$FH$21</definedName>
    <definedName name="A125199534X_Data">Data1!$FH$11:$FH$21</definedName>
    <definedName name="A125199534X_Latest">Data1!$FH$21</definedName>
    <definedName name="A125199538J">Data1!$FK$1:$FK$10,Data1!$FK$11:$FK$21</definedName>
    <definedName name="A125199538J_Data">Data1!$FK$11:$FK$21</definedName>
    <definedName name="A125199538J_Latest">Data1!$FK$21</definedName>
    <definedName name="A125199542X">Data1!$FZ$1:$FZ$10,Data1!$FZ$11:$FZ$21</definedName>
    <definedName name="A125199542X_Data">Data1!$FZ$11:$FZ$21</definedName>
    <definedName name="A125199542X_Latest">Data1!$FZ$21</definedName>
    <definedName name="A125199546J">Data1!$GF$1:$GF$10,Data1!$GF$11:$GF$21</definedName>
    <definedName name="A125199546J_Data">Data1!$GF$11:$GF$21</definedName>
    <definedName name="A125199546J_Latest">Data1!$GF$21</definedName>
    <definedName name="A125199966C">Data1!$AN$1:$AN$10,Data1!$AN$11:$AN$21</definedName>
    <definedName name="A125199966C_Data">Data1!$AN$11:$AN$21</definedName>
    <definedName name="A125199966C_Latest">Data1!$AN$21</definedName>
    <definedName name="A125199970V">Data1!$Y$1:$Y$10,Data1!$Y$11:$Y$21</definedName>
    <definedName name="A125199970V_Data">Data1!$Y$11:$Y$21</definedName>
    <definedName name="A125199970V_Latest">Data1!$Y$21</definedName>
    <definedName name="A125199974C">Data1!$AK$1:$AK$10,Data1!$AK$11:$AK$21</definedName>
    <definedName name="A125199974C_Data">Data1!$AK$11:$AK$21</definedName>
    <definedName name="A125199974C_Latest">Data1!$AK$21</definedName>
    <definedName name="A125199978L">Data1!$G$1:$G$10,Data1!$G$11:$G$21</definedName>
    <definedName name="A125199978L_Data">Data1!$G$11:$G$21</definedName>
    <definedName name="A125199978L_Latest">Data1!$G$21</definedName>
    <definedName name="A125199982C">Data1!$P$1:$P$10,Data1!$P$11:$P$21</definedName>
    <definedName name="A125199982C_Data">Data1!$P$11:$P$21</definedName>
    <definedName name="A125199982C_Latest">Data1!$P$21</definedName>
    <definedName name="A125199986L">Data1!$S$1:$S$10,Data1!$S$11:$S$21</definedName>
    <definedName name="A125199986L_Data">Data1!$S$11:$S$21</definedName>
    <definedName name="A125199986L_Latest">Data1!$S$21</definedName>
    <definedName name="A125199990C">Data1!$V$1:$V$10,Data1!$V$11:$V$21</definedName>
    <definedName name="A125199990C_Data">Data1!$V$11:$V$21</definedName>
    <definedName name="A125199990C_Latest">Data1!$V$21</definedName>
    <definedName name="A125199994L">Data1!$AE$1:$AE$10,Data1!$AE$11:$AE$21</definedName>
    <definedName name="A125199994L_Data">Data1!$AE$11:$AE$21</definedName>
    <definedName name="A125199994L_Latest">Data1!$AE$21</definedName>
    <definedName name="A125199998W">Data1!$D$1:$D$10,Data1!$D$11:$D$21</definedName>
    <definedName name="A125199998W_Data">Data1!$D$11:$D$21</definedName>
    <definedName name="A125199998W_Latest">Data1!$D$21</definedName>
    <definedName name="A125200002T">Data1!$J$1:$J$10,Data1!$J$11:$J$21</definedName>
    <definedName name="A125200002T_Data">Data1!$J$11:$J$21</definedName>
    <definedName name="A125200002T_Latest">Data1!$J$21</definedName>
    <definedName name="A125200006A">Data1!$M$1:$M$10,Data1!$M$11:$M$21</definedName>
    <definedName name="A125200006A_Data">Data1!$M$11:$M$21</definedName>
    <definedName name="A125200006A_Latest">Data1!$M$21</definedName>
    <definedName name="A125200010T">Data1!$AB$1:$AB$10,Data1!$AB$11:$AB$21</definedName>
    <definedName name="A125200010T_Data">Data1!$AB$11:$AB$21</definedName>
    <definedName name="A125200010T_Latest">Data1!$AB$21</definedName>
    <definedName name="A125200014A">Data1!$AH$1:$AH$10,Data1!$AH$11:$AH$21</definedName>
    <definedName name="A125200014A_Data">Data1!$AH$11:$AH$21</definedName>
    <definedName name="A125200014A_Latest">Data1!$AH$21</definedName>
    <definedName name="A125200018K">Data3!$AU$1:$AU$10,Data3!$AU$11:$AU$21</definedName>
    <definedName name="A125200018K_Data">Data3!$AU$11:$AU$21</definedName>
    <definedName name="A125200018K_Latest">Data3!$AU$21</definedName>
    <definedName name="A125200022A">Data3!$AF$1:$AF$10,Data3!$AF$11:$AF$21</definedName>
    <definedName name="A125200022A_Data">Data3!$AF$11:$AF$21</definedName>
    <definedName name="A125200022A_Latest">Data3!$AF$21</definedName>
    <definedName name="A125200026K">Data3!$AR$1:$AR$10,Data3!$AR$11:$AR$21</definedName>
    <definedName name="A125200026K_Data">Data3!$AR$11:$AR$21</definedName>
    <definedName name="A125200026K_Latest">Data3!$AR$21</definedName>
    <definedName name="A125200030A">Data3!$N$1:$N$10,Data3!$N$11:$N$21</definedName>
    <definedName name="A125200030A_Data">Data3!$N$11:$N$21</definedName>
    <definedName name="A125200030A_Latest">Data3!$N$21</definedName>
    <definedName name="A125200034K">Data3!$W$1:$W$10,Data3!$W$11:$W$21</definedName>
    <definedName name="A125200034K_Data">Data3!$W$11:$W$21</definedName>
    <definedName name="A125200034K_Latest">Data3!$W$21</definedName>
    <definedName name="A125200038V">Data3!$Z$1:$Z$10,Data3!$Z$11:$Z$21</definedName>
    <definedName name="A125200038V_Data">Data3!$Z$11:$Z$21</definedName>
    <definedName name="A125200038V_Latest">Data3!$Z$21</definedName>
    <definedName name="A125200042K">Data3!$AC$1:$AC$10,Data3!$AC$11:$AC$21</definedName>
    <definedName name="A125200042K_Data">Data3!$AC$11:$AC$21</definedName>
    <definedName name="A125200042K_Latest">Data3!$AC$21</definedName>
    <definedName name="A125200046V">Data3!$AL$1:$AL$10,Data3!$AL$11:$AL$21</definedName>
    <definedName name="A125200046V_Data">Data3!$AL$11:$AL$21</definedName>
    <definedName name="A125200046V_Latest">Data3!$AL$21</definedName>
    <definedName name="A125200050K">Data3!$K$1:$K$10,Data3!$K$11:$K$21</definedName>
    <definedName name="A125200050K_Data">Data3!$K$11:$K$21</definedName>
    <definedName name="A125200050K_Latest">Data3!$K$21</definedName>
    <definedName name="A125200054V">Data3!$Q$1:$Q$10,Data3!$Q$11:$Q$21</definedName>
    <definedName name="A125200054V_Data">Data3!$Q$11:$Q$21</definedName>
    <definedName name="A125200054V_Latest">Data3!$Q$21</definedName>
    <definedName name="A125200058C">Data3!$T$1:$T$10,Data3!$T$11:$T$21</definedName>
    <definedName name="A125200058C_Data">Data3!$T$11:$T$21</definedName>
    <definedName name="A125200058C_Latest">Data3!$T$21</definedName>
    <definedName name="A125200062V">Data3!$AI$1:$AI$10,Data3!$AI$11:$AI$21</definedName>
    <definedName name="A125200062V_Data">Data3!$AI$11:$AI$21</definedName>
    <definedName name="A125200062V_Latest">Data3!$AI$21</definedName>
    <definedName name="A125200066C">Data3!$AO$1:$AO$10,Data3!$AO$11:$AO$21</definedName>
    <definedName name="A125200066C_Data">Data3!$AO$11:$AO$21</definedName>
    <definedName name="A125200066C_Latest">Data3!$AO$21</definedName>
    <definedName name="A125200070V">Data2!$BK$1:$BK$10,Data2!$BK$11:$BK$21</definedName>
    <definedName name="A125200070V_Data">Data2!$BK$11:$BK$21</definedName>
    <definedName name="A125200070V_Latest">Data2!$BK$21</definedName>
    <definedName name="A125200074C">Data2!$AV$1:$AV$10,Data2!$AV$11:$AV$21</definedName>
    <definedName name="A125200074C_Data">Data2!$AV$11:$AV$21</definedName>
    <definedName name="A125200074C_Latest">Data2!$AV$21</definedName>
    <definedName name="A125200078L">Data2!$BH$1:$BH$10,Data2!$BH$11:$BH$21</definedName>
    <definedName name="A125200078L_Data">Data2!$BH$11:$BH$21</definedName>
    <definedName name="A125200078L_Latest">Data2!$BH$21</definedName>
    <definedName name="A125200082C">Data2!$AD$1:$AD$10,Data2!$AD$11:$AD$21</definedName>
    <definedName name="A125200082C_Data">Data2!$AD$11:$AD$21</definedName>
    <definedName name="A125200082C_Latest">Data2!$AD$21</definedName>
    <definedName name="A125200086L">Data2!$AM$1:$AM$10,Data2!$AM$11:$AM$21</definedName>
    <definedName name="A125200086L_Data">Data2!$AM$11:$AM$21</definedName>
    <definedName name="A125200086L_Latest">Data2!$AM$21</definedName>
    <definedName name="A125200090C">Data2!$AP$1:$AP$10,Data2!$AP$11:$AP$21</definedName>
    <definedName name="A125200090C_Data">Data2!$AP$11:$AP$21</definedName>
    <definedName name="A125200090C_Latest">Data2!$AP$21</definedName>
    <definedName name="A125200094L">Data2!$AS$1:$AS$10,Data2!$AS$11:$AS$21</definedName>
    <definedName name="A125200094L_Data">Data2!$AS$11:$AS$21</definedName>
    <definedName name="A125200094L_Latest">Data2!$AS$21</definedName>
    <definedName name="A125200098W">Data2!$BB$1:$BB$10,Data2!$BB$11:$BB$21</definedName>
    <definedName name="A125200098W_Data">Data2!$BB$11:$BB$21</definedName>
    <definedName name="A125200098W_Latest">Data2!$BB$21</definedName>
    <definedName name="A125200102A">Data2!$AA$1:$AA$10,Data2!$AA$11:$AA$21</definedName>
    <definedName name="A125200102A_Data">Data2!$AA$11:$AA$21</definedName>
    <definedName name="A125200102A_Latest">Data2!$AA$21</definedName>
    <definedName name="A125200106K">Data2!$AG$1:$AG$10,Data2!$AG$11:$AG$21</definedName>
    <definedName name="A125200106K_Data">Data2!$AG$11:$AG$21</definedName>
    <definedName name="A125200106K_Latest">Data2!$AG$21</definedName>
    <definedName name="A125200110A">Data2!$AJ$1:$AJ$10,Data2!$AJ$11:$AJ$21</definedName>
    <definedName name="A125200110A_Data">Data2!$AJ$11:$AJ$21</definedName>
    <definedName name="A125200110A_Latest">Data2!$AJ$21</definedName>
    <definedName name="A125200114K">Data2!$AY$1:$AY$10,Data2!$AY$11:$AY$21</definedName>
    <definedName name="A125200114K_Data">Data2!$AY$11:$AY$21</definedName>
    <definedName name="A125200114K_Latest">Data2!$AY$21</definedName>
    <definedName name="A125200118V">Data2!$BE$1:$BE$10,Data2!$BE$11:$BE$21</definedName>
    <definedName name="A125200118V_Data">Data2!$BE$11:$BE$21</definedName>
    <definedName name="A125200118V_Latest">Data2!$BE$21</definedName>
    <definedName name="A125200122K">Data2!$FX$1:$FX$10,Data2!$FX$11:$FX$21</definedName>
    <definedName name="A125200122K_Data">Data2!$FX$11:$FX$21</definedName>
    <definedName name="A125200122K_Latest">Data2!$FX$21</definedName>
    <definedName name="A125200126V">Data2!$FI$1:$FI$10,Data2!$FI$11:$FI$21</definedName>
    <definedName name="A125200126V_Data">Data2!$FI$11:$FI$21</definedName>
    <definedName name="A125200126V_Latest">Data2!$FI$21</definedName>
    <definedName name="A125200130K">Data2!$FU$1:$FU$10,Data2!$FU$11:$FU$21</definedName>
    <definedName name="A125200130K_Data">Data2!$FU$11:$FU$21</definedName>
    <definedName name="A125200130K_Latest">Data2!$FU$21</definedName>
    <definedName name="A125200134V">Data2!$EQ$1:$EQ$10,Data2!$EQ$11:$EQ$21</definedName>
    <definedName name="A125200134V_Data">Data2!$EQ$11:$EQ$21</definedName>
    <definedName name="A125200134V_Latest">Data2!$EQ$21</definedName>
    <definedName name="A125200138C">Data2!$EZ$1:$EZ$10,Data2!$EZ$11:$EZ$21</definedName>
    <definedName name="A125200138C_Data">Data2!$EZ$11:$EZ$21</definedName>
    <definedName name="A125200138C_Latest">Data2!$EZ$21</definedName>
    <definedName name="A125200142V">Data2!$FC$1:$FC$10,Data2!$FC$11:$FC$21</definedName>
    <definedName name="A125200142V_Data">Data2!$FC$11:$FC$21</definedName>
    <definedName name="A125200142V_Latest">Data2!$FC$21</definedName>
    <definedName name="A125200146C">Data2!$FF$1:$FF$10,Data2!$FF$11:$FF$21</definedName>
    <definedName name="A125200146C_Data">Data2!$FF$11:$FF$21</definedName>
    <definedName name="A125200146C_Latest">Data2!$FF$21</definedName>
    <definedName name="A125200150V">Data2!$FO$1:$FO$10,Data2!$FO$11:$FO$21</definedName>
    <definedName name="A125200150V_Data">Data2!$FO$11:$FO$21</definedName>
    <definedName name="A125200150V_Latest">Data2!$FO$21</definedName>
    <definedName name="A125200154C">Data2!$EN$1:$EN$10,Data2!$EN$11:$EN$21</definedName>
    <definedName name="A125200154C_Data">Data2!$EN$11:$EN$21</definedName>
    <definedName name="A125200154C_Latest">Data2!$EN$21</definedName>
    <definedName name="A125200158L">Data2!$ET$1:$ET$10,Data2!$ET$11:$ET$21</definedName>
    <definedName name="A125200158L_Data">Data2!$ET$11:$ET$21</definedName>
    <definedName name="A125200158L_Latest">Data2!$ET$21</definedName>
    <definedName name="A125200162C">Data2!$EW$1:$EW$10,Data2!$EW$11:$EW$21</definedName>
    <definedName name="A125200162C_Data">Data2!$EW$11:$EW$21</definedName>
    <definedName name="A125200162C_Latest">Data2!$EW$21</definedName>
    <definedName name="A125200166L">Data2!$FL$1:$FL$10,Data2!$FL$11:$FL$21</definedName>
    <definedName name="A125200166L_Data">Data2!$FL$11:$FL$21</definedName>
    <definedName name="A125200166L_Latest">Data2!$FL$21</definedName>
    <definedName name="A125200170C">Data2!$FR$1:$FR$10,Data2!$FR$11:$FR$21</definedName>
    <definedName name="A125200170C_Data">Data2!$FR$11:$FR$21</definedName>
    <definedName name="A125200170C_Latest">Data2!$FR$21</definedName>
    <definedName name="A125200174L">Data2!$HK$1:$HK$10,Data2!$HK$11:$HK$21</definedName>
    <definedName name="A125200174L_Data">Data2!$HK$11:$HK$21</definedName>
    <definedName name="A125200174L_Latest">Data2!$HK$21</definedName>
    <definedName name="A125200178W">Data2!$GV$1:$GV$10,Data2!$GV$11:$GV$21</definedName>
    <definedName name="A125200178W_Data">Data2!$GV$11:$GV$21</definedName>
    <definedName name="A125200178W_Latest">Data2!$GV$21</definedName>
    <definedName name="A125200182L">Data2!$HH$1:$HH$10,Data2!$HH$11:$HH$21</definedName>
    <definedName name="A125200182L_Data">Data2!$HH$11:$HH$21</definedName>
    <definedName name="A125200182L_Latest">Data2!$HH$21</definedName>
    <definedName name="A125200186W">Data2!$GD$1:$GD$10,Data2!$GD$11:$GD$21</definedName>
    <definedName name="A125200186W_Data">Data2!$GD$11:$GD$21</definedName>
    <definedName name="A125200186W_Latest">Data2!$GD$21</definedName>
    <definedName name="A125200190L">Data2!$GM$1:$GM$10,Data2!$GM$11:$GM$21</definedName>
    <definedName name="A125200190L_Data">Data2!$GM$11:$GM$21</definedName>
    <definedName name="A125200190L_Latest">Data2!$GM$21</definedName>
    <definedName name="A125200194W">Data2!$GP$1:$GP$10,Data2!$GP$11:$GP$21</definedName>
    <definedName name="A125200194W_Data">Data2!$GP$11:$GP$21</definedName>
    <definedName name="A125200194W_Latest">Data2!$GP$21</definedName>
    <definedName name="A125200198F">Data2!$GS$1:$GS$10,Data2!$GS$11:$GS$21</definedName>
    <definedName name="A125200198F_Data">Data2!$GS$11:$GS$21</definedName>
    <definedName name="A125200198F_Latest">Data2!$GS$21</definedName>
    <definedName name="A125200202K">Data2!$HB$1:$HB$10,Data2!$HB$11:$HB$21</definedName>
    <definedName name="A125200202K_Data">Data2!$HB$11:$HB$21</definedName>
    <definedName name="A125200202K_Latest">Data2!$HB$21</definedName>
    <definedName name="A125200206V">Data2!$GA$1:$GA$10,Data2!$GA$11:$GA$21</definedName>
    <definedName name="A125200206V_Data">Data2!$GA$11:$GA$21</definedName>
    <definedName name="A125200206V_Latest">Data2!$GA$21</definedName>
    <definedName name="A125200210K">Data2!$GG$1:$GG$10,Data2!$GG$11:$GG$21</definedName>
    <definedName name="A125200210K_Data">Data2!$GG$11:$GG$21</definedName>
    <definedName name="A125200210K_Latest">Data2!$GG$21</definedName>
    <definedName name="A125200214V">Data2!$GJ$1:$GJ$10,Data2!$GJ$11:$GJ$21</definedName>
    <definedName name="A125200214V_Data">Data2!$GJ$11:$GJ$21</definedName>
    <definedName name="A125200214V_Latest">Data2!$GJ$21</definedName>
    <definedName name="A125200218C">Data2!$GY$1:$GY$10,Data2!$GY$11:$GY$21</definedName>
    <definedName name="A125200218C_Data">Data2!$GY$11:$GY$21</definedName>
    <definedName name="A125200218C_Latest">Data2!$GY$21</definedName>
    <definedName name="A125200222V">Data2!$HE$1:$HE$10,Data2!$HE$11:$HE$21</definedName>
    <definedName name="A125200222V_Data">Data2!$HE$11:$HE$21</definedName>
    <definedName name="A125200222V_Latest">Data2!$HE$21</definedName>
    <definedName name="A125200226C">Data3!$H$1:$H$10,Data3!$H$11:$H$21</definedName>
    <definedName name="A125200226C_Data">Data3!$H$11:$H$21</definedName>
    <definedName name="A125200226C_Latest">Data3!$H$21</definedName>
    <definedName name="A125200230V">Data2!$II$1:$II$10,Data2!$II$11:$II$21</definedName>
    <definedName name="A125200230V_Data">Data2!$II$11:$II$21</definedName>
    <definedName name="A125200230V_Latest">Data2!$II$21</definedName>
    <definedName name="A125200234C">Data3!$E$1:$E$10,Data3!$E$11:$E$21</definedName>
    <definedName name="A125200234C_Data">Data3!$E$11:$E$21</definedName>
    <definedName name="A125200234C_Latest">Data3!$E$21</definedName>
    <definedName name="A125200238L">Data2!$HQ$1:$HQ$10,Data2!$HQ$11:$HQ$21</definedName>
    <definedName name="A125200238L_Data">Data2!$HQ$11:$HQ$21</definedName>
    <definedName name="A125200238L_Latest">Data2!$HQ$21</definedName>
    <definedName name="A125200242C">Data2!$HZ$1:$HZ$10,Data2!$HZ$11:$HZ$21</definedName>
    <definedName name="A125200242C_Data">Data2!$HZ$11:$HZ$21</definedName>
    <definedName name="A125200242C_Latest">Data2!$HZ$21</definedName>
    <definedName name="A125200246L">Data2!$IC$1:$IC$10,Data2!$IC$11:$IC$21</definedName>
    <definedName name="A125200246L_Data">Data2!$IC$11:$IC$21</definedName>
    <definedName name="A125200246L_Latest">Data2!$IC$21</definedName>
    <definedName name="A125200250C">Data2!$IF$1:$IF$10,Data2!$IF$11:$IF$21</definedName>
    <definedName name="A125200250C_Data">Data2!$IF$11:$IF$21</definedName>
    <definedName name="A125200250C_Latest">Data2!$IF$21</definedName>
    <definedName name="A125200254L">Data2!$IO$1:$IO$10,Data2!$IO$11:$IO$21</definedName>
    <definedName name="A125200254L_Data">Data2!$IO$11:$IO$21</definedName>
    <definedName name="A125200254L_Latest">Data2!$IO$21</definedName>
    <definedName name="A125200258W">Data2!$HN$1:$HN$10,Data2!$HN$11:$HN$21</definedName>
    <definedName name="A125200258W_Data">Data2!$HN$11:$HN$21</definedName>
    <definedName name="A125200258W_Latest">Data2!$HN$21</definedName>
    <definedName name="A125200262L">Data2!$HT$1:$HT$10,Data2!$HT$11:$HT$21</definedName>
    <definedName name="A125200262L_Data">Data2!$HT$11:$HT$21</definedName>
    <definedName name="A125200262L_Latest">Data2!$HT$21</definedName>
    <definedName name="A125200266W">Data2!$HW$1:$HW$10,Data2!$HW$11:$HW$21</definedName>
    <definedName name="A125200266W_Data">Data2!$HW$11:$HW$21</definedName>
    <definedName name="A125200266W_Latest">Data2!$HW$21</definedName>
    <definedName name="A125200270L">Data2!$IL$1:$IL$10,Data2!$IL$11:$IL$21</definedName>
    <definedName name="A125200270L_Data">Data2!$IL$11:$IL$21</definedName>
    <definedName name="A125200270L_Latest">Data2!$IL$21</definedName>
    <definedName name="A125200274W">Data3!$B$1:$B$10,Data3!$B$11:$B$21</definedName>
    <definedName name="A125200274W_Data">Data3!$B$11:$B$21</definedName>
    <definedName name="A125200274W_Latest">Data3!$B$21</definedName>
    <definedName name="A125200278F">Data2!$X$1:$X$10,Data2!$X$11:$X$21</definedName>
    <definedName name="A125200278F_Data">Data2!$X$11:$X$21</definedName>
    <definedName name="A125200278F_Latest">Data2!$X$21</definedName>
    <definedName name="A125200282W">Data2!$I$1:$I$10,Data2!$I$11:$I$21</definedName>
    <definedName name="A125200282W_Data">Data2!$I$11:$I$21</definedName>
    <definedName name="A125200282W_Latest">Data2!$I$21</definedName>
    <definedName name="A125200286F">Data2!$U$1:$U$10,Data2!$U$11:$U$21</definedName>
    <definedName name="A125200286F_Data">Data2!$U$11:$U$21</definedName>
    <definedName name="A125200286F_Latest">Data2!$U$21</definedName>
    <definedName name="A125200290W">Data1!$IG$1:$IG$10,Data1!$IG$11:$IG$21</definedName>
    <definedName name="A125200290W_Data">Data1!$IG$11:$IG$21</definedName>
    <definedName name="A125200290W_Latest">Data1!$IG$21</definedName>
    <definedName name="A125200294F">Data1!$IP$1:$IP$10,Data1!$IP$11:$IP$21</definedName>
    <definedName name="A125200294F_Data">Data1!$IP$11:$IP$21</definedName>
    <definedName name="A125200294F_Latest">Data1!$IP$21</definedName>
    <definedName name="A125200298R">Data2!$C$1:$C$10,Data2!$C$11:$C$21</definedName>
    <definedName name="A125200298R_Data">Data2!$C$11:$C$21</definedName>
    <definedName name="A125200298R_Latest">Data2!$C$21</definedName>
    <definedName name="A125200302V">Data2!$F$1:$F$10,Data2!$F$11:$F$21</definedName>
    <definedName name="A125200302V_Data">Data2!$F$11:$F$21</definedName>
    <definedName name="A125200302V_Latest">Data2!$F$21</definedName>
    <definedName name="A125200306C">Data2!$O$1:$O$10,Data2!$O$11:$O$21</definedName>
    <definedName name="A125200306C_Data">Data2!$O$11:$O$21</definedName>
    <definedName name="A125200306C_Latest">Data2!$O$21</definedName>
    <definedName name="A125200310V">Data1!$ID$1:$ID$10,Data1!$ID$11:$ID$21</definedName>
    <definedName name="A125200310V_Data">Data1!$ID$11:$ID$21</definedName>
    <definedName name="A125200310V_Latest">Data1!$ID$21</definedName>
    <definedName name="A125200314C">Data1!$IJ$1:$IJ$10,Data1!$IJ$11:$IJ$21</definedName>
    <definedName name="A125200314C_Data">Data1!$IJ$11:$IJ$21</definedName>
    <definedName name="A125200314C_Latest">Data1!$IJ$21</definedName>
    <definedName name="A125200318L">Data1!$IM$1:$IM$10,Data1!$IM$11:$IM$21</definedName>
    <definedName name="A125200318L_Data">Data1!$IM$11:$IM$21</definedName>
    <definedName name="A125200318L_Latest">Data1!$IM$21</definedName>
    <definedName name="A125200322C">Data2!$L$1:$L$10,Data2!$L$11:$L$21</definedName>
    <definedName name="A125200322C_Data">Data2!$L$11:$L$21</definedName>
    <definedName name="A125200322C_Latest">Data2!$L$21</definedName>
    <definedName name="A125200326L">Data2!$R$1:$R$10,Data2!$R$11:$R$21</definedName>
    <definedName name="A125200326L_Data">Data2!$R$11:$R$21</definedName>
    <definedName name="A125200326L_Latest">Data2!$R$21</definedName>
    <definedName name="A125200330C">Data2!$CX$1:$CX$10,Data2!$CX$11:$CX$21</definedName>
    <definedName name="A125200330C_Data">Data2!$CX$11:$CX$21</definedName>
    <definedName name="A125200330C_Latest">Data2!$CX$21</definedName>
    <definedName name="A125200334L">Data2!$CI$1:$CI$10,Data2!$CI$11:$CI$21</definedName>
    <definedName name="A125200334L_Data">Data2!$CI$11:$CI$21</definedName>
    <definedName name="A125200334L_Latest">Data2!$CI$21</definedName>
    <definedName name="A125200338W">Data2!$CU$1:$CU$10,Data2!$CU$11:$CU$21</definedName>
    <definedName name="A125200338W_Data">Data2!$CU$11:$CU$21</definedName>
    <definedName name="A125200338W_Latest">Data2!$CU$21</definedName>
    <definedName name="A125200342L">Data2!$BQ$1:$BQ$10,Data2!$BQ$11:$BQ$21</definedName>
    <definedName name="A125200342L_Data">Data2!$BQ$11:$BQ$21</definedName>
    <definedName name="A125200342L_Latest">Data2!$BQ$21</definedName>
    <definedName name="A125200346W">Data2!$BZ$1:$BZ$10,Data2!$BZ$11:$BZ$21</definedName>
    <definedName name="A125200346W_Data">Data2!$BZ$11:$BZ$21</definedName>
    <definedName name="A125200346W_Latest">Data2!$BZ$21</definedName>
    <definedName name="A125200350L">Data2!$CC$1:$CC$10,Data2!$CC$11:$CC$21</definedName>
    <definedName name="A125200350L_Data">Data2!$CC$11:$CC$21</definedName>
    <definedName name="A125200350L_Latest">Data2!$CC$21</definedName>
    <definedName name="A125200354W">Data2!$CF$1:$CF$10,Data2!$CF$11:$CF$21</definedName>
    <definedName name="A125200354W_Data">Data2!$CF$11:$CF$21</definedName>
    <definedName name="A125200354W_Latest">Data2!$CF$21</definedName>
    <definedName name="A125200358F">Data2!$CO$1:$CO$10,Data2!$CO$11:$CO$21</definedName>
    <definedName name="A125200358F_Data">Data2!$CO$11:$CO$21</definedName>
    <definedName name="A125200358F_Latest">Data2!$CO$21</definedName>
    <definedName name="A125200362W">Data2!$BN$1:$BN$10,Data2!$BN$11:$BN$21</definedName>
    <definedName name="A125200362W_Data">Data2!$BN$11:$BN$21</definedName>
    <definedName name="A125200362W_Latest">Data2!$BN$21</definedName>
    <definedName name="A125200366F">Data2!$BT$1:$BT$10,Data2!$BT$11:$BT$21</definedName>
    <definedName name="A125200366F_Data">Data2!$BT$11:$BT$21</definedName>
    <definedName name="A125200366F_Latest">Data2!$BT$21</definedName>
    <definedName name="A125200370W">Data2!$BW$1:$BW$10,Data2!$BW$11:$BW$21</definedName>
    <definedName name="A125200370W_Data">Data2!$BW$11:$BW$21</definedName>
    <definedName name="A125200370W_Latest">Data2!$BW$21</definedName>
    <definedName name="A125200374F">Data2!$CL$1:$CL$10,Data2!$CL$11:$CL$21</definedName>
    <definedName name="A125200374F_Data">Data2!$CL$11:$CL$21</definedName>
    <definedName name="A125200374F_Latest">Data2!$CL$21</definedName>
    <definedName name="A125200378R">Data2!$CR$1:$CR$10,Data2!$CR$11:$CR$21</definedName>
    <definedName name="A125200378R_Data">Data2!$CR$11:$CR$21</definedName>
    <definedName name="A125200378R_Latest">Data2!$CR$21</definedName>
    <definedName name="A125200382F">Data2!$EK$1:$EK$10,Data2!$EK$11:$EK$21</definedName>
    <definedName name="A125200382F_Data">Data2!$EK$11:$EK$21</definedName>
    <definedName name="A125200382F_Latest">Data2!$EK$21</definedName>
    <definedName name="A125200386R">Data2!$DV$1:$DV$10,Data2!$DV$11:$DV$21</definedName>
    <definedName name="A125200386R_Data">Data2!$DV$11:$DV$21</definedName>
    <definedName name="A125200386R_Latest">Data2!$DV$21</definedName>
    <definedName name="A125200390F">Data2!$EH$1:$EH$10,Data2!$EH$11:$EH$21</definedName>
    <definedName name="A125200390F_Data">Data2!$EH$11:$EH$21</definedName>
    <definedName name="A125200390F_Latest">Data2!$EH$21</definedName>
    <definedName name="A125200394R">Data2!$DD$1:$DD$10,Data2!$DD$11:$DD$21</definedName>
    <definedName name="A125200394R_Data">Data2!$DD$11:$DD$21</definedName>
    <definedName name="A125200394R_Latest">Data2!$DD$21</definedName>
    <definedName name="A125200398X">Data2!$DM$1:$DM$10,Data2!$DM$11:$DM$21</definedName>
    <definedName name="A125200398X_Data">Data2!$DM$11:$DM$21</definedName>
    <definedName name="A125200398X_Latest">Data2!$DM$21</definedName>
    <definedName name="A125200402C">Data2!$DP$1:$DP$10,Data2!$DP$11:$DP$21</definedName>
    <definedName name="A125200402C_Data">Data2!$DP$11:$DP$21</definedName>
    <definedName name="A125200402C_Latest">Data2!$DP$21</definedName>
    <definedName name="A125200406L">Data2!$DS$1:$DS$10,Data2!$DS$11:$DS$21</definedName>
    <definedName name="A125200406L_Data">Data2!$DS$11:$DS$21</definedName>
    <definedName name="A125200406L_Latest">Data2!$DS$21</definedName>
    <definedName name="A125200410C">Data2!$EB$1:$EB$10,Data2!$EB$11:$EB$21</definedName>
    <definedName name="A125200410C_Data">Data2!$EB$11:$EB$21</definedName>
    <definedName name="A125200410C_Latest">Data2!$EB$21</definedName>
    <definedName name="A125200414L">Data2!$DA$1:$DA$10,Data2!$DA$11:$DA$21</definedName>
    <definedName name="A125200414L_Data">Data2!$DA$11:$DA$21</definedName>
    <definedName name="A125200414L_Latest">Data2!$DA$21</definedName>
    <definedName name="A125200418W">Data2!$DG$1:$DG$10,Data2!$DG$11:$DG$21</definedName>
    <definedName name="A125200418W_Data">Data2!$DG$11:$DG$21</definedName>
    <definedName name="A125200418W_Latest">Data2!$DG$21</definedName>
    <definedName name="A125200422L">Data2!$DJ$1:$DJ$10,Data2!$DJ$11:$DJ$21</definedName>
    <definedName name="A125200422L_Data">Data2!$DJ$11:$DJ$21</definedName>
    <definedName name="A125200422L_Latest">Data2!$DJ$21</definedName>
    <definedName name="A125200426W">Data2!$DY$1:$DY$10,Data2!$DY$11:$DY$21</definedName>
    <definedName name="A125200426W_Data">Data2!$DY$11:$DY$21</definedName>
    <definedName name="A125200426W_Latest">Data2!$DY$21</definedName>
    <definedName name="A125200430L">Data2!$EE$1:$EE$10,Data2!$EE$11:$EE$21</definedName>
    <definedName name="A125200430L_Data">Data2!$EE$11:$EE$21</definedName>
    <definedName name="A125200430L_Latest">Data2!$EE$21</definedName>
    <definedName name="A125200434W">Data1!$DN$1:$DN$10,Data1!$DN$11:$DN$21</definedName>
    <definedName name="A125200434W_Data">Data1!$DN$11:$DN$21</definedName>
    <definedName name="A125200434W_Latest">Data1!$DN$21</definedName>
    <definedName name="A125200438F">Data1!$CY$1:$CY$10,Data1!$CY$11:$CY$21</definedName>
    <definedName name="A125200438F_Data">Data1!$CY$11:$CY$21</definedName>
    <definedName name="A125200438F_Latest">Data1!$CY$21</definedName>
    <definedName name="A125200442W">Data1!$DK$1:$DK$10,Data1!$DK$11:$DK$21</definedName>
    <definedName name="A125200442W_Data">Data1!$DK$11:$DK$21</definedName>
    <definedName name="A125200442W_Latest">Data1!$DK$21</definedName>
    <definedName name="A125200446F">Data1!$CG$1:$CG$10,Data1!$CG$11:$CG$21</definedName>
    <definedName name="A125200446F_Data">Data1!$CG$11:$CG$21</definedName>
    <definedName name="A125200446F_Latest">Data1!$CG$21</definedName>
    <definedName name="A125200450W">Data1!$CP$1:$CP$10,Data1!$CP$11:$CP$21</definedName>
    <definedName name="A125200450W_Data">Data1!$CP$11:$CP$21</definedName>
    <definedName name="A125200450W_Latest">Data1!$CP$21</definedName>
    <definedName name="A125200454F">Data1!$CS$1:$CS$10,Data1!$CS$11:$CS$21</definedName>
    <definedName name="A125200454F_Data">Data1!$CS$11:$CS$21</definedName>
    <definedName name="A125200454F_Latest">Data1!$CS$21</definedName>
    <definedName name="A125200458R">Data1!$CV$1:$CV$10,Data1!$CV$11:$CV$21</definedName>
    <definedName name="A125200458R_Data">Data1!$CV$11:$CV$21</definedName>
    <definedName name="A125200458R_Latest">Data1!$CV$21</definedName>
    <definedName name="A125200462F">Data1!$DE$1:$DE$10,Data1!$DE$11:$DE$21</definedName>
    <definedName name="A125200462F_Data">Data1!$DE$11:$DE$21</definedName>
    <definedName name="A125200462F_Latest">Data1!$DE$21</definedName>
    <definedName name="A125200466R">Data1!$CD$1:$CD$10,Data1!$CD$11:$CD$21</definedName>
    <definedName name="A125200466R_Data">Data1!$CD$11:$CD$21</definedName>
    <definedName name="A125200466R_Latest">Data1!$CD$21</definedName>
    <definedName name="A125200470F">Data1!$CJ$1:$CJ$10,Data1!$CJ$11:$CJ$21</definedName>
    <definedName name="A125200470F_Data">Data1!$CJ$11:$CJ$21</definedName>
    <definedName name="A125200470F_Latest">Data1!$CJ$21</definedName>
    <definedName name="A125200474R">Data1!$CM$1:$CM$10,Data1!$CM$11:$CM$21</definedName>
    <definedName name="A125200474R_Data">Data1!$CM$11:$CM$21</definedName>
    <definedName name="A125200474R_Latest">Data1!$CM$21</definedName>
    <definedName name="A125200478X">Data1!$DB$1:$DB$10,Data1!$DB$11:$DB$21</definedName>
    <definedName name="A125200478X_Data">Data1!$DB$11:$DB$21</definedName>
    <definedName name="A125200478X_Latest">Data1!$DB$21</definedName>
    <definedName name="A125200482R">Data1!$DH$1:$DH$10,Data1!$DH$11:$DH$21</definedName>
    <definedName name="A125200482R_Data">Data1!$DH$11:$DH$21</definedName>
    <definedName name="A125200482R_Latest">Data1!$DH$21</definedName>
    <definedName name="A125200902X">Data1!$IA$1:$IA$10,Data1!$IA$11:$IA$21</definedName>
    <definedName name="A125200902X_Data">Data1!$IA$11:$IA$21</definedName>
    <definedName name="A125200902X_Latest">Data1!$IA$21</definedName>
    <definedName name="A125200906J">Data1!$HL$1:$HL$10,Data1!$HL$11:$HL$21</definedName>
    <definedName name="A125200906J_Data">Data1!$HL$11:$HL$21</definedName>
    <definedName name="A125200906J_Latest">Data1!$HL$21</definedName>
    <definedName name="A125200910X">Data1!$HX$1:$HX$10,Data1!$HX$11:$HX$21</definedName>
    <definedName name="A125200910X_Data">Data1!$HX$11:$HX$21</definedName>
    <definedName name="A125200910X_Latest">Data1!$HX$21</definedName>
    <definedName name="A125200914J">Data1!$GT$1:$GT$10,Data1!$GT$11:$GT$21</definedName>
    <definedName name="A125200914J_Data">Data1!$GT$11:$GT$21</definedName>
    <definedName name="A125200914J_Latest">Data1!$GT$21</definedName>
    <definedName name="A125200918T">Data1!$HC$1:$HC$10,Data1!$HC$11:$HC$21</definedName>
    <definedName name="A125200918T_Data">Data1!$HC$11:$HC$21</definedName>
    <definedName name="A125200918T_Latest">Data1!$HC$21</definedName>
    <definedName name="A125200922J">Data1!$HF$1:$HF$10,Data1!$HF$11:$HF$21</definedName>
    <definedName name="A125200922J_Data">Data1!$HF$11:$HF$21</definedName>
    <definedName name="A125200922J_Latest">Data1!$HF$21</definedName>
    <definedName name="A125200926T">Data1!$HI$1:$HI$10,Data1!$HI$11:$HI$21</definedName>
    <definedName name="A125200926T_Data">Data1!$HI$11:$HI$21</definedName>
    <definedName name="A125200926T_Latest">Data1!$HI$21</definedName>
    <definedName name="A125200930J">Data1!$HR$1:$HR$10,Data1!$HR$11:$HR$21</definedName>
    <definedName name="A125200930J_Data">Data1!$HR$11:$HR$21</definedName>
    <definedName name="A125200930J_Latest">Data1!$HR$21</definedName>
    <definedName name="A125200934T">Data1!$GQ$1:$GQ$10,Data1!$GQ$11:$GQ$21</definedName>
    <definedName name="A125200934T_Data">Data1!$GQ$11:$GQ$21</definedName>
    <definedName name="A125200934T_Latest">Data1!$GQ$21</definedName>
    <definedName name="A125200938A">Data1!$GW$1:$GW$10,Data1!$GW$11:$GW$21</definedName>
    <definedName name="A125200938A_Data">Data1!$GW$11:$GW$21</definedName>
    <definedName name="A125200938A_Latest">Data1!$GW$21</definedName>
    <definedName name="A125200942T">Data1!$GZ$1:$GZ$10,Data1!$GZ$11:$GZ$21</definedName>
    <definedName name="A125200942T_Data">Data1!$GZ$11:$GZ$21</definedName>
    <definedName name="A125200942T_Latest">Data1!$GZ$21</definedName>
    <definedName name="A125200946A">Data1!$HO$1:$HO$10,Data1!$HO$11:$HO$21</definedName>
    <definedName name="A125200946A_Data">Data1!$HO$11:$HO$21</definedName>
    <definedName name="A125200946A_Latest">Data1!$HO$21</definedName>
    <definedName name="A125200950T">Data1!$HU$1:$HU$10,Data1!$HU$11:$HU$21</definedName>
    <definedName name="A125200950T_Data">Data1!$HU$11:$HU$21</definedName>
    <definedName name="A125200950T_Latest">Data1!$HU$21</definedName>
    <definedName name="A125201370R">Data1!$CA$1:$CA$10,Data1!$CA$11:$CA$21</definedName>
    <definedName name="A125201370R_Data">Data1!$CA$11:$CA$21</definedName>
    <definedName name="A125201370R_Latest">Data1!$CA$21</definedName>
    <definedName name="A125201374X">Data1!$BL$1:$BL$10,Data1!$BL$11:$BL$21</definedName>
    <definedName name="A125201374X_Data">Data1!$BL$11:$BL$21</definedName>
    <definedName name="A125201374X_Latest">Data1!$BL$21</definedName>
    <definedName name="A125201378J">Data1!$BX$1:$BX$10,Data1!$BX$11:$BX$21</definedName>
    <definedName name="A125201378J_Data">Data1!$BX$11:$BX$21</definedName>
    <definedName name="A125201378J_Latest">Data1!$BX$21</definedName>
    <definedName name="A125201382X">Data1!$AT$1:$AT$10,Data1!$AT$11:$AT$21</definedName>
    <definedName name="A125201382X_Data">Data1!$AT$11:$AT$21</definedName>
    <definedName name="A125201382X_Latest">Data1!$AT$21</definedName>
    <definedName name="A125201386J">Data1!$BC$1:$BC$10,Data1!$BC$11:$BC$21</definedName>
    <definedName name="A125201386J_Data">Data1!$BC$11:$BC$21</definedName>
    <definedName name="A125201386J_Latest">Data1!$BC$21</definedName>
    <definedName name="A125201390X">Data1!$BF$1:$BF$10,Data1!$BF$11:$BF$21</definedName>
    <definedName name="A125201390X_Data">Data1!$BF$11:$BF$21</definedName>
    <definedName name="A125201390X_Latest">Data1!$BF$21</definedName>
    <definedName name="A125201394J">Data1!$BI$1:$BI$10,Data1!$BI$11:$BI$21</definedName>
    <definedName name="A125201394J_Data">Data1!$BI$11:$BI$21</definedName>
    <definedName name="A125201394J_Latest">Data1!$BI$21</definedName>
    <definedName name="A125201398T">Data1!$BR$1:$BR$10,Data1!$BR$11:$BR$21</definedName>
    <definedName name="A125201398T_Data">Data1!$BR$11:$BR$21</definedName>
    <definedName name="A125201398T_Latest">Data1!$BR$21</definedName>
    <definedName name="A125201402W">Data1!$AQ$1:$AQ$10,Data1!$AQ$11:$AQ$21</definedName>
    <definedName name="A125201402W_Data">Data1!$AQ$11:$AQ$21</definedName>
    <definedName name="A125201402W_Latest">Data1!$AQ$21</definedName>
    <definedName name="A125201406F">Data1!$AW$1:$AW$10,Data1!$AW$11:$AW$21</definedName>
    <definedName name="A125201406F_Data">Data1!$AW$11:$AW$21</definedName>
    <definedName name="A125201406F_Latest">Data1!$AW$21</definedName>
    <definedName name="A125201410W">Data1!$AZ$1:$AZ$10,Data1!$AZ$11:$AZ$21</definedName>
    <definedName name="A125201410W_Data">Data1!$AZ$11:$AZ$21</definedName>
    <definedName name="A125201410W_Latest">Data1!$AZ$21</definedName>
    <definedName name="A125201414F">Data1!$BO$1:$BO$10,Data1!$BO$11:$BO$21</definedName>
    <definedName name="A125201414F_Data">Data1!$BO$11:$BO$21</definedName>
    <definedName name="A125201414F_Latest">Data1!$BO$21</definedName>
    <definedName name="A125201418R">Data1!$BU$1:$BU$10,Data1!$BU$11:$BU$21</definedName>
    <definedName name="A125201418R_Data">Data1!$BU$11:$BU$21</definedName>
    <definedName name="A125201418R_Latest">Data1!$BU$21</definedName>
    <definedName name="A125201838K">Data1!$FA$1:$FA$10,Data1!$FA$11:$FA$21</definedName>
    <definedName name="A125201838K_Data">Data1!$FA$11:$FA$21</definedName>
    <definedName name="A125201838K_Latest">Data1!$FA$21</definedName>
    <definedName name="A125201842A">Data1!$EL$1:$EL$10,Data1!$EL$11:$EL$21</definedName>
    <definedName name="A125201842A_Data">Data1!$EL$11:$EL$21</definedName>
    <definedName name="A125201842A_Latest">Data1!$EL$21</definedName>
    <definedName name="A125201846K">Data1!$EX$1:$EX$10,Data1!$EX$11:$EX$21</definedName>
    <definedName name="A125201846K_Data">Data1!$EX$11:$EX$21</definedName>
    <definedName name="A125201846K_Latest">Data1!$EX$21</definedName>
    <definedName name="A125201850A">Data1!$DT$1:$DT$10,Data1!$DT$11:$DT$21</definedName>
    <definedName name="A125201850A_Data">Data1!$DT$11:$DT$21</definedName>
    <definedName name="A125201850A_Latest">Data1!$DT$21</definedName>
    <definedName name="A125201854K">Data1!$EC$1:$EC$10,Data1!$EC$11:$EC$21</definedName>
    <definedName name="A125201854K_Data">Data1!$EC$11:$EC$21</definedName>
    <definedName name="A125201854K_Latest">Data1!$EC$21</definedName>
    <definedName name="A125201858V">Data1!$EF$1:$EF$10,Data1!$EF$11:$EF$21</definedName>
    <definedName name="A125201858V_Data">Data1!$EF$11:$EF$21</definedName>
    <definedName name="A125201858V_Latest">Data1!$EF$21</definedName>
    <definedName name="A125201862K">Data1!$EI$1:$EI$10,Data1!$EI$11:$EI$21</definedName>
    <definedName name="A125201862K_Data">Data1!$EI$11:$EI$21</definedName>
    <definedName name="A125201862K_Latest">Data1!$EI$21</definedName>
    <definedName name="A125201866V">Data1!$ER$1:$ER$10,Data1!$ER$11:$ER$21</definedName>
    <definedName name="A125201866V_Data">Data1!$ER$11:$ER$21</definedName>
    <definedName name="A125201866V_Latest">Data1!$ER$21</definedName>
    <definedName name="A125201870K">Data1!$DQ$1:$DQ$10,Data1!$DQ$11:$DQ$21</definedName>
    <definedName name="A125201870K_Data">Data1!$DQ$11:$DQ$21</definedName>
    <definedName name="A125201870K_Latest">Data1!$DQ$21</definedName>
    <definedName name="A125201874V">Data1!$DW$1:$DW$10,Data1!$DW$11:$DW$21</definedName>
    <definedName name="A125201874V_Data">Data1!$DW$11:$DW$21</definedName>
    <definedName name="A125201874V_Latest">Data1!$DW$21</definedName>
    <definedName name="A125201878C">Data1!$DZ$1:$DZ$10,Data1!$DZ$11:$DZ$21</definedName>
    <definedName name="A125201878C_Data">Data1!$DZ$11:$DZ$21</definedName>
    <definedName name="A125201878C_Latest">Data1!$DZ$21</definedName>
    <definedName name="A125201882V">Data1!$EO$1:$EO$10,Data1!$EO$11:$EO$21</definedName>
    <definedName name="A125201882V_Data">Data1!$EO$11:$EO$21</definedName>
    <definedName name="A125201882V_Latest">Data1!$EO$21</definedName>
    <definedName name="A125201886C">Data1!$EU$1:$EU$10,Data1!$EU$11:$EU$21</definedName>
    <definedName name="A125201886C_Data">Data1!$EU$11:$EU$21</definedName>
    <definedName name="A125201886C_Latest">Data1!$EU$21</definedName>
    <definedName name="A125202306R">Data1!$GN$1:$GN$10,Data1!$GN$11:$GN$21</definedName>
    <definedName name="A125202306R_Data">Data1!$GN$11:$GN$21</definedName>
    <definedName name="A125202306R_Latest">Data1!$GN$21</definedName>
    <definedName name="A125202310F">Data1!$FY$1:$FY$10,Data1!$FY$11:$FY$21</definedName>
    <definedName name="A125202310F_Data">Data1!$FY$11:$FY$21</definedName>
    <definedName name="A125202310F_Latest">Data1!$FY$21</definedName>
    <definedName name="A125202314R">Data1!$GK$1:$GK$10,Data1!$GK$11:$GK$21</definedName>
    <definedName name="A125202314R_Data">Data1!$GK$11:$GK$21</definedName>
    <definedName name="A125202314R_Latest">Data1!$GK$21</definedName>
    <definedName name="A125202318X">Data1!$FG$1:$FG$10,Data1!$FG$11:$FG$21</definedName>
    <definedName name="A125202318X_Data">Data1!$FG$11:$FG$21</definedName>
    <definedName name="A125202318X_Latest">Data1!$FG$21</definedName>
    <definedName name="A125202322R">Data1!$FP$1:$FP$10,Data1!$FP$11:$FP$21</definedName>
    <definedName name="A125202322R_Data">Data1!$FP$11:$FP$21</definedName>
    <definedName name="A125202322R_Latest">Data1!$FP$21</definedName>
    <definedName name="A125202326X">Data1!$FS$1:$FS$10,Data1!$FS$11:$FS$21</definedName>
    <definedName name="A125202326X_Data">Data1!$FS$11:$FS$21</definedName>
    <definedName name="A125202326X_Latest">Data1!$FS$21</definedName>
    <definedName name="A125202330R">Data1!$FV$1:$FV$10,Data1!$FV$11:$FV$21</definedName>
    <definedName name="A125202330R_Data">Data1!$FV$11:$FV$21</definedName>
    <definedName name="A125202330R_Latest">Data1!$FV$21</definedName>
    <definedName name="A125202334X">Data1!$GE$1:$GE$10,Data1!$GE$11:$GE$21</definedName>
    <definedName name="A125202334X_Data">Data1!$GE$11:$GE$21</definedName>
    <definedName name="A125202334X_Latest">Data1!$GE$21</definedName>
    <definedName name="A125202338J">Data1!$FD$1:$FD$10,Data1!$FD$11:$FD$21</definedName>
    <definedName name="A125202338J_Data">Data1!$FD$11:$FD$21</definedName>
    <definedName name="A125202338J_Latest">Data1!$FD$21</definedName>
    <definedName name="A125202342X">Data1!$FJ$1:$FJ$10,Data1!$FJ$11:$FJ$21</definedName>
    <definedName name="A125202342X_Data">Data1!$FJ$11:$FJ$21</definedName>
    <definedName name="A125202342X_Latest">Data1!$FJ$21</definedName>
    <definedName name="A125202346J">Data1!$FM$1:$FM$10,Data1!$FM$11:$FM$21</definedName>
    <definedName name="A125202346J_Data">Data1!$FM$11:$FM$21</definedName>
    <definedName name="A125202346J_Latest">Data1!$FM$21</definedName>
    <definedName name="A125202350X">Data1!$GB$1:$GB$10,Data1!$GB$11:$GB$21</definedName>
    <definedName name="A125202350X_Data">Data1!$GB$11:$GB$21</definedName>
    <definedName name="A125202350X_Latest">Data1!$GB$21</definedName>
    <definedName name="A125202354J">Data1!$GH$1:$GH$10,Data1!$GH$11:$GH$21</definedName>
    <definedName name="A125202354J_Data">Data1!$GH$11:$GH$21</definedName>
    <definedName name="A125202354J_Latest">Data1!$GH$21</definedName>
    <definedName name="A125202774C">Data1!$AM$1:$AM$10,Data1!$AM$11:$AM$21</definedName>
    <definedName name="A125202774C_Data">Data1!$AM$11:$AM$21</definedName>
    <definedName name="A125202774C_Latest">Data1!$AM$21</definedName>
    <definedName name="A125202778L">Data1!$X$1:$X$10,Data1!$X$11:$X$21</definedName>
    <definedName name="A125202778L_Data">Data1!$X$11:$X$21</definedName>
    <definedName name="A125202778L_Latest">Data1!$X$21</definedName>
    <definedName name="A125202782C">Data1!$AJ$1:$AJ$10,Data1!$AJ$11:$AJ$21</definedName>
    <definedName name="A125202782C_Data">Data1!$AJ$11:$AJ$21</definedName>
    <definedName name="A125202782C_Latest">Data1!$AJ$21</definedName>
    <definedName name="A125202786L">Data1!$F$1:$F$10,Data1!$F$11:$F$21</definedName>
    <definedName name="A125202786L_Data">Data1!$F$11:$F$21</definedName>
    <definedName name="A125202786L_Latest">Data1!$F$21</definedName>
    <definedName name="A125202790C">Data1!$O$1:$O$10,Data1!$O$11:$O$21</definedName>
    <definedName name="A125202790C_Data">Data1!$O$11:$O$21</definedName>
    <definedName name="A125202790C_Latest">Data1!$O$21</definedName>
    <definedName name="A125202794L">Data1!$R$1:$R$10,Data1!$R$11:$R$21</definedName>
    <definedName name="A125202794L_Data">Data1!$R$11:$R$21</definedName>
    <definedName name="A125202794L_Latest">Data1!$R$21</definedName>
    <definedName name="A125202798W">Data1!$U$1:$U$10,Data1!$U$11:$U$21</definedName>
    <definedName name="A125202798W_Data">Data1!$U$11:$U$21</definedName>
    <definedName name="A125202798W_Latest">Data1!$U$21</definedName>
    <definedName name="A125202802A">Data1!$AD$1:$AD$10,Data1!$AD$11:$AD$21</definedName>
    <definedName name="A125202802A_Data">Data1!$AD$11:$AD$21</definedName>
    <definedName name="A125202802A_Latest">Data1!$AD$21</definedName>
    <definedName name="A125202806K">Data1!$C$1:$C$10,Data1!$C$11:$C$21</definedName>
    <definedName name="A125202806K_Data">Data1!$C$11:$C$21</definedName>
    <definedName name="A125202806K_Latest">Data1!$C$21</definedName>
    <definedName name="A125202810A">Data1!$I$1:$I$10,Data1!$I$11:$I$21</definedName>
    <definedName name="A125202810A_Data">Data1!$I$11:$I$21</definedName>
    <definedName name="A125202810A_Latest">Data1!$I$21</definedName>
    <definedName name="A125202814K">Data1!$L$1:$L$10,Data1!$L$11:$L$21</definedName>
    <definedName name="A125202814K_Data">Data1!$L$11:$L$21</definedName>
    <definedName name="A125202814K_Latest">Data1!$L$21</definedName>
    <definedName name="A125202818V">Data1!$AA$1:$AA$10,Data1!$AA$11:$AA$21</definedName>
    <definedName name="A125202818V_Data">Data1!$AA$11:$AA$21</definedName>
    <definedName name="A125202818V_Latest">Data1!$AA$21</definedName>
    <definedName name="A125202822K">Data1!$AG$1:$AG$10,Data1!$AG$11:$AG$21</definedName>
    <definedName name="A125202822K_Data">Data1!$AG$11:$AG$21</definedName>
    <definedName name="A125202822K_Latest">Data1!$AG$21</definedName>
    <definedName name="A125202826V">Data3!$AT$1:$AT$10,Data3!$AT$11:$AT$21</definedName>
    <definedName name="A125202826V_Data">Data3!$AT$11:$AT$21</definedName>
    <definedName name="A125202826V_Latest">Data3!$AT$21</definedName>
    <definedName name="A125202830K">Data3!$AE$1:$AE$10,Data3!$AE$11:$AE$21</definedName>
    <definedName name="A125202830K_Data">Data3!$AE$11:$AE$21</definedName>
    <definedName name="A125202830K_Latest">Data3!$AE$21</definedName>
    <definedName name="A125202834V">Data3!$AQ$1:$AQ$10,Data3!$AQ$11:$AQ$21</definedName>
    <definedName name="A125202834V_Data">Data3!$AQ$11:$AQ$21</definedName>
    <definedName name="A125202834V_Latest">Data3!$AQ$21</definedName>
    <definedName name="A125202838C">Data3!$M$1:$M$10,Data3!$M$11:$M$21</definedName>
    <definedName name="A125202838C_Data">Data3!$M$11:$M$21</definedName>
    <definedName name="A125202838C_Latest">Data3!$M$21</definedName>
    <definedName name="A125202842V">Data3!$V$1:$V$10,Data3!$V$11:$V$21</definedName>
    <definedName name="A125202842V_Data">Data3!$V$11:$V$21</definedName>
    <definedName name="A125202842V_Latest">Data3!$V$21</definedName>
    <definedName name="A125202846C">Data3!$Y$1:$Y$10,Data3!$Y$11:$Y$21</definedName>
    <definedName name="A125202846C_Data">Data3!$Y$11:$Y$21</definedName>
    <definedName name="A125202846C_Latest">Data3!$Y$21</definedName>
    <definedName name="A125202850V">Data3!$AB$1:$AB$10,Data3!$AB$11:$AB$21</definedName>
    <definedName name="A125202850V_Data">Data3!$AB$11:$AB$21</definedName>
    <definedName name="A125202850V_Latest">Data3!$AB$21</definedName>
    <definedName name="A125202854C">Data3!$AK$1:$AK$10,Data3!$AK$11:$AK$21</definedName>
    <definedName name="A125202854C_Data">Data3!$AK$11:$AK$21</definedName>
    <definedName name="A125202854C_Latest">Data3!$AK$21</definedName>
    <definedName name="A125202858L">Data3!$J$1:$J$10,Data3!$J$11:$J$21</definedName>
    <definedName name="A125202858L_Data">Data3!$J$11:$J$21</definedName>
    <definedName name="A125202858L_Latest">Data3!$J$21</definedName>
    <definedName name="A125202862C">Data3!$P$1:$P$10,Data3!$P$11:$P$21</definedName>
    <definedName name="A125202862C_Data">Data3!$P$11:$P$21</definedName>
    <definedName name="A125202862C_Latest">Data3!$P$21</definedName>
    <definedName name="A125202866L">Data3!$S$1:$S$10,Data3!$S$11:$S$21</definedName>
    <definedName name="A125202866L_Data">Data3!$S$11:$S$21</definedName>
    <definedName name="A125202866L_Latest">Data3!$S$21</definedName>
    <definedName name="A125202870C">Data3!$AH$1:$AH$10,Data3!$AH$11:$AH$21</definedName>
    <definedName name="A125202870C_Data">Data3!$AH$11:$AH$21</definedName>
    <definedName name="A125202870C_Latest">Data3!$AH$21</definedName>
    <definedName name="A125202874L">Data3!$AN$1:$AN$10,Data3!$AN$11:$AN$21</definedName>
    <definedName name="A125202874L_Data">Data3!$AN$11:$AN$21</definedName>
    <definedName name="A125202874L_Latest">Data3!$AN$21</definedName>
    <definedName name="A125202878W">Data2!$BJ$1:$BJ$10,Data2!$BJ$11:$BJ$21</definedName>
    <definedName name="A125202878W_Data">Data2!$BJ$11:$BJ$21</definedName>
    <definedName name="A125202878W_Latest">Data2!$BJ$21</definedName>
    <definedName name="A125202882L">Data2!$AU$1:$AU$10,Data2!$AU$11:$AU$21</definedName>
    <definedName name="A125202882L_Data">Data2!$AU$11:$AU$21</definedName>
    <definedName name="A125202882L_Latest">Data2!$AU$21</definedName>
    <definedName name="A125202886W">Data2!$BG$1:$BG$10,Data2!$BG$11:$BG$21</definedName>
    <definedName name="A125202886W_Data">Data2!$BG$11:$BG$21</definedName>
    <definedName name="A125202886W_Latest">Data2!$BG$21</definedName>
    <definedName name="A125202890L">Data2!$AC$1:$AC$10,Data2!$AC$11:$AC$21</definedName>
    <definedName name="A125202890L_Data">Data2!$AC$11:$AC$21</definedName>
    <definedName name="A125202890L_Latest">Data2!$AC$21</definedName>
    <definedName name="A125202894W">Data2!$AL$1:$AL$10,Data2!$AL$11:$AL$21</definedName>
    <definedName name="A125202894W_Data">Data2!$AL$11:$AL$21</definedName>
    <definedName name="A125202894W_Latest">Data2!$AL$21</definedName>
    <definedName name="A125202898F">Data2!$AO$1:$AO$10,Data2!$AO$11:$AO$21</definedName>
    <definedName name="A125202898F_Data">Data2!$AO$11:$AO$21</definedName>
    <definedName name="A125202898F_Latest">Data2!$AO$21</definedName>
    <definedName name="A125202902K">Data2!$AR$1:$AR$10,Data2!$AR$11:$AR$21</definedName>
    <definedName name="A125202902K_Data">Data2!$AR$11:$AR$21</definedName>
    <definedName name="A125202902K_Latest">Data2!$AR$21</definedName>
    <definedName name="A125202906V">Data2!$BA$1:$BA$10,Data2!$BA$11:$BA$21</definedName>
    <definedName name="A125202906V_Data">Data2!$BA$11:$BA$21</definedName>
    <definedName name="A125202906V_Latest">Data2!$BA$21</definedName>
    <definedName name="A125202910K">Data2!$Z$1:$Z$10,Data2!$Z$11:$Z$21</definedName>
    <definedName name="A125202910K_Data">Data2!$Z$11:$Z$21</definedName>
    <definedName name="A125202910K_Latest">Data2!$Z$21</definedName>
    <definedName name="A125202914V">Data2!$AF$1:$AF$10,Data2!$AF$11:$AF$21</definedName>
    <definedName name="A125202914V_Data">Data2!$AF$11:$AF$21</definedName>
    <definedName name="A125202914V_Latest">Data2!$AF$21</definedName>
    <definedName name="A125202918C">Data2!$AI$1:$AI$10,Data2!$AI$11:$AI$21</definedName>
    <definedName name="A125202918C_Data">Data2!$AI$11:$AI$21</definedName>
    <definedName name="A125202918C_Latest">Data2!$AI$21</definedName>
    <definedName name="A125202922V">Data2!$AX$1:$AX$10,Data2!$AX$11:$AX$21</definedName>
    <definedName name="A125202922V_Data">Data2!$AX$11:$AX$21</definedName>
    <definedName name="A125202922V_Latest">Data2!$AX$21</definedName>
    <definedName name="A125202926C">Data2!$BD$1:$BD$10,Data2!$BD$11:$BD$21</definedName>
    <definedName name="A125202926C_Data">Data2!$BD$11:$BD$21</definedName>
    <definedName name="A125202926C_Latest">Data2!$BD$21</definedName>
    <definedName name="A125202930V">Data2!$FW$1:$FW$10,Data2!$FW$11:$FW$21</definedName>
    <definedName name="A125202930V_Data">Data2!$FW$11:$FW$21</definedName>
    <definedName name="A125202930V_Latest">Data2!$FW$21</definedName>
    <definedName name="A125202934C">Data2!$FH$1:$FH$10,Data2!$FH$11:$FH$21</definedName>
    <definedName name="A125202934C_Data">Data2!$FH$11:$FH$21</definedName>
    <definedName name="A125202934C_Latest">Data2!$FH$21</definedName>
    <definedName name="A125202938L">Data2!$FT$1:$FT$10,Data2!$FT$11:$FT$21</definedName>
    <definedName name="A125202938L_Data">Data2!$FT$11:$FT$21</definedName>
    <definedName name="A125202938L_Latest">Data2!$FT$21</definedName>
    <definedName name="A125202942C">Data2!$EP$1:$EP$10,Data2!$EP$11:$EP$21</definedName>
    <definedName name="A125202942C_Data">Data2!$EP$11:$EP$21</definedName>
    <definedName name="A125202942C_Latest">Data2!$EP$21</definedName>
    <definedName name="A125202946L">Data2!$EY$1:$EY$10,Data2!$EY$11:$EY$21</definedName>
    <definedName name="A125202946L_Data">Data2!$EY$11:$EY$21</definedName>
    <definedName name="A125202946L_Latest">Data2!$EY$21</definedName>
    <definedName name="A125202950C">Data2!$FB$1:$FB$10,Data2!$FB$11:$FB$21</definedName>
    <definedName name="A125202950C_Data">Data2!$FB$11:$FB$21</definedName>
    <definedName name="A125202950C_Latest">Data2!$FB$21</definedName>
    <definedName name="A125202954L">Data2!$FE$1:$FE$10,Data2!$FE$11:$FE$21</definedName>
    <definedName name="A125202954L_Data">Data2!$FE$11:$FE$21</definedName>
    <definedName name="A125202954L_Latest">Data2!$FE$21</definedName>
    <definedName name="A125202958W">Data2!$FN$1:$FN$10,Data2!$FN$11:$FN$21</definedName>
    <definedName name="A125202958W_Data">Data2!$FN$11:$FN$21</definedName>
    <definedName name="A125202958W_Latest">Data2!$FN$21</definedName>
    <definedName name="A125202962L">Data2!$EM$1:$EM$10,Data2!$EM$11:$EM$21</definedName>
    <definedName name="A125202962L_Data">Data2!$EM$11:$EM$21</definedName>
    <definedName name="A125202962L_Latest">Data2!$EM$21</definedName>
    <definedName name="A125202966W">Data2!$ES$1:$ES$10,Data2!$ES$11:$ES$21</definedName>
    <definedName name="A125202966W_Data">Data2!$ES$11:$ES$21</definedName>
    <definedName name="A125202966W_Latest">Data2!$ES$21</definedName>
    <definedName name="A125202970L">Data2!$EV$1:$EV$10,Data2!$EV$11:$EV$21</definedName>
    <definedName name="A125202970L_Data">Data2!$EV$11:$EV$21</definedName>
    <definedName name="A125202970L_Latest">Data2!$EV$21</definedName>
    <definedName name="A125202974W">Data2!$FK$1:$FK$10,Data2!$FK$11:$FK$21</definedName>
    <definedName name="A125202974W_Data">Data2!$FK$11:$FK$21</definedName>
    <definedName name="A125202974W_Latest">Data2!$FK$21</definedName>
    <definedName name="A125202978F">Data2!$FQ$1:$FQ$10,Data2!$FQ$11:$FQ$21</definedName>
    <definedName name="A125202978F_Data">Data2!$FQ$11:$FQ$21</definedName>
    <definedName name="A125202978F_Latest">Data2!$FQ$21</definedName>
    <definedName name="A125202982W">Data2!$HJ$1:$HJ$10,Data2!$HJ$11:$HJ$21</definedName>
    <definedName name="A125202982W_Data">Data2!$HJ$11:$HJ$21</definedName>
    <definedName name="A125202982W_Latest">Data2!$HJ$21</definedName>
    <definedName name="A125202986F">Data2!$GU$1:$GU$10,Data2!$GU$11:$GU$21</definedName>
    <definedName name="A125202986F_Data">Data2!$GU$11:$GU$21</definedName>
    <definedName name="A125202986F_Latest">Data2!$GU$21</definedName>
    <definedName name="A125202990W">Data2!$HG$1:$HG$10,Data2!$HG$11:$HG$21</definedName>
    <definedName name="A125202990W_Data">Data2!$HG$11:$HG$21</definedName>
    <definedName name="A125202990W_Latest">Data2!$HG$21</definedName>
    <definedName name="A125202994F">Data2!$GC$1:$GC$10,Data2!$GC$11:$GC$21</definedName>
    <definedName name="A125202994F_Data">Data2!$GC$11:$GC$21</definedName>
    <definedName name="A125202994F_Latest">Data2!$GC$21</definedName>
    <definedName name="A125202998R">Data2!$GL$1:$GL$10,Data2!$GL$11:$GL$21</definedName>
    <definedName name="A125202998R_Data">Data2!$GL$11:$GL$21</definedName>
    <definedName name="A125202998R_Latest">Data2!$GL$21</definedName>
    <definedName name="A125203002W">Data2!$GO$1:$GO$10,Data2!$GO$11:$GO$21</definedName>
    <definedName name="A125203002W_Data">Data2!$GO$11:$GO$21</definedName>
    <definedName name="A125203002W_Latest">Data2!$GO$21</definedName>
    <definedName name="A125203006F">Data2!$GR$1:$GR$10,Data2!$GR$11:$GR$21</definedName>
    <definedName name="A125203006F_Data">Data2!$GR$11:$GR$21</definedName>
    <definedName name="A125203006F_Latest">Data2!$GR$21</definedName>
    <definedName name="A125203010W">Data2!$HA$1:$HA$10,Data2!$HA$11:$HA$21</definedName>
    <definedName name="A125203010W_Data">Data2!$HA$11:$HA$21</definedName>
    <definedName name="A125203010W_Latest">Data2!$HA$21</definedName>
    <definedName name="A125203014F">Data2!$FZ$1:$FZ$10,Data2!$FZ$11:$FZ$21</definedName>
    <definedName name="A125203014F_Data">Data2!$FZ$11:$FZ$21</definedName>
    <definedName name="A125203014F_Latest">Data2!$FZ$21</definedName>
    <definedName name="A125203018R">Data2!$GF$1:$GF$10,Data2!$GF$11:$GF$21</definedName>
    <definedName name="A125203018R_Data">Data2!$GF$11:$GF$21</definedName>
    <definedName name="A125203018R_Latest">Data2!$GF$21</definedName>
    <definedName name="A125203022F">Data2!$GI$1:$GI$10,Data2!$GI$11:$GI$21</definedName>
    <definedName name="A125203022F_Data">Data2!$GI$11:$GI$21</definedName>
    <definedName name="A125203022F_Latest">Data2!$GI$21</definedName>
    <definedName name="A125203026R">Data2!$GX$1:$GX$10,Data2!$GX$11:$GX$21</definedName>
    <definedName name="A125203026R_Data">Data2!$GX$11:$GX$21</definedName>
    <definedName name="A125203026R_Latest">Data2!$GX$21</definedName>
    <definedName name="A125203030F">Data2!$HD$1:$HD$10,Data2!$HD$11:$HD$21</definedName>
    <definedName name="A125203030F_Data">Data2!$HD$11:$HD$21</definedName>
    <definedName name="A125203030F_Latest">Data2!$HD$21</definedName>
    <definedName name="A125203034R">Data3!$G$1:$G$10,Data3!$G$11:$G$21</definedName>
    <definedName name="A125203034R_Data">Data3!$G$11:$G$21</definedName>
    <definedName name="A125203034R_Latest">Data3!$G$21</definedName>
    <definedName name="A125203038X">Data2!$IH$1:$IH$10,Data2!$IH$11:$IH$21</definedName>
    <definedName name="A125203038X_Data">Data2!$IH$11:$IH$21</definedName>
    <definedName name="A125203038X_Latest">Data2!$IH$21</definedName>
    <definedName name="A125203042R">Data3!$D$1:$D$10,Data3!$D$11:$D$21</definedName>
    <definedName name="A125203042R_Data">Data3!$D$11:$D$21</definedName>
    <definedName name="A125203042R_Latest">Data3!$D$21</definedName>
    <definedName name="A125203046X">Data2!$HP$1:$HP$10,Data2!$HP$11:$HP$21</definedName>
    <definedName name="A125203046X_Data">Data2!$HP$11:$HP$21</definedName>
    <definedName name="A125203046X_Latest">Data2!$HP$21</definedName>
    <definedName name="A125203050R">Data2!$HY$1:$HY$10,Data2!$HY$11:$HY$21</definedName>
    <definedName name="A125203050R_Data">Data2!$HY$11:$HY$21</definedName>
    <definedName name="A125203050R_Latest">Data2!$HY$21</definedName>
    <definedName name="A125203054X">Data2!$IB$1:$IB$10,Data2!$IB$11:$IB$21</definedName>
    <definedName name="A125203054X_Data">Data2!$IB$11:$IB$21</definedName>
    <definedName name="A125203054X_Latest">Data2!$IB$21</definedName>
    <definedName name="A125203058J">Data2!$IE$1:$IE$10,Data2!$IE$11:$IE$21</definedName>
    <definedName name="A125203058J_Data">Data2!$IE$11:$IE$21</definedName>
    <definedName name="A125203058J_Latest">Data2!$IE$21</definedName>
    <definedName name="A125203062X">Data2!$IN$1:$IN$10,Data2!$IN$11:$IN$21</definedName>
    <definedName name="A125203062X_Data">Data2!$IN$11:$IN$21</definedName>
    <definedName name="A125203062X_Latest">Data2!$IN$21</definedName>
    <definedName name="A125203066J">Data2!$HM$1:$HM$10,Data2!$HM$11:$HM$21</definedName>
    <definedName name="A125203066J_Data">Data2!$HM$11:$HM$21</definedName>
    <definedName name="A125203066J_Latest">Data2!$HM$21</definedName>
    <definedName name="A125203070X">Data2!$HS$1:$HS$10,Data2!$HS$11:$HS$21</definedName>
    <definedName name="A125203070X_Data">Data2!$HS$11:$HS$21</definedName>
    <definedName name="A125203070X_Latest">Data2!$HS$21</definedName>
    <definedName name="A125203074J">Data2!$HV$1:$HV$10,Data2!$HV$11:$HV$21</definedName>
    <definedName name="A125203074J_Data">Data2!$HV$11:$HV$21</definedName>
    <definedName name="A125203074J_Latest">Data2!$HV$21</definedName>
    <definedName name="A125203078T">Data2!$IK$1:$IK$10,Data2!$IK$11:$IK$21</definedName>
    <definedName name="A125203078T_Data">Data2!$IK$11:$IK$21</definedName>
    <definedName name="A125203078T_Latest">Data2!$IK$21</definedName>
    <definedName name="A125203082J">Data2!$IQ$1:$IQ$10,Data2!$IQ$11:$IQ$21</definedName>
    <definedName name="A125203082J_Data">Data2!$IQ$11:$IQ$21</definedName>
    <definedName name="A125203082J_Latest">Data2!$IQ$21</definedName>
    <definedName name="A125203086T">Data2!$W$1:$W$10,Data2!$W$11:$W$21</definedName>
    <definedName name="A125203086T_Data">Data2!$W$11:$W$21</definedName>
    <definedName name="A125203086T_Latest">Data2!$W$21</definedName>
    <definedName name="A125203090J">Data2!$H$1:$H$10,Data2!$H$11:$H$21</definedName>
    <definedName name="A125203090J_Data">Data2!$H$11:$H$21</definedName>
    <definedName name="A125203090J_Latest">Data2!$H$21</definedName>
    <definedName name="A125203094T">Data2!$T$1:$T$10,Data2!$T$11:$T$21</definedName>
    <definedName name="A125203094T_Data">Data2!$T$11:$T$21</definedName>
    <definedName name="A125203094T_Latest">Data2!$T$21</definedName>
    <definedName name="A125203098A">Data1!$IF$1:$IF$10,Data1!$IF$11:$IF$21</definedName>
    <definedName name="A125203098A_Data">Data1!$IF$11:$IF$21</definedName>
    <definedName name="A125203098A_Latest">Data1!$IF$21</definedName>
    <definedName name="A125203102F">Data1!$IO$1:$IO$10,Data1!$IO$11:$IO$21</definedName>
    <definedName name="A125203102F_Data">Data1!$IO$11:$IO$21</definedName>
    <definedName name="A125203102F_Latest">Data1!$IO$21</definedName>
    <definedName name="A125203106R">Data2!$B$1:$B$10,Data2!$B$11:$B$21</definedName>
    <definedName name="A125203106R_Data">Data2!$B$11:$B$21</definedName>
    <definedName name="A125203106R_Latest">Data2!$B$21</definedName>
    <definedName name="A125203110F">Data2!$E$1:$E$10,Data2!$E$11:$E$21</definedName>
    <definedName name="A125203110F_Data">Data2!$E$11:$E$21</definedName>
    <definedName name="A125203110F_Latest">Data2!$E$21</definedName>
    <definedName name="A125203114R">Data2!$N$1:$N$10,Data2!$N$11:$N$21</definedName>
    <definedName name="A125203114R_Data">Data2!$N$11:$N$21</definedName>
    <definedName name="A125203114R_Latest">Data2!$N$21</definedName>
    <definedName name="A125203118X">Data1!$IC$1:$IC$10,Data1!$IC$11:$IC$21</definedName>
    <definedName name="A125203118X_Data">Data1!$IC$11:$IC$21</definedName>
    <definedName name="A125203118X_Latest">Data1!$IC$21</definedName>
    <definedName name="A125203122R">Data1!$II$1:$II$10,Data1!$II$11:$II$21</definedName>
    <definedName name="A125203122R_Data">Data1!$II$11:$II$21</definedName>
    <definedName name="A125203122R_Latest">Data1!$II$21</definedName>
    <definedName name="A125203126X">Data1!$IL$1:$IL$10,Data1!$IL$11:$IL$21</definedName>
    <definedName name="A125203126X_Data">Data1!$IL$11:$IL$21</definedName>
    <definedName name="A125203126X_Latest">Data1!$IL$21</definedName>
    <definedName name="A125203130R">Data2!$K$1:$K$10,Data2!$K$11:$K$21</definedName>
    <definedName name="A125203130R_Data">Data2!$K$11:$K$21</definedName>
    <definedName name="A125203130R_Latest">Data2!$K$21</definedName>
    <definedName name="A125203134X">Data2!$Q$1:$Q$10,Data2!$Q$11:$Q$21</definedName>
    <definedName name="A125203134X_Data">Data2!$Q$11:$Q$21</definedName>
    <definedName name="A125203134X_Latest">Data2!$Q$21</definedName>
    <definedName name="A125203138J">Data2!$CW$1:$CW$10,Data2!$CW$11:$CW$21</definedName>
    <definedName name="A125203138J_Data">Data2!$CW$11:$CW$21</definedName>
    <definedName name="A125203138J_Latest">Data2!$CW$21</definedName>
    <definedName name="A125203142X">Data2!$CH$1:$CH$10,Data2!$CH$11:$CH$21</definedName>
    <definedName name="A125203142X_Data">Data2!$CH$11:$CH$21</definedName>
    <definedName name="A125203142X_Latest">Data2!$CH$21</definedName>
    <definedName name="A125203146J">Data2!$CT$1:$CT$10,Data2!$CT$11:$CT$21</definedName>
    <definedName name="A125203146J_Data">Data2!$CT$11:$CT$21</definedName>
    <definedName name="A125203146J_Latest">Data2!$CT$21</definedName>
    <definedName name="A125203150X">Data2!$BP$1:$BP$10,Data2!$BP$11:$BP$21</definedName>
    <definedName name="A125203150X_Data">Data2!$BP$11:$BP$21</definedName>
    <definedName name="A125203150X_Latest">Data2!$BP$21</definedName>
    <definedName name="A125203154J">Data2!$BY$1:$BY$10,Data2!$BY$11:$BY$21</definedName>
    <definedName name="A125203154J_Data">Data2!$BY$11:$BY$21</definedName>
    <definedName name="A125203154J_Latest">Data2!$BY$21</definedName>
    <definedName name="A125203158T">Data2!$CB$1:$CB$10,Data2!$CB$11:$CB$21</definedName>
    <definedName name="A125203158T_Data">Data2!$CB$11:$CB$21</definedName>
    <definedName name="A125203158T_Latest">Data2!$CB$21</definedName>
    <definedName name="A125203162J">Data2!$CE$1:$CE$10,Data2!$CE$11:$CE$21</definedName>
    <definedName name="A125203162J_Data">Data2!$CE$11:$CE$21</definedName>
    <definedName name="A125203162J_Latest">Data2!$CE$21</definedName>
    <definedName name="A125203166T">Data2!$CN$1:$CN$10,Data2!$CN$11:$CN$21</definedName>
    <definedName name="A125203166T_Data">Data2!$CN$11:$CN$21</definedName>
    <definedName name="A125203166T_Latest">Data2!$CN$21</definedName>
    <definedName name="A125203170J">Data2!$BM$1:$BM$10,Data2!$BM$11:$BM$21</definedName>
    <definedName name="A125203170J_Data">Data2!$BM$11:$BM$21</definedName>
    <definedName name="A125203170J_Latest">Data2!$BM$21</definedName>
    <definedName name="A125203174T">Data2!$BS$1:$BS$10,Data2!$BS$11:$BS$21</definedName>
    <definedName name="A125203174T_Data">Data2!$BS$11:$BS$21</definedName>
    <definedName name="A125203174T_Latest">Data2!$BS$21</definedName>
    <definedName name="A125203178A">Data2!$BV$1:$BV$10,Data2!$BV$11:$BV$21</definedName>
    <definedName name="A125203178A_Data">Data2!$BV$11:$BV$21</definedName>
    <definedName name="A125203178A_Latest">Data2!$BV$21</definedName>
    <definedName name="A125203182T">Data2!$CK$1:$CK$10,Data2!$CK$11:$CK$21</definedName>
    <definedName name="A125203182T_Data">Data2!$CK$11:$CK$21</definedName>
    <definedName name="A125203182T_Latest">Data2!$CK$21</definedName>
    <definedName name="A125203186A">Data2!$CQ$1:$CQ$10,Data2!$CQ$11:$CQ$21</definedName>
    <definedName name="A125203186A_Data">Data2!$CQ$11:$CQ$21</definedName>
    <definedName name="A125203186A_Latest">Data2!$CQ$21</definedName>
    <definedName name="A125203190T">Data2!$EJ$1:$EJ$10,Data2!$EJ$11:$EJ$21</definedName>
    <definedName name="A125203190T_Data">Data2!$EJ$11:$EJ$21</definedName>
    <definedName name="A125203190T_Latest">Data2!$EJ$21</definedName>
    <definedName name="A125203194A">Data2!$DU$1:$DU$10,Data2!$DU$11:$DU$21</definedName>
    <definedName name="A125203194A_Data">Data2!$DU$11:$DU$21</definedName>
    <definedName name="A125203194A_Latest">Data2!$DU$21</definedName>
    <definedName name="A125203198K">Data2!$EG$1:$EG$10,Data2!$EG$11:$EG$21</definedName>
    <definedName name="A125203198K_Data">Data2!$EG$11:$EG$21</definedName>
    <definedName name="A125203198K_Latest">Data2!$EG$21</definedName>
    <definedName name="A125203202R">Data2!$DC$1:$DC$10,Data2!$DC$11:$DC$21</definedName>
    <definedName name="A125203202R_Data">Data2!$DC$11:$DC$21</definedName>
    <definedName name="A125203202R_Latest">Data2!$DC$21</definedName>
    <definedName name="A125203206X">Data2!$DL$1:$DL$10,Data2!$DL$11:$DL$21</definedName>
    <definedName name="A125203206X_Data">Data2!$DL$11:$DL$21</definedName>
    <definedName name="A125203206X_Latest">Data2!$DL$21</definedName>
    <definedName name="A125203210R">Data2!$DO$1:$DO$10,Data2!$DO$11:$DO$21</definedName>
    <definedName name="A125203210R_Data">Data2!$DO$11:$DO$21</definedName>
    <definedName name="A125203210R_Latest">Data2!$DO$21</definedName>
    <definedName name="A125203214X">Data2!$DR$1:$DR$10,Data2!$DR$11:$DR$21</definedName>
    <definedName name="A125203214X_Data">Data2!$DR$11:$DR$21</definedName>
    <definedName name="A125203214X_Latest">Data2!$DR$21</definedName>
    <definedName name="A125203218J">Data2!$EA$1:$EA$10,Data2!$EA$11:$EA$21</definedName>
    <definedName name="A125203218J_Data">Data2!$EA$11:$EA$21</definedName>
    <definedName name="A125203218J_Latest">Data2!$EA$21</definedName>
    <definedName name="A125203222X">Data2!$CZ$1:$CZ$10,Data2!$CZ$11:$CZ$21</definedName>
    <definedName name="A125203222X_Data">Data2!$CZ$11:$CZ$21</definedName>
    <definedName name="A125203222X_Latest">Data2!$CZ$21</definedName>
    <definedName name="A125203226J">Data2!$DF$1:$DF$10,Data2!$DF$11:$DF$21</definedName>
    <definedName name="A125203226J_Data">Data2!$DF$11:$DF$21</definedName>
    <definedName name="A125203226J_Latest">Data2!$DF$21</definedName>
    <definedName name="A125203230X">Data2!$DI$1:$DI$10,Data2!$DI$11:$DI$21</definedName>
    <definedName name="A125203230X_Data">Data2!$DI$11:$DI$21</definedName>
    <definedName name="A125203230X_Latest">Data2!$DI$21</definedName>
    <definedName name="A125203234J">Data2!$DX$1:$DX$10,Data2!$DX$11:$DX$21</definedName>
    <definedName name="A125203234J_Data">Data2!$DX$11:$DX$21</definedName>
    <definedName name="A125203234J_Latest">Data2!$DX$21</definedName>
    <definedName name="A125203238T">Data2!$ED$1:$ED$10,Data2!$ED$11:$ED$21</definedName>
    <definedName name="A125203238T_Data">Data2!$ED$11:$ED$21</definedName>
    <definedName name="A125203238T_Latest">Data2!$ED$21</definedName>
    <definedName name="A125203242J">Data1!$DM$1:$DM$10,Data1!$DM$11:$DM$21</definedName>
    <definedName name="A125203242J_Data">Data1!$DM$11:$DM$21</definedName>
    <definedName name="A125203242J_Latest">Data1!$DM$21</definedName>
    <definedName name="A125203246T">Data1!$CX$1:$CX$10,Data1!$CX$11:$CX$21</definedName>
    <definedName name="A125203246T_Data">Data1!$CX$11:$CX$21</definedName>
    <definedName name="A125203246T_Latest">Data1!$CX$21</definedName>
    <definedName name="A125203250J">Data1!$DJ$1:$DJ$10,Data1!$DJ$11:$DJ$21</definedName>
    <definedName name="A125203250J_Data">Data1!$DJ$11:$DJ$21</definedName>
    <definedName name="A125203250J_Latest">Data1!$DJ$21</definedName>
    <definedName name="A125203254T">Data1!$CF$1:$CF$10,Data1!$CF$11:$CF$21</definedName>
    <definedName name="A125203254T_Data">Data1!$CF$11:$CF$21</definedName>
    <definedName name="A125203254T_Latest">Data1!$CF$21</definedName>
    <definedName name="A125203258A">Data1!$CO$1:$CO$10,Data1!$CO$11:$CO$21</definedName>
    <definedName name="A125203258A_Data">Data1!$CO$11:$CO$21</definedName>
    <definedName name="A125203258A_Latest">Data1!$CO$21</definedName>
    <definedName name="A125203262T">Data1!$CR$1:$CR$10,Data1!$CR$11:$CR$21</definedName>
    <definedName name="A125203262T_Data">Data1!$CR$11:$CR$21</definedName>
    <definedName name="A125203262T_Latest">Data1!$CR$21</definedName>
    <definedName name="A125203266A">Data1!$CU$1:$CU$10,Data1!$CU$11:$CU$21</definedName>
    <definedName name="A125203266A_Data">Data1!$CU$11:$CU$21</definedName>
    <definedName name="A125203266A_Latest">Data1!$CU$21</definedName>
    <definedName name="A125203270T">Data1!$DD$1:$DD$10,Data1!$DD$11:$DD$21</definedName>
    <definedName name="A125203270T_Data">Data1!$DD$11:$DD$21</definedName>
    <definedName name="A125203270T_Latest">Data1!$DD$21</definedName>
    <definedName name="A125203274A">Data1!$CC$1:$CC$10,Data1!$CC$11:$CC$21</definedName>
    <definedName name="A125203274A_Data">Data1!$CC$11:$CC$21</definedName>
    <definedName name="A125203274A_Latest">Data1!$CC$21</definedName>
    <definedName name="A125203278K">Data1!$CI$1:$CI$10,Data1!$CI$11:$CI$21</definedName>
    <definedName name="A125203278K_Data">Data1!$CI$11:$CI$21</definedName>
    <definedName name="A125203278K_Latest">Data1!$CI$21</definedName>
    <definedName name="A125203282A">Data1!$CL$1:$CL$10,Data1!$CL$11:$CL$21</definedName>
    <definedName name="A125203282A_Data">Data1!$CL$11:$CL$21</definedName>
    <definedName name="A125203282A_Latest">Data1!$CL$21</definedName>
    <definedName name="A125203286K">Data1!$DA$1:$DA$10,Data1!$DA$11:$DA$21</definedName>
    <definedName name="A125203286K_Data">Data1!$DA$11:$DA$21</definedName>
    <definedName name="A125203286K_Latest">Data1!$DA$21</definedName>
    <definedName name="A125203290A">Data1!$DG$1:$DG$10,Data1!$DG$11:$DG$21</definedName>
    <definedName name="A125203290A_Data">Data1!$DG$11:$DG$21</definedName>
    <definedName name="A125203290A_Latest">Data1!$DG$21</definedName>
    <definedName name="A125203710K">Data1!$HZ$1:$HZ$10,Data1!$HZ$11:$HZ$21</definedName>
    <definedName name="A125203710K_Data">Data1!$HZ$11:$HZ$21</definedName>
    <definedName name="A125203710K_Latest">Data1!$HZ$21</definedName>
    <definedName name="A125203714V">Data1!$HK$1:$HK$10,Data1!$HK$11:$HK$21</definedName>
    <definedName name="A125203714V_Data">Data1!$HK$11:$HK$21</definedName>
    <definedName name="A125203714V_Latest">Data1!$HK$21</definedName>
    <definedName name="A125203718C">Data1!$HW$1:$HW$10,Data1!$HW$11:$HW$21</definedName>
    <definedName name="A125203718C_Data">Data1!$HW$11:$HW$21</definedName>
    <definedName name="A125203718C_Latest">Data1!$HW$21</definedName>
    <definedName name="A125203722V">Data1!$GS$1:$GS$10,Data1!$GS$11:$GS$21</definedName>
    <definedName name="A125203722V_Data">Data1!$GS$11:$GS$21</definedName>
    <definedName name="A125203722V_Latest">Data1!$GS$21</definedName>
    <definedName name="A125203726C">Data1!$HB$1:$HB$10,Data1!$HB$11:$HB$21</definedName>
    <definedName name="A125203726C_Data">Data1!$HB$11:$HB$21</definedName>
    <definedName name="A125203726C_Latest">Data1!$HB$21</definedName>
    <definedName name="A125203730V">Data1!$HE$1:$HE$10,Data1!$HE$11:$HE$21</definedName>
    <definedName name="A125203730V_Data">Data1!$HE$11:$HE$21</definedName>
    <definedName name="A125203730V_Latest">Data1!$HE$21</definedName>
    <definedName name="A125203734C">Data1!$HH$1:$HH$10,Data1!$HH$11:$HH$21</definedName>
    <definedName name="A125203734C_Data">Data1!$HH$11:$HH$21</definedName>
    <definedName name="A125203734C_Latest">Data1!$HH$21</definedName>
    <definedName name="A125203738L">Data1!$HQ$1:$HQ$10,Data1!$HQ$11:$HQ$21</definedName>
    <definedName name="A125203738L_Data">Data1!$HQ$11:$HQ$21</definedName>
    <definedName name="A125203738L_Latest">Data1!$HQ$21</definedName>
    <definedName name="A125203742C">Data1!$GP$1:$GP$10,Data1!$GP$11:$GP$21</definedName>
    <definedName name="A125203742C_Data">Data1!$GP$11:$GP$21</definedName>
    <definedName name="A125203742C_Latest">Data1!$GP$21</definedName>
    <definedName name="A125203746L">Data1!$GV$1:$GV$10,Data1!$GV$11:$GV$21</definedName>
    <definedName name="A125203746L_Data">Data1!$GV$11:$GV$21</definedName>
    <definedName name="A125203746L_Latest">Data1!$GV$21</definedName>
    <definedName name="A125203750C">Data1!$GY$1:$GY$10,Data1!$GY$11:$GY$21</definedName>
    <definedName name="A125203750C_Data">Data1!$GY$11:$GY$21</definedName>
    <definedName name="A125203750C_Latest">Data1!$GY$21</definedName>
    <definedName name="A125203754L">Data1!$HN$1:$HN$10,Data1!$HN$11:$HN$21</definedName>
    <definedName name="A125203754L_Data">Data1!$HN$11:$HN$21</definedName>
    <definedName name="A125203754L_Latest">Data1!$HN$21</definedName>
    <definedName name="A125203758W">Data1!$HT$1:$HT$10,Data1!$HT$11:$HT$21</definedName>
    <definedName name="A125203758W_Data">Data1!$HT$11:$HT$21</definedName>
    <definedName name="A125203758W_Latest">Data1!$HT$21</definedName>
    <definedName name="A125204178V">Data1!$BZ$1:$BZ$10,Data1!$BZ$11:$BZ$21</definedName>
    <definedName name="A125204178V_Data">Data1!$BZ$11:$BZ$21</definedName>
    <definedName name="A125204178V_Latest">Data1!$BZ$21</definedName>
    <definedName name="A125204182K">Data1!$BK$1:$BK$10,Data1!$BK$11:$BK$21</definedName>
    <definedName name="A125204182K_Data">Data1!$BK$11:$BK$21</definedName>
    <definedName name="A125204182K_Latest">Data1!$BK$21</definedName>
    <definedName name="A125204186V">Data1!$BW$1:$BW$10,Data1!$BW$11:$BW$21</definedName>
    <definedName name="A125204186V_Data">Data1!$BW$11:$BW$21</definedName>
    <definedName name="A125204186V_Latest">Data1!$BW$21</definedName>
    <definedName name="A125204190K">Data1!$AS$1:$AS$10,Data1!$AS$11:$AS$21</definedName>
    <definedName name="A125204190K_Data">Data1!$AS$11:$AS$21</definedName>
    <definedName name="A125204190K_Latest">Data1!$AS$21</definedName>
    <definedName name="A125204194V">Data1!$BB$1:$BB$10,Data1!$BB$11:$BB$21</definedName>
    <definedName name="A125204194V_Data">Data1!$BB$11:$BB$21</definedName>
    <definedName name="A125204194V_Latest">Data1!$BB$21</definedName>
    <definedName name="A125204198C">Data1!$BE$1:$BE$10,Data1!$BE$11:$BE$21</definedName>
    <definedName name="A125204198C_Data">Data1!$BE$11:$BE$21</definedName>
    <definedName name="A125204198C_Latest">Data1!$BE$21</definedName>
    <definedName name="A125204202J">Data1!$BH$1:$BH$10,Data1!$BH$11:$BH$21</definedName>
    <definedName name="A125204202J_Data">Data1!$BH$11:$BH$21</definedName>
    <definedName name="A125204202J_Latest">Data1!$BH$21</definedName>
    <definedName name="A125204206T">Data1!$BQ$1:$BQ$10,Data1!$BQ$11:$BQ$21</definedName>
    <definedName name="A125204206T_Data">Data1!$BQ$11:$BQ$21</definedName>
    <definedName name="A125204206T_Latest">Data1!$BQ$21</definedName>
    <definedName name="A125204210J">Data1!$AP$1:$AP$10,Data1!$AP$11:$AP$21</definedName>
    <definedName name="A125204210J_Data">Data1!$AP$11:$AP$21</definedName>
    <definedName name="A125204210J_Latest">Data1!$AP$21</definedName>
    <definedName name="A125204214T">Data1!$AV$1:$AV$10,Data1!$AV$11:$AV$21</definedName>
    <definedName name="A125204214T_Data">Data1!$AV$11:$AV$21</definedName>
    <definedName name="A125204214T_Latest">Data1!$AV$21</definedName>
    <definedName name="A125204218A">Data1!$AY$1:$AY$10,Data1!$AY$11:$AY$21</definedName>
    <definedName name="A125204218A_Data">Data1!$AY$11:$AY$21</definedName>
    <definedName name="A125204218A_Latest">Data1!$AY$21</definedName>
    <definedName name="A125204222T">Data1!$BN$1:$BN$10,Data1!$BN$11:$BN$21</definedName>
    <definedName name="A125204222T_Data">Data1!$BN$11:$BN$21</definedName>
    <definedName name="A125204222T_Latest">Data1!$BN$21</definedName>
    <definedName name="A125204226A">Data1!$BT$1:$BT$10,Data1!$BT$11:$BT$21</definedName>
    <definedName name="A125204226A_Data">Data1!$BT$11:$BT$21</definedName>
    <definedName name="A125204226A_Latest">Data1!$BT$21</definedName>
    <definedName name="A125204646W">Data1!$EZ$1:$EZ$10,Data1!$EZ$11:$EZ$21</definedName>
    <definedName name="A125204646W_Data">Data1!$EZ$11:$EZ$21</definedName>
    <definedName name="A125204646W_Latest">Data1!$EZ$21</definedName>
    <definedName name="A125204650L">Data1!$EK$1:$EK$10,Data1!$EK$11:$EK$21</definedName>
    <definedName name="A125204650L_Data">Data1!$EK$11:$EK$21</definedName>
    <definedName name="A125204650L_Latest">Data1!$EK$21</definedName>
    <definedName name="A125204654W">Data1!$EW$1:$EW$10,Data1!$EW$11:$EW$21</definedName>
    <definedName name="A125204654W_Data">Data1!$EW$11:$EW$21</definedName>
    <definedName name="A125204654W_Latest">Data1!$EW$21</definedName>
    <definedName name="A125204658F">Data1!$DS$1:$DS$10,Data1!$DS$11:$DS$21</definedName>
    <definedName name="A125204658F_Data">Data1!$DS$11:$DS$21</definedName>
    <definedName name="A125204658F_Latest">Data1!$DS$21</definedName>
    <definedName name="A125204662W">Data1!$EB$1:$EB$10,Data1!$EB$11:$EB$21</definedName>
    <definedName name="A125204662W_Data">Data1!$EB$11:$EB$21</definedName>
    <definedName name="A125204662W_Latest">Data1!$EB$21</definedName>
    <definedName name="A125204666F">Data1!$EE$1:$EE$10,Data1!$EE$11:$EE$21</definedName>
    <definedName name="A125204666F_Data">Data1!$EE$11:$EE$21</definedName>
    <definedName name="A125204666F_Latest">Data1!$EE$21</definedName>
    <definedName name="A125204670W">Data1!$EH$1:$EH$10,Data1!$EH$11:$EH$21</definedName>
    <definedName name="A125204670W_Data">Data1!$EH$11:$EH$21</definedName>
    <definedName name="A125204670W_Latest">Data1!$EH$21</definedName>
    <definedName name="A125204674F">Data1!$EQ$1:$EQ$10,Data1!$EQ$11:$EQ$21</definedName>
    <definedName name="A125204674F_Data">Data1!$EQ$11:$EQ$21</definedName>
    <definedName name="A125204674F_Latest">Data1!$EQ$21</definedName>
    <definedName name="A125204678R">Data1!$DP$1:$DP$10,Data1!$DP$11:$DP$21</definedName>
    <definedName name="A125204678R_Data">Data1!$DP$11:$DP$21</definedName>
    <definedName name="A125204678R_Latest">Data1!$DP$21</definedName>
    <definedName name="A125204682F">Data1!$DV$1:$DV$10,Data1!$DV$11:$DV$21</definedName>
    <definedName name="A125204682F_Data">Data1!$DV$11:$DV$21</definedName>
    <definedName name="A125204682F_Latest">Data1!$DV$21</definedName>
    <definedName name="A125204686R">Data1!$DY$1:$DY$10,Data1!$DY$11:$DY$21</definedName>
    <definedName name="A125204686R_Data">Data1!$DY$11:$DY$21</definedName>
    <definedName name="A125204686R_Latest">Data1!$DY$21</definedName>
    <definedName name="A125204690F">Data1!$EN$1:$EN$10,Data1!$EN$11:$EN$21</definedName>
    <definedName name="A125204690F_Data">Data1!$EN$11:$EN$21</definedName>
    <definedName name="A125204690F_Latest">Data1!$EN$21</definedName>
    <definedName name="A125204694R">Data1!$ET$1:$ET$10,Data1!$ET$11:$ET$21</definedName>
    <definedName name="A125204694R_Data">Data1!$ET$11:$ET$21</definedName>
    <definedName name="A125204694R_Latest">Data1!$ET$21</definedName>
    <definedName name="A125205114A">Data1!$GM$1:$GM$10,Data1!$GM$11:$GM$21</definedName>
    <definedName name="A125205114A_Data">Data1!$GM$11:$GM$21</definedName>
    <definedName name="A125205114A_Latest">Data1!$GM$21</definedName>
    <definedName name="A125205118K">Data1!$FX$1:$FX$10,Data1!$FX$11:$FX$21</definedName>
    <definedName name="A125205118K_Data">Data1!$FX$11:$FX$21</definedName>
    <definedName name="A125205118K_Latest">Data1!$FX$21</definedName>
    <definedName name="A125205122A">Data1!$GJ$1:$GJ$10,Data1!$GJ$11:$GJ$21</definedName>
    <definedName name="A125205122A_Data">Data1!$GJ$11:$GJ$21</definedName>
    <definedName name="A125205122A_Latest">Data1!$GJ$21</definedName>
    <definedName name="A125205126K">Data1!$FF$1:$FF$10,Data1!$FF$11:$FF$21</definedName>
    <definedName name="A125205126K_Data">Data1!$FF$11:$FF$21</definedName>
    <definedName name="A125205126K_Latest">Data1!$FF$21</definedName>
    <definedName name="A125205130A">Data1!$FO$1:$FO$10,Data1!$FO$11:$FO$21</definedName>
    <definedName name="A125205130A_Data">Data1!$FO$11:$FO$21</definedName>
    <definedName name="A125205130A_Latest">Data1!$FO$21</definedName>
    <definedName name="A125205134K">Data1!$FR$1:$FR$10,Data1!$FR$11:$FR$21</definedName>
    <definedName name="A125205134K_Data">Data1!$FR$11:$FR$21</definedName>
    <definedName name="A125205134K_Latest">Data1!$FR$21</definedName>
    <definedName name="A125205138V">Data1!$FU$1:$FU$10,Data1!$FU$11:$FU$21</definedName>
    <definedName name="A125205138V_Data">Data1!$FU$11:$FU$21</definedName>
    <definedName name="A125205138V_Latest">Data1!$FU$21</definedName>
    <definedName name="A125205142K">Data1!$GD$1:$GD$10,Data1!$GD$11:$GD$21</definedName>
    <definedName name="A125205142K_Data">Data1!$GD$11:$GD$21</definedName>
    <definedName name="A125205142K_Latest">Data1!$GD$21</definedName>
    <definedName name="A125205146V">Data1!$FC$1:$FC$10,Data1!$FC$11:$FC$21</definedName>
    <definedName name="A125205146V_Data">Data1!$FC$11:$FC$21</definedName>
    <definedName name="A125205146V_Latest">Data1!$FC$21</definedName>
    <definedName name="A125205150K">Data1!$FI$1:$FI$10,Data1!$FI$11:$FI$21</definedName>
    <definedName name="A125205150K_Data">Data1!$FI$11:$FI$21</definedName>
    <definedName name="A125205150K_Latest">Data1!$FI$21</definedName>
    <definedName name="A125205154V">Data1!$FL$1:$FL$10,Data1!$FL$11:$FL$21</definedName>
    <definedName name="A125205154V_Data">Data1!$FL$11:$FL$21</definedName>
    <definedName name="A125205154V_Latest">Data1!$FL$21</definedName>
    <definedName name="A125205158C">Data1!$GA$1:$GA$10,Data1!$GA$11:$GA$21</definedName>
    <definedName name="A125205158C_Data">Data1!$GA$11:$GA$21</definedName>
    <definedName name="A125205158C_Latest">Data1!$GA$21</definedName>
    <definedName name="A125205162V">Data1!$GG$1:$GG$10,Data1!$GG$11:$GG$21</definedName>
    <definedName name="A125205162V_Data">Data1!$GG$11:$GG$21</definedName>
    <definedName name="A125205162V_Latest">Data1!$GG$21</definedName>
    <definedName name="Date_Range">Data1!$A$2:$A$10,Data1!$A$11:$A$21</definedName>
    <definedName name="Date_Range_Data">Data1!$A$11:$A$21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64" i="8" l="1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C19" i="8" s="1" a="1"/>
  <c r="C19" i="8" s="1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C15" i="8" s="1" a="1"/>
  <c r="C15" i="8" s="1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C41" i="8"/>
  <c r="D41" i="8" s="1"/>
  <c r="G21" i="8"/>
  <c r="G21" i="8" a="1"/>
  <c r="C21" i="8" a="1"/>
  <c r="C21" i="8" s="1"/>
  <c r="G20" i="8"/>
  <c r="G20" i="8" a="1"/>
  <c r="C20" i="8" a="1"/>
  <c r="C20" i="8" s="1"/>
  <c r="G19" i="8"/>
  <c r="G19" i="8" a="1"/>
  <c r="G18" i="8"/>
  <c r="G18" i="8" a="1"/>
  <c r="C18" i="8" a="1"/>
  <c r="C18" i="8" s="1"/>
  <c r="G17" i="8"/>
  <c r="G17" i="8" a="1"/>
  <c r="C17" i="8" a="1"/>
  <c r="C17" i="8" s="1"/>
  <c r="G16" i="8"/>
  <c r="G16" i="8" a="1"/>
  <c r="C16" i="8" a="1"/>
  <c r="C16" i="8" s="1"/>
  <c r="G15" i="8"/>
  <c r="G15" i="8" a="1"/>
  <c r="G14" i="8"/>
  <c r="G14" i="8" a="1"/>
  <c r="C14" i="8" a="1"/>
  <c r="C14" i="8" s="1"/>
  <c r="A8" i="8"/>
  <c r="B7" i="8"/>
  <c r="B6" i="8"/>
  <c r="B5" i="8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D26" i="7" s="1" a="1"/>
  <c r="D26" i="7" s="1"/>
  <c r="C64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C63" i="7"/>
  <c r="C25" i="7" s="1" a="1"/>
  <c r="C25" i="7" s="1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D24" i="7" s="1" a="1"/>
  <c r="D24" i="7" s="1"/>
  <c r="C62" i="7"/>
  <c r="C24" i="7" s="1" a="1"/>
  <c r="C24" i="7" s="1"/>
  <c r="T61" i="7"/>
  <c r="S61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C23" i="7" s="1" a="1"/>
  <c r="C23" i="7" s="1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D22" i="7" s="1" a="1"/>
  <c r="D22" i="7" s="1"/>
  <c r="C60" i="7"/>
  <c r="C22" i="7" s="1" a="1"/>
  <c r="C22" i="7" s="1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C21" i="7" s="1" a="1"/>
  <c r="C21" i="7" s="1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D20" i="7" s="1" a="1"/>
  <c r="D20" i="7" s="1"/>
  <c r="C58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C19" i="7" s="1" a="1"/>
  <c r="C19" i="7" s="1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C17" i="7" s="1" a="1"/>
  <c r="C17" i="7" s="1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D16" i="7" s="1" a="1"/>
  <c r="D16" i="7" s="1"/>
  <c r="C54" i="7"/>
  <c r="C16" i="7" s="1" a="1"/>
  <c r="C16" i="7" s="1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C15" i="7" s="1" a="1"/>
  <c r="C15" i="7" s="1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D14" i="7" s="1" a="1"/>
  <c r="D14" i="7" s="1"/>
  <c r="C52" i="7"/>
  <c r="C14" i="7" s="1" a="1"/>
  <c r="C14" i="7" s="1"/>
  <c r="D38" i="7"/>
  <c r="E38" i="7" s="1"/>
  <c r="C38" i="7"/>
  <c r="G26" i="7" a="1"/>
  <c r="G26" i="7" s="1"/>
  <c r="G25" i="7" a="1"/>
  <c r="G25" i="7" s="1"/>
  <c r="D25" i="7" a="1"/>
  <c r="D25" i="7" s="1"/>
  <c r="G24" i="7" a="1"/>
  <c r="G24" i="7" s="1"/>
  <c r="G23" i="7" a="1"/>
  <c r="G23" i="7" s="1"/>
  <c r="D23" i="7" a="1"/>
  <c r="D23" i="7" s="1"/>
  <c r="G22" i="7" a="1"/>
  <c r="G22" i="7" s="1"/>
  <c r="G21" i="7" a="1"/>
  <c r="G21" i="7" s="1"/>
  <c r="D21" i="7" a="1"/>
  <c r="D21" i="7" s="1"/>
  <c r="G20" i="7" a="1"/>
  <c r="G20" i="7" s="1"/>
  <c r="C20" i="7" a="1"/>
  <c r="C20" i="7" s="1"/>
  <c r="G19" i="7" a="1"/>
  <c r="G19" i="7" s="1"/>
  <c r="D19" i="7" a="1"/>
  <c r="D19" i="7" s="1"/>
  <c r="G18" i="7" a="1"/>
  <c r="G18" i="7" s="1"/>
  <c r="D18" i="7" a="1"/>
  <c r="D18" i="7" s="1"/>
  <c r="C18" i="7" a="1"/>
  <c r="C18" i="7" s="1"/>
  <c r="G17" i="7" a="1"/>
  <c r="G17" i="7" s="1"/>
  <c r="D17" i="7" a="1"/>
  <c r="D17" i="7" s="1"/>
  <c r="G16" i="7" a="1"/>
  <c r="G16" i="7" s="1"/>
  <c r="G15" i="7" a="1"/>
  <c r="G15" i="7" s="1"/>
  <c r="D15" i="7" a="1"/>
  <c r="D15" i="7" s="1"/>
  <c r="G14" i="7" a="1"/>
  <c r="G14" i="7" s="1"/>
  <c r="A8" i="7"/>
  <c r="B7" i="7"/>
  <c r="B6" i="7"/>
  <c r="B5" i="7"/>
  <c r="B27" i="6"/>
  <c r="A29" i="8" s="1"/>
  <c r="D26" i="8" l="1" a="1"/>
  <c r="D26" i="8" s="1"/>
  <c r="D25" i="8" a="1"/>
  <c r="D25" i="8" s="1"/>
  <c r="D24" i="8" a="1"/>
  <c r="D24" i="8" s="1"/>
  <c r="D23" i="8" a="1"/>
  <c r="D23" i="8" s="1"/>
  <c r="D22" i="8" a="1"/>
  <c r="D22" i="8" s="1"/>
  <c r="D21" i="8" a="1"/>
  <c r="D21" i="8" s="1"/>
  <c r="D20" i="8" a="1"/>
  <c r="D20" i="8" s="1"/>
  <c r="D19" i="8" a="1"/>
  <c r="D19" i="8" s="1"/>
  <c r="D18" i="8" a="1"/>
  <c r="D18" i="8" s="1"/>
  <c r="D17" i="8" a="1"/>
  <c r="D17" i="8" s="1"/>
  <c r="D16" i="8" a="1"/>
  <c r="D16" i="8" s="1"/>
  <c r="D15" i="8" a="1"/>
  <c r="D15" i="8" s="1"/>
  <c r="D14" i="8" a="1"/>
  <c r="D14" i="8" s="1"/>
  <c r="E41" i="8"/>
  <c r="H26" i="8" a="1"/>
  <c r="H26" i="8" s="1"/>
  <c r="H25" i="8" a="1"/>
  <c r="H25" i="8" s="1"/>
  <c r="H24" i="8" a="1"/>
  <c r="H24" i="8" s="1"/>
  <c r="H23" i="8" a="1"/>
  <c r="H23" i="8" s="1"/>
  <c r="H22" i="8" a="1"/>
  <c r="H22" i="8" s="1"/>
  <c r="H21" i="8" a="1"/>
  <c r="H21" i="8" s="1"/>
  <c r="H20" i="8" a="1"/>
  <c r="H20" i="8" s="1"/>
  <c r="H19" i="8" a="1"/>
  <c r="H19" i="8" s="1"/>
  <c r="H18" i="8" a="1"/>
  <c r="H18" i="8" s="1"/>
  <c r="H17" i="8" a="1"/>
  <c r="H17" i="8" s="1"/>
  <c r="H16" i="8" a="1"/>
  <c r="H16" i="8" s="1"/>
  <c r="H15" i="8" a="1"/>
  <c r="H15" i="8" s="1"/>
  <c r="H14" i="8" a="1"/>
  <c r="H14" i="8" s="1"/>
  <c r="C26" i="7" a="1"/>
  <c r="C26" i="7" s="1"/>
  <c r="C22" i="8" a="1"/>
  <c r="C22" i="8" s="1"/>
  <c r="C23" i="8" a="1"/>
  <c r="C23" i="8" s="1"/>
  <c r="C24" i="8" a="1"/>
  <c r="C24" i="8" s="1"/>
  <c r="C25" i="8" a="1"/>
  <c r="C25" i="8" s="1"/>
  <c r="C26" i="8" a="1"/>
  <c r="C26" i="8" s="1"/>
  <c r="G22" i="8" a="1"/>
  <c r="G22" i="8" s="1"/>
  <c r="G23" i="8" a="1"/>
  <c r="G23" i="8" s="1"/>
  <c r="G24" i="8" a="1"/>
  <c r="G24" i="8" s="1"/>
  <c r="G25" i="8" a="1"/>
  <c r="G25" i="8" s="1"/>
  <c r="G26" i="8" a="1"/>
  <c r="G26" i="8" s="1"/>
  <c r="I26" i="7" a="1"/>
  <c r="I26" i="7" s="1"/>
  <c r="I25" i="7" a="1"/>
  <c r="I25" i="7" s="1"/>
  <c r="I16" i="7" a="1"/>
  <c r="I16" i="7" s="1"/>
  <c r="I15" i="7" a="1"/>
  <c r="I15" i="7" s="1"/>
  <c r="E26" i="7" a="1"/>
  <c r="E26" i="7" s="1"/>
  <c r="E25" i="7" a="1"/>
  <c r="E25" i="7" s="1"/>
  <c r="E24" i="7" a="1"/>
  <c r="E24" i="7" s="1"/>
  <c r="E23" i="7" a="1"/>
  <c r="E23" i="7" s="1"/>
  <c r="E22" i="7" a="1"/>
  <c r="E22" i="7" s="1"/>
  <c r="E21" i="7" a="1"/>
  <c r="E21" i="7" s="1"/>
  <c r="E20" i="7" a="1"/>
  <c r="E20" i="7" s="1"/>
  <c r="E19" i="7" a="1"/>
  <c r="E19" i="7" s="1"/>
  <c r="E18" i="7" a="1"/>
  <c r="E18" i="7" s="1"/>
  <c r="E17" i="7" a="1"/>
  <c r="E17" i="7" s="1"/>
  <c r="E16" i="7" a="1"/>
  <c r="E16" i="7" s="1"/>
  <c r="E15" i="7" a="1"/>
  <c r="E15" i="7" s="1"/>
  <c r="E14" i="7" a="1"/>
  <c r="E14" i="7" s="1"/>
  <c r="I24" i="7" a="1"/>
  <c r="I24" i="7" s="1"/>
  <c r="I23" i="7" a="1"/>
  <c r="I23" i="7" s="1"/>
  <c r="I22" i="7" a="1"/>
  <c r="I22" i="7" s="1"/>
  <c r="I21" i="7" a="1"/>
  <c r="I21" i="7" s="1"/>
  <c r="I20" i="7" a="1"/>
  <c r="I20" i="7" s="1"/>
  <c r="I19" i="7" a="1"/>
  <c r="I19" i="7" s="1"/>
  <c r="I18" i="7" a="1"/>
  <c r="I18" i="7" s="1"/>
  <c r="I17" i="7" a="1"/>
  <c r="I17" i="7" s="1"/>
  <c r="I14" i="7" a="1"/>
  <c r="I14" i="7" s="1"/>
  <c r="H14" i="7" a="1"/>
  <c r="H14" i="7" s="1"/>
  <c r="H15" i="7" a="1"/>
  <c r="H15" i="7" s="1"/>
  <c r="H16" i="7" a="1"/>
  <c r="H16" i="7" s="1"/>
  <c r="H17" i="7" a="1"/>
  <c r="H17" i="7" s="1"/>
  <c r="H18" i="7" a="1"/>
  <c r="H18" i="7" s="1"/>
  <c r="H19" i="7" a="1"/>
  <c r="H19" i="7" s="1"/>
  <c r="H20" i="7" a="1"/>
  <c r="H20" i="7" s="1"/>
  <c r="H21" i="7" a="1"/>
  <c r="H21" i="7" s="1"/>
  <c r="H22" i="7" a="1"/>
  <c r="H22" i="7" s="1"/>
  <c r="H23" i="7" a="1"/>
  <c r="H23" i="7" s="1"/>
  <c r="H24" i="7" a="1"/>
  <c r="H24" i="7" s="1"/>
  <c r="H25" i="7" a="1"/>
  <c r="H25" i="7" s="1"/>
  <c r="H26" i="7" a="1"/>
  <c r="H26" i="7" s="1"/>
  <c r="A29" i="7"/>
  <c r="I26" i="8" l="1" a="1"/>
  <c r="I26" i="8" s="1"/>
  <c r="I25" i="8" a="1"/>
  <c r="I25" i="8" s="1"/>
  <c r="I24" i="8" a="1"/>
  <c r="I24" i="8" s="1"/>
  <c r="I23" i="8" a="1"/>
  <c r="I23" i="8" s="1"/>
  <c r="I22" i="8" a="1"/>
  <c r="I22" i="8" s="1"/>
  <c r="I21" i="8" a="1"/>
  <c r="I21" i="8" s="1"/>
  <c r="I20" i="8" a="1"/>
  <c r="I20" i="8" s="1"/>
  <c r="I19" i="8" a="1"/>
  <c r="I19" i="8" s="1"/>
  <c r="I18" i="8" a="1"/>
  <c r="I18" i="8" s="1"/>
  <c r="I17" i="8" a="1"/>
  <c r="I17" i="8" s="1"/>
  <c r="I16" i="8" a="1"/>
  <c r="I16" i="8" s="1"/>
  <c r="I15" i="8" a="1"/>
  <c r="I15" i="8" s="1"/>
  <c r="I14" i="8" a="1"/>
  <c r="I14" i="8" s="1"/>
  <c r="E26" i="8" a="1"/>
  <c r="E26" i="8" s="1"/>
  <c r="E25" i="8" a="1"/>
  <c r="E25" i="8" s="1"/>
  <c r="E24" i="8" a="1"/>
  <c r="E24" i="8" s="1"/>
  <c r="E23" i="8" a="1"/>
  <c r="E23" i="8" s="1"/>
  <c r="E22" i="8" a="1"/>
  <c r="E22" i="8" s="1"/>
  <c r="E21" i="8" a="1"/>
  <c r="E21" i="8" s="1"/>
  <c r="E20" i="8" a="1"/>
  <c r="E20" i="8" s="1"/>
  <c r="E19" i="8" a="1"/>
  <c r="E19" i="8" s="1"/>
  <c r="E18" i="8" a="1"/>
  <c r="E18" i="8" s="1"/>
  <c r="E17" i="8" a="1"/>
  <c r="E17" i="8" s="1"/>
  <c r="E16" i="8" a="1"/>
  <c r="E16" i="8" s="1"/>
  <c r="E15" i="8" a="1"/>
  <c r="E15" i="8" s="1"/>
  <c r="E14" i="8" a="1"/>
  <c r="E14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J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1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1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1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1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1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2" authorId="0" shapeId="0" xr:uid="{00000000-0006-0000-01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1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1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2" authorId="0" shapeId="0" xr:uid="{00000000-0006-0000-01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1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1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1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1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1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1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1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1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1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1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1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1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1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1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1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1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1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1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1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1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1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1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1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1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1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1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1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1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1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1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1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1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1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1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1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1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1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3" authorId="0" shapeId="0" xr:uid="{00000000-0006-0000-01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1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1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1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1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1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1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1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1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1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1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1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1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1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1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1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1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3" authorId="0" shapeId="0" xr:uid="{00000000-0006-0000-01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1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1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1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1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1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1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1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1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1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1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1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1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1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1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1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1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1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1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1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1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1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1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1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1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1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1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1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1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1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1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1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1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1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1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1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1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1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1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4" authorId="0" shapeId="0" xr:uid="{00000000-0006-0000-01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1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1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1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1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1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1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1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1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1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1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4" authorId="0" shapeId="0" xr:uid="{00000000-0006-0000-01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1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1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1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1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1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1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1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1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1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1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1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1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1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1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1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1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1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1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1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1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1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1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1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1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1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1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1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1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1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1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1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1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1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1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1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1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1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1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1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5" authorId="0" shapeId="0" xr:uid="{00000000-0006-0000-01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1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1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1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1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1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1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1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1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1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1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1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1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1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1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1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1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1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1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1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1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1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1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1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1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1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1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1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1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1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1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1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1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1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1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1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1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1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1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1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1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1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1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1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1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1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1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1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1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1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1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1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1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1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1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1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1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1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1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1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1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1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1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1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1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1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1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1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1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1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1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1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100-00004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1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1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1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1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1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1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1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1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1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1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1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1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1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1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1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1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1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1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1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1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1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1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1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1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1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1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1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7" authorId="0" shapeId="0" xr:uid="{00000000-0006-0000-01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1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7" authorId="0" shapeId="0" xr:uid="{00000000-0006-0000-01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1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1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1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1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1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1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1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1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1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1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1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1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1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1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1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1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1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1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1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1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1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1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1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1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1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1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1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1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1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1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1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1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1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1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8" authorId="0" shapeId="0" xr:uid="{00000000-0006-0000-01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1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1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1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1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1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1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1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1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1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1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1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1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100-00009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1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1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1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1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1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1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1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8" authorId="0" shapeId="0" xr:uid="{00000000-0006-0000-01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8" authorId="0" shapeId="0" xr:uid="{00000000-0006-0000-01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100-0000A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1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1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1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1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9" authorId="0" shapeId="0" xr:uid="{00000000-0006-0000-01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9" authorId="0" shapeId="0" xr:uid="{00000000-0006-0000-01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9" authorId="0" shapeId="0" xr:uid="{00000000-0006-0000-01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9" authorId="0" shapeId="0" xr:uid="{00000000-0006-0000-01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9" authorId="0" shapeId="0" xr:uid="{00000000-0006-0000-01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9" authorId="0" shapeId="0" xr:uid="{00000000-0006-0000-01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9" authorId="0" shapeId="0" xr:uid="{00000000-0006-0000-01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9" authorId="0" shapeId="0" xr:uid="{00000000-0006-0000-01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9" authorId="0" shapeId="0" xr:uid="{00000000-0006-0000-01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9" authorId="0" shapeId="0" xr:uid="{00000000-0006-0000-01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1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9" authorId="0" shapeId="0" xr:uid="{00000000-0006-0000-01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9" authorId="0" shapeId="0" xr:uid="{00000000-0006-0000-01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9" authorId="0" shapeId="0" xr:uid="{00000000-0006-0000-01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9" authorId="0" shapeId="0" xr:uid="{00000000-0006-0000-01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9" authorId="0" shapeId="0" xr:uid="{00000000-0006-0000-01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9" authorId="0" shapeId="0" xr:uid="{00000000-0006-0000-01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9" authorId="0" shapeId="0" xr:uid="{00000000-0006-0000-01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9" authorId="0" shapeId="0" xr:uid="{00000000-0006-0000-01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9" authorId="0" shapeId="0" xr:uid="{00000000-0006-0000-0100-0000B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9" authorId="0" shapeId="0" xr:uid="{00000000-0006-0000-01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9" authorId="0" shapeId="0" xr:uid="{00000000-0006-0000-01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9" authorId="0" shapeId="0" xr:uid="{00000000-0006-0000-01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9" authorId="0" shapeId="0" xr:uid="{00000000-0006-0000-01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9" authorId="0" shapeId="0" xr:uid="{00000000-0006-0000-01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9" authorId="0" shapeId="0" xr:uid="{00000000-0006-0000-01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9" authorId="0" shapeId="0" xr:uid="{00000000-0006-0000-01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9" authorId="0" shapeId="0" xr:uid="{00000000-0006-0000-0100-0000C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9" authorId="0" shapeId="0" xr:uid="{00000000-0006-0000-01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9" authorId="0" shapeId="0" xr:uid="{00000000-0006-0000-01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9" authorId="0" shapeId="0" xr:uid="{00000000-0006-0000-01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9" authorId="0" shapeId="0" xr:uid="{00000000-0006-0000-01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1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9" authorId="0" shapeId="0" xr:uid="{00000000-0006-0000-01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9" authorId="0" shapeId="0" xr:uid="{00000000-0006-0000-01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9" authorId="0" shapeId="0" xr:uid="{00000000-0006-0000-01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9" authorId="0" shapeId="0" xr:uid="{00000000-0006-0000-01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9" authorId="0" shapeId="0" xr:uid="{00000000-0006-0000-01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9" authorId="0" shapeId="0" xr:uid="{00000000-0006-0000-01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9" authorId="0" shapeId="0" xr:uid="{00000000-0006-0000-01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9" authorId="0" shapeId="0" xr:uid="{00000000-0006-0000-01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9" authorId="0" shapeId="0" xr:uid="{00000000-0006-0000-01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9" authorId="0" shapeId="0" xr:uid="{00000000-0006-0000-01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9" authorId="0" shapeId="0" xr:uid="{00000000-0006-0000-01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9" authorId="0" shapeId="0" xr:uid="{00000000-0006-0000-01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9" authorId="0" shapeId="0" xr:uid="{00000000-0006-0000-01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9" authorId="0" shapeId="0" xr:uid="{00000000-0006-0000-01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9" authorId="0" shapeId="0" xr:uid="{00000000-0006-0000-01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9" authorId="0" shapeId="0" xr:uid="{00000000-0006-0000-01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9" authorId="0" shapeId="0" xr:uid="{00000000-0006-0000-01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20" authorId="0" shapeId="0" xr:uid="{00000000-0006-0000-01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20" authorId="0" shapeId="0" xr:uid="{00000000-0006-0000-01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20" authorId="0" shapeId="0" xr:uid="{00000000-0006-0000-01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0" authorId="0" shapeId="0" xr:uid="{00000000-0006-0000-01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20" authorId="0" shapeId="0" xr:uid="{00000000-0006-0000-01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20" authorId="0" shapeId="0" xr:uid="{00000000-0006-0000-01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20" authorId="0" shapeId="0" xr:uid="{00000000-0006-0000-01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20" authorId="0" shapeId="0" xr:uid="{00000000-0006-0000-01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20" authorId="0" shapeId="0" xr:uid="{00000000-0006-0000-01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0" authorId="0" shapeId="0" xr:uid="{00000000-0006-0000-01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20" authorId="0" shapeId="0" xr:uid="{00000000-0006-0000-01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20" authorId="0" shapeId="0" xr:uid="{00000000-0006-0000-01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20" authorId="0" shapeId="0" xr:uid="{00000000-0006-0000-01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20" authorId="0" shapeId="0" xr:uid="{00000000-0006-0000-01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20" authorId="0" shapeId="0" xr:uid="{00000000-0006-0000-0100-0000E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20" authorId="0" shapeId="0" xr:uid="{00000000-0006-0000-01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20" authorId="0" shapeId="0" xr:uid="{00000000-0006-0000-01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20" authorId="0" shapeId="0" xr:uid="{00000000-0006-0000-01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0" authorId="0" shapeId="0" xr:uid="{00000000-0006-0000-01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20" authorId="0" shapeId="0" xr:uid="{00000000-0006-0000-01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20" authorId="0" shapeId="0" xr:uid="{00000000-0006-0000-01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0" authorId="0" shapeId="0" xr:uid="{00000000-0006-0000-01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20" authorId="0" shapeId="0" xr:uid="{00000000-0006-0000-01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20" authorId="0" shapeId="0" xr:uid="{00000000-0006-0000-01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20" authorId="0" shapeId="0" xr:uid="{00000000-0006-0000-01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20" authorId="0" shapeId="0" xr:uid="{00000000-0006-0000-01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20" authorId="0" shapeId="0" xr:uid="{00000000-0006-0000-01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20" authorId="0" shapeId="0" xr:uid="{00000000-0006-0000-01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0" authorId="0" shapeId="0" xr:uid="{00000000-0006-0000-01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20" authorId="0" shapeId="0" xr:uid="{00000000-0006-0000-01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0" authorId="0" shapeId="0" xr:uid="{00000000-0006-0000-01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0" authorId="0" shapeId="0" xr:uid="{00000000-0006-0000-01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20" authorId="0" shapeId="0" xr:uid="{00000000-0006-0000-01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20" authorId="0" shapeId="0" xr:uid="{00000000-0006-0000-01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20" authorId="0" shapeId="0" xr:uid="{00000000-0006-0000-01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20" authorId="0" shapeId="0" xr:uid="{00000000-0006-0000-01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20" authorId="0" shapeId="0" xr:uid="{00000000-0006-0000-01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20" authorId="0" shapeId="0" xr:uid="{00000000-0006-0000-0100-0000F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20" authorId="0" shapeId="0" xr:uid="{00000000-0006-0000-01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20" authorId="0" shapeId="0" xr:uid="{00000000-0006-0000-01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20" authorId="0" shapeId="0" xr:uid="{00000000-0006-0000-01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20" authorId="0" shapeId="0" xr:uid="{00000000-0006-0000-01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20" authorId="0" shapeId="0" xr:uid="{00000000-0006-0000-01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20" authorId="0" shapeId="0" xr:uid="{00000000-0006-0000-01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20" authorId="0" shapeId="0" xr:uid="{00000000-0006-0000-0100-00000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20" authorId="0" shapeId="0" xr:uid="{00000000-0006-0000-0100-00000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20" authorId="0" shapeId="0" xr:uid="{00000000-0006-0000-0100-00000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21" authorId="0" shapeId="0" xr:uid="{00000000-0006-0000-01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21" authorId="0" shapeId="0" xr:uid="{00000000-0006-0000-01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21" authorId="0" shapeId="0" xr:uid="{00000000-0006-0000-01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21" authorId="0" shapeId="0" xr:uid="{00000000-0006-0000-01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21" authorId="0" shapeId="0" xr:uid="{00000000-0006-0000-01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1" authorId="0" shapeId="0" xr:uid="{00000000-0006-0000-01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21" authorId="0" shapeId="0" xr:uid="{00000000-0006-0000-01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21" authorId="0" shapeId="0" xr:uid="{00000000-0006-0000-01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21" authorId="0" shapeId="0" xr:uid="{00000000-0006-0000-01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21" authorId="0" shapeId="0" xr:uid="{00000000-0006-0000-01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21" authorId="0" shapeId="0" xr:uid="{00000000-0006-0000-01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21" authorId="0" shapeId="0" xr:uid="{00000000-0006-0000-01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1" authorId="0" shapeId="0" xr:uid="{00000000-0006-0000-01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21" authorId="0" shapeId="0" xr:uid="{00000000-0006-0000-0100-00001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21" authorId="0" shapeId="0" xr:uid="{00000000-0006-0000-01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21" authorId="0" shapeId="0" xr:uid="{00000000-0006-0000-01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21" authorId="0" shapeId="0" xr:uid="{00000000-0006-0000-01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21" authorId="0" shapeId="0" xr:uid="{00000000-0006-0000-01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21" authorId="0" shapeId="0" xr:uid="{00000000-0006-0000-01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1" authorId="0" shapeId="0" xr:uid="{00000000-0006-0000-01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21" authorId="0" shapeId="0" xr:uid="{00000000-0006-0000-01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21" authorId="0" shapeId="0" xr:uid="{00000000-0006-0000-01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21" authorId="0" shapeId="0" xr:uid="{00000000-0006-0000-0100-00001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21" authorId="0" shapeId="0" xr:uid="{00000000-0006-0000-01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21" authorId="0" shapeId="0" xr:uid="{00000000-0006-0000-01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21" authorId="0" shapeId="0" xr:uid="{00000000-0006-0000-01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1" authorId="0" shapeId="0" xr:uid="{00000000-0006-0000-01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21" authorId="0" shapeId="0" xr:uid="{00000000-0006-0000-01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21" authorId="0" shapeId="0" xr:uid="{00000000-0006-0000-01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21" authorId="0" shapeId="0" xr:uid="{00000000-0006-0000-01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21" authorId="0" shapeId="0" xr:uid="{00000000-0006-0000-01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1" authorId="0" shapeId="0" xr:uid="{00000000-0006-0000-01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21" authorId="0" shapeId="0" xr:uid="{00000000-0006-0000-0100-00002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21" authorId="0" shapeId="0" xr:uid="{00000000-0006-0000-01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21" authorId="0" shapeId="0" xr:uid="{00000000-0006-0000-01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1" authorId="0" shapeId="0" xr:uid="{00000000-0006-0000-01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21" authorId="0" shapeId="0" xr:uid="{00000000-0006-0000-01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21" authorId="0" shapeId="0" xr:uid="{00000000-0006-0000-01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1" authorId="0" shapeId="0" xr:uid="{00000000-0006-0000-01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21" authorId="0" shapeId="0" xr:uid="{00000000-0006-0000-01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21" authorId="0" shapeId="0" xr:uid="{00000000-0006-0000-01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21" authorId="0" shapeId="0" xr:uid="{00000000-0006-0000-01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21" authorId="0" shapeId="0" xr:uid="{00000000-0006-0000-01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21" authorId="0" shapeId="0" xr:uid="{00000000-0006-0000-01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21" authorId="0" shapeId="0" xr:uid="{00000000-0006-0000-01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21" authorId="0" shapeId="0" xr:uid="{00000000-0006-0000-01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21" authorId="0" shapeId="0" xr:uid="{00000000-0006-0000-01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21" authorId="0" shapeId="0" xr:uid="{00000000-0006-0000-0100-00003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21" authorId="0" shapeId="0" xr:uid="{00000000-0006-0000-01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21" authorId="0" shapeId="0" xr:uid="{00000000-0006-0000-0100-00003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21" authorId="0" shapeId="0" xr:uid="{00000000-0006-0000-0100-00003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21" authorId="0" shapeId="0" xr:uid="{00000000-0006-0000-01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21" authorId="0" shapeId="0" xr:uid="{00000000-0006-0000-01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21" authorId="0" shapeId="0" xr:uid="{00000000-0006-0000-0100-00003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21" authorId="0" shapeId="0" xr:uid="{00000000-0006-0000-0100-00003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21" authorId="0" shapeId="0" xr:uid="{00000000-0006-0000-01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21" authorId="0" shapeId="0" xr:uid="{00000000-0006-0000-01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21" authorId="0" shapeId="0" xr:uid="{00000000-0006-0000-0100-00004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21" authorId="0" shapeId="0" xr:uid="{00000000-0006-0000-01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21" authorId="0" shapeId="0" xr:uid="{00000000-0006-0000-01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21" authorId="0" shapeId="0" xr:uid="{00000000-0006-0000-01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21" authorId="0" shapeId="0" xr:uid="{00000000-0006-0000-01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21" authorId="0" shapeId="0" xr:uid="{00000000-0006-0000-01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K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1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1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2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2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2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2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3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2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2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2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2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2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2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2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3" authorId="0" shapeId="0" xr:uid="{00000000-0006-0000-02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2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2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2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2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2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2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2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2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2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2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2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2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2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2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2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2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2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2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2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2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2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2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2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2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2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3" authorId="0" shapeId="0" xr:uid="{00000000-0006-0000-02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2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2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2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2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2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2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2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2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2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2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2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2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2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2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2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2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2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2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2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4" authorId="0" shapeId="0" xr:uid="{00000000-0006-0000-02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4" authorId="0" shapeId="0" xr:uid="{00000000-0006-0000-02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2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2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2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2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2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2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2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2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2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2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2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2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2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2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2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2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2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4" authorId="0" shapeId="0" xr:uid="{00000000-0006-0000-02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4" authorId="0" shapeId="0" xr:uid="{00000000-0006-0000-02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2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4" authorId="0" shapeId="0" xr:uid="{00000000-0006-0000-02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2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2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2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2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2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2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2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2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2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2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2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2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2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2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2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2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2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2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4" authorId="0" shapeId="0" xr:uid="{00000000-0006-0000-02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2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2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2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4" authorId="0" shapeId="0" xr:uid="{00000000-0006-0000-02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2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2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2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2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2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2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2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2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2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200-00008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2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2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2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2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2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2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2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2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2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2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2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2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2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2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2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2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2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2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2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5" authorId="0" shapeId="0" xr:uid="{00000000-0006-0000-02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5" authorId="0" shapeId="0" xr:uid="{00000000-0006-0000-02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2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2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2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5" authorId="0" shapeId="0" xr:uid="{00000000-0006-0000-02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2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2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2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2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2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2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2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2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2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2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2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2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2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2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2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2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2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2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2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2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2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2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2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2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200-0000B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200-0000B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2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2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2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2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5" authorId="0" shapeId="0" xr:uid="{00000000-0006-0000-02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2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2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200-0000C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2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2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2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2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2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2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5" authorId="0" shapeId="0" xr:uid="{00000000-0006-0000-02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2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2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5" authorId="0" shapeId="0" xr:uid="{00000000-0006-0000-02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2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2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2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2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2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2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2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2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2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2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2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2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2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2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2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2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2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2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2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2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2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2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2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200-0000E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2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2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2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2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2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2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2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2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2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2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2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2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2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6" authorId="0" shapeId="0" xr:uid="{00000000-0006-0000-02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2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2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2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2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2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2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2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2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2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2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2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6" authorId="0" shapeId="0" xr:uid="{00000000-0006-0000-02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2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6" authorId="0" shapeId="0" xr:uid="{00000000-0006-0000-02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2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2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2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2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2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2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2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200-00000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6" authorId="0" shapeId="0" xr:uid="{00000000-0006-0000-02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200-00001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2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2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6" authorId="0" shapeId="0" xr:uid="{00000000-0006-0000-02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2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2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2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2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2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2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2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2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2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6" authorId="0" shapeId="0" xr:uid="{00000000-0006-0000-02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2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2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2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2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2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2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2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2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2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2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2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2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2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200-00003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2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200-00003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2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2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2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2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2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2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2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200-00003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2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2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200-00004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6" authorId="0" shapeId="0" xr:uid="{00000000-0006-0000-02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2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2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2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2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2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2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2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2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2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200-00004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2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2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2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2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2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2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2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2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2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2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2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2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7" authorId="0" shapeId="0" xr:uid="{00000000-0006-0000-02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2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2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2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2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2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2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2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2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2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7" authorId="0" shapeId="0" xr:uid="{00000000-0006-0000-02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2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200-00006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2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200-00006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2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2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2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2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200-00006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2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2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2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2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2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2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200-00007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2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2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2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2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2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2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2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2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200-00008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2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200-00008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200-00008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2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2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2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200-00008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2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2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2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2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2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2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2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7" authorId="0" shapeId="0" xr:uid="{00000000-0006-0000-02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2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2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200-00009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2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2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2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2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2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2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2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2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2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2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2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2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2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200-0000A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7" authorId="0" shapeId="0" xr:uid="{00000000-0006-0000-02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2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2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2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200-0000A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2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2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2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200-0000A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2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2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2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2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2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2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2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2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2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2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2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2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2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8" authorId="0" shapeId="0" xr:uid="{00000000-0006-0000-02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2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2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2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2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2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2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2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2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200-0000C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200-0000C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8" authorId="0" shapeId="0" xr:uid="{00000000-0006-0000-02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2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200-0000C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2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2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200-0000C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2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2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200-0000C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8" authorId="0" shapeId="0" xr:uid="{00000000-0006-0000-02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2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2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2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200-0000D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200-0000D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2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200-0000D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2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2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2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2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2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2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2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2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2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8" authorId="0" shapeId="0" xr:uid="{00000000-0006-0000-02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2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2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2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2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2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2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2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2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2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2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2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2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2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200-0000F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200-0000F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200-0000F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2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200-0000F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2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2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2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2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2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8" authorId="0" shapeId="0" xr:uid="{00000000-0006-0000-02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8" authorId="0" shapeId="0" xr:uid="{00000000-0006-0000-02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2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2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2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2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200-00000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200-00000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200-00000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200-00000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2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200-00000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2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2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2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8" authorId="0" shapeId="0" xr:uid="{00000000-0006-0000-02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9" authorId="0" shapeId="0" xr:uid="{00000000-0006-0000-02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9" authorId="0" shapeId="0" xr:uid="{00000000-0006-0000-0200-00000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9" authorId="0" shapeId="0" xr:uid="{00000000-0006-0000-0200-00000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9" authorId="0" shapeId="0" xr:uid="{00000000-0006-0000-0200-00000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9" authorId="0" shapeId="0" xr:uid="{00000000-0006-0000-0200-00000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9" authorId="0" shapeId="0" xr:uid="{00000000-0006-0000-02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9" authorId="0" shapeId="0" xr:uid="{00000000-0006-0000-02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9" authorId="0" shapeId="0" xr:uid="{00000000-0006-0000-0200-00001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9" authorId="0" shapeId="0" xr:uid="{00000000-0006-0000-0200-00001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9" authorId="0" shapeId="0" xr:uid="{00000000-0006-0000-0200-00001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9" authorId="0" shapeId="0" xr:uid="{00000000-0006-0000-0200-00001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9" authorId="0" shapeId="0" xr:uid="{00000000-0006-0000-02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9" authorId="0" shapeId="0" xr:uid="{00000000-0006-0000-0200-00001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9" authorId="0" shapeId="0" xr:uid="{00000000-0006-0000-0200-00001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200-00001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9" authorId="0" shapeId="0" xr:uid="{00000000-0006-0000-0200-00001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9" authorId="0" shapeId="0" xr:uid="{00000000-0006-0000-0200-00001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9" authorId="0" shapeId="0" xr:uid="{00000000-0006-0000-0200-00001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9" authorId="0" shapeId="0" xr:uid="{00000000-0006-0000-02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9" authorId="0" shapeId="0" xr:uid="{00000000-0006-0000-02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9" authorId="0" shapeId="0" xr:uid="{00000000-0006-0000-02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9" authorId="0" shapeId="0" xr:uid="{00000000-0006-0000-02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9" authorId="0" shapeId="0" xr:uid="{00000000-0006-0000-0200-00002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9" authorId="0" shapeId="0" xr:uid="{00000000-0006-0000-02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9" authorId="0" shapeId="0" xr:uid="{00000000-0006-0000-02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9" authorId="0" shapeId="0" xr:uid="{00000000-0006-0000-02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9" authorId="0" shapeId="0" xr:uid="{00000000-0006-0000-02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9" authorId="0" shapeId="0" xr:uid="{00000000-0006-0000-0200-00002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9" authorId="0" shapeId="0" xr:uid="{00000000-0006-0000-0200-00002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9" authorId="0" shapeId="0" xr:uid="{00000000-0006-0000-0200-00002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9" authorId="0" shapeId="0" xr:uid="{00000000-0006-0000-0200-00002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9" authorId="0" shapeId="0" xr:uid="{00000000-0006-0000-0200-00002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9" authorId="0" shapeId="0" xr:uid="{00000000-0006-0000-02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9" authorId="0" shapeId="0" xr:uid="{00000000-0006-0000-0200-00002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9" authorId="0" shapeId="0" xr:uid="{00000000-0006-0000-02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9" authorId="0" shapeId="0" xr:uid="{00000000-0006-0000-0200-00002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9" authorId="0" shapeId="0" xr:uid="{00000000-0006-0000-02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9" authorId="0" shapeId="0" xr:uid="{00000000-0006-0000-02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9" authorId="0" shapeId="0" xr:uid="{00000000-0006-0000-02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9" authorId="0" shapeId="0" xr:uid="{00000000-0006-0000-0200-00003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9" authorId="0" shapeId="0" xr:uid="{00000000-0006-0000-0200-00003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9" authorId="0" shapeId="0" xr:uid="{00000000-0006-0000-02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9" authorId="0" shapeId="0" xr:uid="{00000000-0006-0000-0200-00003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9" authorId="0" shapeId="0" xr:uid="{00000000-0006-0000-0200-00003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9" authorId="0" shapeId="0" xr:uid="{00000000-0006-0000-0200-00003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9" authorId="0" shapeId="0" xr:uid="{00000000-0006-0000-02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9" authorId="0" shapeId="0" xr:uid="{00000000-0006-0000-0200-00003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9" authorId="0" shapeId="0" xr:uid="{00000000-0006-0000-02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9" authorId="0" shapeId="0" xr:uid="{00000000-0006-0000-02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9" authorId="0" shapeId="0" xr:uid="{00000000-0006-0000-02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9" authorId="0" shapeId="0" xr:uid="{00000000-0006-0000-0200-00003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9" authorId="0" shapeId="0" xr:uid="{00000000-0006-0000-0200-00003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9" authorId="0" shapeId="0" xr:uid="{00000000-0006-0000-02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9" authorId="0" shapeId="0" xr:uid="{00000000-0006-0000-02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9" authorId="0" shapeId="0" xr:uid="{00000000-0006-0000-0200-00004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9" authorId="0" shapeId="0" xr:uid="{00000000-0006-0000-02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9" authorId="0" shapeId="0" xr:uid="{00000000-0006-0000-0200-00004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9" authorId="0" shapeId="0" xr:uid="{00000000-0006-0000-0200-00004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9" authorId="0" shapeId="0" xr:uid="{00000000-0006-0000-02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9" authorId="0" shapeId="0" xr:uid="{00000000-0006-0000-02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9" authorId="0" shapeId="0" xr:uid="{00000000-0006-0000-0200-00004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9" authorId="0" shapeId="0" xr:uid="{00000000-0006-0000-0200-00004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9" authorId="0" shapeId="0" xr:uid="{00000000-0006-0000-0200-00004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9" authorId="0" shapeId="0" xr:uid="{00000000-0006-0000-0200-00004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9" authorId="0" shapeId="0" xr:uid="{00000000-0006-0000-02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9" authorId="0" shapeId="0" xr:uid="{00000000-0006-0000-02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9" authorId="0" shapeId="0" xr:uid="{00000000-0006-0000-0200-00004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9" authorId="0" shapeId="0" xr:uid="{00000000-0006-0000-02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9" authorId="0" shapeId="0" xr:uid="{00000000-0006-0000-02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9" authorId="0" shapeId="0" xr:uid="{00000000-0006-0000-02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9" authorId="0" shapeId="0" xr:uid="{00000000-0006-0000-02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9" authorId="0" shapeId="0" xr:uid="{00000000-0006-0000-0200-00005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9" authorId="0" shapeId="0" xr:uid="{00000000-0006-0000-0200-00005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9" authorId="0" shapeId="0" xr:uid="{00000000-0006-0000-0200-00005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9" authorId="0" shapeId="0" xr:uid="{00000000-0006-0000-0200-00005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9" authorId="0" shapeId="0" xr:uid="{00000000-0006-0000-02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9" authorId="0" shapeId="0" xr:uid="{00000000-0006-0000-0200-00005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9" authorId="0" shapeId="0" xr:uid="{00000000-0006-0000-02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9" authorId="0" shapeId="0" xr:uid="{00000000-0006-0000-0200-00005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9" authorId="0" shapeId="0" xr:uid="{00000000-0006-0000-02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9" authorId="0" shapeId="0" xr:uid="{00000000-0006-0000-02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9" authorId="0" shapeId="0" xr:uid="{00000000-0006-0000-02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9" authorId="0" shapeId="0" xr:uid="{00000000-0006-0000-02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9" authorId="0" shapeId="0" xr:uid="{00000000-0006-0000-0200-00005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9" authorId="0" shapeId="0" xr:uid="{00000000-0006-0000-02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9" authorId="0" shapeId="0" xr:uid="{00000000-0006-0000-02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9" authorId="0" shapeId="0" xr:uid="{00000000-0006-0000-0200-00006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9" authorId="0" shapeId="0" xr:uid="{00000000-0006-0000-02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9" authorId="0" shapeId="0" xr:uid="{00000000-0006-0000-02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9" authorId="0" shapeId="0" xr:uid="{00000000-0006-0000-02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9" authorId="0" shapeId="0" xr:uid="{00000000-0006-0000-0200-00006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9" authorId="0" shapeId="0" xr:uid="{00000000-0006-0000-0200-00006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9" authorId="0" shapeId="0" xr:uid="{00000000-0006-0000-02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9" authorId="0" shapeId="0" xr:uid="{00000000-0006-0000-02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9" authorId="0" shapeId="0" xr:uid="{00000000-0006-0000-02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9" authorId="0" shapeId="0" xr:uid="{00000000-0006-0000-0200-00006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9" authorId="0" shapeId="0" xr:uid="{00000000-0006-0000-02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9" authorId="0" shapeId="0" xr:uid="{00000000-0006-0000-0200-00006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9" authorId="0" shapeId="0" xr:uid="{00000000-0006-0000-0200-00006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9" authorId="0" shapeId="0" xr:uid="{00000000-0006-0000-02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9" authorId="0" shapeId="0" xr:uid="{00000000-0006-0000-02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20" authorId="0" shapeId="0" xr:uid="{00000000-0006-0000-0200-00006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20" authorId="0" shapeId="0" xr:uid="{00000000-0006-0000-02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20" authorId="0" shapeId="0" xr:uid="{00000000-0006-0000-0200-00007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20" authorId="0" shapeId="0" xr:uid="{00000000-0006-0000-0200-00007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0" authorId="0" shapeId="0" xr:uid="{00000000-0006-0000-02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20" authorId="0" shapeId="0" xr:uid="{00000000-0006-0000-02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0" authorId="0" shapeId="0" xr:uid="{00000000-0006-0000-0200-00007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20" authorId="0" shapeId="0" xr:uid="{00000000-0006-0000-02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0" authorId="0" shapeId="0" xr:uid="{00000000-0006-0000-02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20" authorId="0" shapeId="0" xr:uid="{00000000-0006-0000-0200-00007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20" authorId="0" shapeId="0" xr:uid="{00000000-0006-0000-0200-00007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0" authorId="0" shapeId="0" xr:uid="{00000000-0006-0000-02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20" authorId="0" shapeId="0" xr:uid="{00000000-0006-0000-02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20" authorId="0" shapeId="0" xr:uid="{00000000-0006-0000-0200-00007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20" authorId="0" shapeId="0" xr:uid="{00000000-0006-0000-0200-00007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20" authorId="0" shapeId="0" xr:uid="{00000000-0006-0000-02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20" authorId="0" shapeId="0" xr:uid="{00000000-0006-0000-0200-00007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20" authorId="0" shapeId="0" xr:uid="{00000000-0006-0000-02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20" authorId="0" shapeId="0" xr:uid="{00000000-0006-0000-02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20" authorId="0" shapeId="0" xr:uid="{00000000-0006-0000-0200-00008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20" authorId="0" shapeId="0" xr:uid="{00000000-0006-0000-0200-00008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20" authorId="0" shapeId="0" xr:uid="{00000000-0006-0000-02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20" authorId="0" shapeId="0" xr:uid="{00000000-0006-0000-0200-00008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20" authorId="0" shapeId="0" xr:uid="{00000000-0006-0000-02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20" authorId="0" shapeId="0" xr:uid="{00000000-0006-0000-0200-00008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20" authorId="0" shapeId="0" xr:uid="{00000000-0006-0000-02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20" authorId="0" shapeId="0" xr:uid="{00000000-0006-0000-0200-00008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20" authorId="0" shapeId="0" xr:uid="{00000000-0006-0000-0200-00008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20" authorId="0" shapeId="0" xr:uid="{00000000-0006-0000-0200-00008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20" authorId="0" shapeId="0" xr:uid="{00000000-0006-0000-02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20" authorId="0" shapeId="0" xr:uid="{00000000-0006-0000-02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20" authorId="0" shapeId="0" xr:uid="{00000000-0006-0000-02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2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20" authorId="0" shapeId="0" xr:uid="{00000000-0006-0000-02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0" authorId="0" shapeId="0" xr:uid="{00000000-0006-0000-02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0" authorId="0" shapeId="0" xr:uid="{00000000-0006-0000-02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200-00009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20" authorId="0" shapeId="0" xr:uid="{00000000-0006-0000-02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20" authorId="0" shapeId="0" xr:uid="{00000000-0006-0000-0200-00009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20" authorId="0" shapeId="0" xr:uid="{00000000-0006-0000-0200-00009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20" authorId="0" shapeId="0" xr:uid="{00000000-0006-0000-02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20" authorId="0" shapeId="0" xr:uid="{00000000-0006-0000-02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20" authorId="0" shapeId="0" xr:uid="{00000000-0006-0000-0200-00009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20" authorId="0" shapeId="0" xr:uid="{00000000-0006-0000-0200-00009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20" authorId="0" shapeId="0" xr:uid="{00000000-0006-0000-02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0" authorId="0" shapeId="0" xr:uid="{00000000-0006-0000-0200-00009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20" authorId="0" shapeId="0" xr:uid="{00000000-0006-0000-0200-00009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0" authorId="0" shapeId="0" xr:uid="{00000000-0006-0000-0200-00009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20" authorId="0" shapeId="0" xr:uid="{00000000-0006-0000-02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20" authorId="0" shapeId="0" xr:uid="{00000000-0006-0000-0200-0000A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0" authorId="0" shapeId="0" xr:uid="{00000000-0006-0000-02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20" authorId="0" shapeId="0" xr:uid="{00000000-0006-0000-02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20" authorId="0" shapeId="0" xr:uid="{00000000-0006-0000-02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20" authorId="0" shapeId="0" xr:uid="{00000000-0006-0000-0200-0000A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20" authorId="0" shapeId="0" xr:uid="{00000000-0006-0000-02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20" authorId="0" shapeId="0" xr:uid="{00000000-0006-0000-0200-0000A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20" authorId="0" shapeId="0" xr:uid="{00000000-0006-0000-0200-0000A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20" authorId="0" shapeId="0" xr:uid="{00000000-0006-0000-0200-0000A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0" authorId="0" shapeId="0" xr:uid="{00000000-0006-0000-02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20" authorId="0" shapeId="0" xr:uid="{00000000-0006-0000-0200-0000A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0" authorId="0" shapeId="0" xr:uid="{00000000-0006-0000-0200-0000A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20" authorId="0" shapeId="0" xr:uid="{00000000-0006-0000-0200-0000A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20" authorId="0" shapeId="0" xr:uid="{00000000-0006-0000-0200-0000A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20" authorId="0" shapeId="0" xr:uid="{00000000-0006-0000-0200-0000A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0" authorId="0" shapeId="0" xr:uid="{00000000-0006-0000-02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20" authorId="0" shapeId="0" xr:uid="{00000000-0006-0000-0200-0000B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20" authorId="0" shapeId="0" xr:uid="{00000000-0006-0000-0200-0000B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20" authorId="0" shapeId="0" xr:uid="{00000000-0006-0000-0200-0000B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20" authorId="0" shapeId="0" xr:uid="{00000000-0006-0000-0200-0000B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20" authorId="0" shapeId="0" xr:uid="{00000000-0006-0000-0200-0000B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20" authorId="0" shapeId="0" xr:uid="{00000000-0006-0000-0200-0000B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20" authorId="0" shapeId="0" xr:uid="{00000000-0006-0000-0200-0000B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20" authorId="0" shapeId="0" xr:uid="{00000000-0006-0000-0200-0000B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0" authorId="0" shapeId="0" xr:uid="{00000000-0006-0000-0200-0000B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20" authorId="0" shapeId="0" xr:uid="{00000000-0006-0000-0200-0000B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20" authorId="0" shapeId="0" xr:uid="{00000000-0006-0000-0200-0000B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20" authorId="0" shapeId="0" xr:uid="{00000000-0006-0000-02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20" authorId="0" shapeId="0" xr:uid="{00000000-0006-0000-0200-0000B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20" authorId="0" shapeId="0" xr:uid="{00000000-0006-0000-0200-0000B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20" authorId="0" shapeId="0" xr:uid="{00000000-0006-0000-0200-0000B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20" authorId="0" shapeId="0" xr:uid="{00000000-0006-0000-0200-0000B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20" authorId="0" shapeId="0" xr:uid="{00000000-0006-0000-0200-0000C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20" authorId="0" shapeId="0" xr:uid="{00000000-0006-0000-0200-0000C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20" authorId="0" shapeId="0" xr:uid="{00000000-0006-0000-0200-0000C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20" authorId="0" shapeId="0" xr:uid="{00000000-0006-0000-02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20" authorId="0" shapeId="0" xr:uid="{00000000-0006-0000-0200-0000C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20" authorId="0" shapeId="0" xr:uid="{00000000-0006-0000-0200-0000C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20" authorId="0" shapeId="0" xr:uid="{00000000-0006-0000-0200-0000C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20" authorId="0" shapeId="0" xr:uid="{00000000-0006-0000-0200-0000C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0" authorId="0" shapeId="0" xr:uid="{00000000-0006-0000-0200-0000C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20" authorId="0" shapeId="0" xr:uid="{00000000-0006-0000-0200-0000C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20" authorId="0" shapeId="0" xr:uid="{00000000-0006-0000-0200-0000C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20" authorId="0" shapeId="0" xr:uid="{00000000-0006-0000-0200-0000C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20" authorId="0" shapeId="0" xr:uid="{00000000-0006-0000-0200-0000C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20" authorId="0" shapeId="0" xr:uid="{00000000-0006-0000-0200-0000C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20" authorId="0" shapeId="0" xr:uid="{00000000-0006-0000-0200-0000C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20" authorId="0" shapeId="0" xr:uid="{00000000-0006-0000-0200-0000C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20" authorId="0" shapeId="0" xr:uid="{00000000-0006-0000-0200-0000D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20" authorId="0" shapeId="0" xr:uid="{00000000-0006-0000-0200-0000D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21" authorId="0" shapeId="0" xr:uid="{00000000-0006-0000-0200-0000D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21" authorId="0" shapeId="0" xr:uid="{00000000-0006-0000-0200-0000D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21" authorId="0" shapeId="0" xr:uid="{00000000-0006-0000-02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21" authorId="0" shapeId="0" xr:uid="{00000000-0006-0000-02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21" authorId="0" shapeId="0" xr:uid="{00000000-0006-0000-0200-0000D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1" authorId="0" shapeId="0" xr:uid="{00000000-0006-0000-0200-0000D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1" authorId="0" shapeId="0" xr:uid="{00000000-0006-0000-0200-0000D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21" authorId="0" shapeId="0" xr:uid="{00000000-0006-0000-0200-0000D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1" authorId="0" shapeId="0" xr:uid="{00000000-0006-0000-02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21" authorId="0" shapeId="0" xr:uid="{00000000-0006-0000-02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1" authorId="0" shapeId="0" xr:uid="{00000000-0006-0000-0200-0000D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21" authorId="0" shapeId="0" xr:uid="{00000000-0006-0000-0200-0000D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21" authorId="0" shapeId="0" xr:uid="{00000000-0006-0000-0200-0000D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21" authorId="0" shapeId="0" xr:uid="{00000000-0006-0000-0200-0000D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21" authorId="0" shapeId="0" xr:uid="{00000000-0006-0000-0200-0000E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21" authorId="0" shapeId="0" xr:uid="{00000000-0006-0000-0200-0000E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21" authorId="0" shapeId="0" xr:uid="{00000000-0006-0000-0200-0000E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21" authorId="0" shapeId="0" xr:uid="{00000000-0006-0000-0200-0000E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21" authorId="0" shapeId="0" xr:uid="{00000000-0006-0000-0200-0000E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1" authorId="0" shapeId="0" xr:uid="{00000000-0006-0000-0200-0000E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21" authorId="0" shapeId="0" xr:uid="{00000000-0006-0000-0200-0000E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21" authorId="0" shapeId="0" xr:uid="{00000000-0006-0000-0200-0000E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21" authorId="0" shapeId="0" xr:uid="{00000000-0006-0000-0200-0000E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21" authorId="0" shapeId="0" xr:uid="{00000000-0006-0000-0200-0000E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21" authorId="0" shapeId="0" xr:uid="{00000000-0006-0000-0200-0000E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1" authorId="0" shapeId="0" xr:uid="{00000000-0006-0000-0200-0000E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21" authorId="0" shapeId="0" xr:uid="{00000000-0006-0000-0200-0000E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21" authorId="0" shapeId="0" xr:uid="{00000000-0006-0000-0200-0000E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21" authorId="0" shapeId="0" xr:uid="{00000000-0006-0000-0200-0000E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21" authorId="0" shapeId="0" xr:uid="{00000000-0006-0000-0200-0000E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21" authorId="0" shapeId="0" xr:uid="{00000000-0006-0000-0200-0000F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21" authorId="0" shapeId="0" xr:uid="{00000000-0006-0000-0200-0000F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21" authorId="0" shapeId="0" xr:uid="{00000000-0006-0000-0200-0000F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21" authorId="0" shapeId="0" xr:uid="{00000000-0006-0000-0200-0000F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21" authorId="0" shapeId="0" xr:uid="{00000000-0006-0000-0200-0000F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21" authorId="0" shapeId="0" xr:uid="{00000000-0006-0000-0200-0000F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21" authorId="0" shapeId="0" xr:uid="{00000000-0006-0000-02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21" authorId="0" shapeId="0" xr:uid="{00000000-0006-0000-0200-0000F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21" authorId="0" shapeId="0" xr:uid="{00000000-0006-0000-0200-0000F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21" authorId="0" shapeId="0" xr:uid="{00000000-0006-0000-0200-0000F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21" authorId="0" shapeId="0" xr:uid="{00000000-0006-0000-0200-0000F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21" authorId="0" shapeId="0" xr:uid="{00000000-0006-0000-0200-0000F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21" authorId="0" shapeId="0" xr:uid="{00000000-0006-0000-0200-0000F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21" authorId="0" shapeId="0" xr:uid="{00000000-0006-0000-0200-0000F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21" authorId="0" shapeId="0" xr:uid="{00000000-0006-0000-0200-0000F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21" authorId="0" shapeId="0" xr:uid="{00000000-0006-0000-0200-0000F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21" authorId="0" shapeId="0" xr:uid="{00000000-0006-0000-0200-00000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21" authorId="0" shapeId="0" xr:uid="{00000000-0006-0000-0200-00000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21" authorId="0" shapeId="0" xr:uid="{00000000-0006-0000-0200-00000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21" authorId="0" shapeId="0" xr:uid="{00000000-0006-0000-0200-00000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21" authorId="0" shapeId="0" xr:uid="{00000000-0006-0000-0200-00000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21" authorId="0" shapeId="0" xr:uid="{00000000-0006-0000-0200-00000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1" authorId="0" shapeId="0" xr:uid="{00000000-0006-0000-0200-00000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21" authorId="0" shapeId="0" xr:uid="{00000000-0006-0000-0200-00000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21" authorId="0" shapeId="0" xr:uid="{00000000-0006-0000-0200-00000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21" authorId="0" shapeId="0" xr:uid="{00000000-0006-0000-0200-00000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21" authorId="0" shapeId="0" xr:uid="{00000000-0006-0000-0200-00000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21" authorId="0" shapeId="0" xr:uid="{00000000-0006-0000-0200-00000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21" authorId="0" shapeId="0" xr:uid="{00000000-0006-0000-0200-00000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21" authorId="0" shapeId="0" xr:uid="{00000000-0006-0000-0200-00000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21" authorId="0" shapeId="0" xr:uid="{00000000-0006-0000-0200-00000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21" authorId="0" shapeId="0" xr:uid="{00000000-0006-0000-0200-00000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21" authorId="0" shapeId="0" xr:uid="{00000000-0006-0000-0200-00001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21" authorId="0" shapeId="0" xr:uid="{00000000-0006-0000-0200-00001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21" authorId="0" shapeId="0" xr:uid="{00000000-0006-0000-0200-00001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21" authorId="0" shapeId="0" xr:uid="{00000000-0006-0000-0200-00001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21" authorId="0" shapeId="0" xr:uid="{00000000-0006-0000-0200-00001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21" authorId="0" shapeId="0" xr:uid="{00000000-0006-0000-0200-00001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21" authorId="0" shapeId="0" xr:uid="{00000000-0006-0000-0200-00001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21" authorId="0" shapeId="0" xr:uid="{00000000-0006-0000-0200-00001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1" authorId="0" shapeId="0" xr:uid="{00000000-0006-0000-0200-00001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21" authorId="0" shapeId="0" xr:uid="{00000000-0006-0000-0200-00001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21" authorId="0" shapeId="0" xr:uid="{00000000-0006-0000-0200-00001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21" authorId="0" shapeId="0" xr:uid="{00000000-0006-0000-0200-00001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21" authorId="0" shapeId="0" xr:uid="{00000000-0006-0000-0200-00001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21" authorId="0" shapeId="0" xr:uid="{00000000-0006-0000-0200-00001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21" authorId="0" shapeId="0" xr:uid="{00000000-0006-0000-0200-00001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21" authorId="0" shapeId="0" xr:uid="{00000000-0006-0000-0200-00001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21" authorId="0" shapeId="0" xr:uid="{00000000-0006-0000-0200-00002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21" authorId="0" shapeId="0" xr:uid="{00000000-0006-0000-0200-00002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21" authorId="0" shapeId="0" xr:uid="{00000000-0006-0000-0200-00002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1" authorId="0" shapeId="0" xr:uid="{00000000-0006-0000-0200-00002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21" authorId="0" shapeId="0" xr:uid="{00000000-0006-0000-0200-00002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21" authorId="0" shapeId="0" xr:uid="{00000000-0006-0000-0200-00002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21" authorId="0" shapeId="0" xr:uid="{00000000-0006-0000-0200-00002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21" authorId="0" shapeId="0" xr:uid="{00000000-0006-0000-0200-00002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21" authorId="0" shapeId="0" xr:uid="{00000000-0006-0000-0200-00002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21" authorId="0" shapeId="0" xr:uid="{00000000-0006-0000-0200-00002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21" authorId="0" shapeId="0" xr:uid="{00000000-0006-0000-0200-00002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21" authorId="0" shapeId="0" xr:uid="{00000000-0006-0000-0200-00002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21" authorId="0" shapeId="0" xr:uid="{00000000-0006-0000-0200-00002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1" authorId="0" shapeId="0" xr:uid="{00000000-0006-0000-0200-00002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21" authorId="0" shapeId="0" xr:uid="{00000000-0006-0000-0200-00002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21" authorId="0" shapeId="0" xr:uid="{00000000-0006-0000-0200-00002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21" authorId="0" shapeId="0" xr:uid="{00000000-0006-0000-0200-00003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21" authorId="0" shapeId="0" xr:uid="{00000000-0006-0000-0200-00003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21" authorId="0" shapeId="0" xr:uid="{00000000-0006-0000-0200-00003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21" authorId="0" shapeId="0" xr:uid="{00000000-0006-0000-0200-00003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1" authorId="0" shapeId="0" xr:uid="{00000000-0006-0000-0200-00003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1" authorId="0" shapeId="0" xr:uid="{00000000-0006-0000-0200-00003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21" authorId="0" shapeId="0" xr:uid="{00000000-0006-0000-0200-00003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21" authorId="0" shapeId="0" xr:uid="{00000000-0006-0000-0200-00003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21" authorId="0" shapeId="0" xr:uid="{00000000-0006-0000-0200-00003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21" authorId="0" shapeId="0" xr:uid="{00000000-0006-0000-0200-00003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21" authorId="0" shapeId="0" xr:uid="{00000000-0006-0000-0200-00003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21" authorId="0" shapeId="0" xr:uid="{00000000-0006-0000-0200-00003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21" authorId="0" shapeId="0" xr:uid="{00000000-0006-0000-0200-00003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21" authorId="0" shapeId="0" xr:uid="{00000000-0006-0000-0200-00003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21" authorId="0" shapeId="0" xr:uid="{00000000-0006-0000-0200-00003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21" authorId="0" shapeId="0" xr:uid="{00000000-0006-0000-0200-00003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21" authorId="0" shapeId="0" xr:uid="{00000000-0006-0000-0200-00004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21" authorId="0" shapeId="0" xr:uid="{00000000-0006-0000-0200-00004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21" authorId="0" shapeId="0" xr:uid="{00000000-0006-0000-0200-00004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21" authorId="0" shapeId="0" xr:uid="{00000000-0006-0000-0200-00004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21" authorId="0" shapeId="0" xr:uid="{00000000-0006-0000-0200-00004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21" authorId="0" shapeId="0" xr:uid="{00000000-0006-0000-0200-00004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21" authorId="0" shapeId="0" xr:uid="{00000000-0006-0000-0200-00004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21" authorId="0" shapeId="0" xr:uid="{00000000-0006-0000-0200-00004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21" authorId="0" shapeId="0" xr:uid="{00000000-0006-0000-0200-00004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21" authorId="0" shapeId="0" xr:uid="{00000000-0006-0000-0200-00004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21" authorId="0" shapeId="0" xr:uid="{00000000-0006-0000-0200-00004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21" authorId="0" shapeId="0" xr:uid="{00000000-0006-0000-0200-00004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21" authorId="0" shapeId="0" xr:uid="{00000000-0006-0000-0200-00004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21" authorId="0" shapeId="0" xr:uid="{00000000-0006-0000-0200-00004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21" authorId="0" shapeId="0" xr:uid="{00000000-0006-0000-0200-00004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2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3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3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3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3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3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3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4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4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4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5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5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6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6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7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7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7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7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7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7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8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8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8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8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8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8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8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8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8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9" authorId="0" shapeId="0" xr:uid="{00000000-0006-0000-03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9" authorId="0" shapeId="0" xr:uid="{00000000-0006-0000-03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9" authorId="0" shapeId="0" xr:uid="{00000000-0006-0000-03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9" authorId="0" shapeId="0" xr:uid="{00000000-0006-0000-03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9" authorId="0" shapeId="0" xr:uid="{00000000-0006-0000-03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9" authorId="0" shapeId="0" xr:uid="{00000000-0006-0000-03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9" authorId="0" shapeId="0" xr:uid="{00000000-0006-0000-03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9" authorId="0" shapeId="0" xr:uid="{00000000-0006-0000-03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9" authorId="0" shapeId="0" xr:uid="{00000000-0006-0000-03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9" authorId="0" shapeId="0" xr:uid="{00000000-0006-0000-03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9" authorId="0" shapeId="0" xr:uid="{00000000-0006-0000-03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9" authorId="0" shapeId="0" xr:uid="{00000000-0006-0000-03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9" authorId="0" shapeId="0" xr:uid="{00000000-0006-0000-03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9" authorId="0" shapeId="0" xr:uid="{00000000-0006-0000-03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9" authorId="0" shapeId="0" xr:uid="{00000000-0006-0000-03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9" authorId="0" shapeId="0" xr:uid="{00000000-0006-0000-03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9" authorId="0" shapeId="0" xr:uid="{00000000-0006-0000-03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9" authorId="0" shapeId="0" xr:uid="{00000000-0006-0000-03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9" authorId="0" shapeId="0" xr:uid="{00000000-0006-0000-03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9" authorId="0" shapeId="0" xr:uid="{00000000-0006-0000-03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9" authorId="0" shapeId="0" xr:uid="{00000000-0006-0000-03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9" authorId="0" shapeId="0" xr:uid="{00000000-0006-0000-03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9" authorId="0" shapeId="0" xr:uid="{00000000-0006-0000-03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9" authorId="0" shapeId="0" xr:uid="{00000000-0006-0000-03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9" authorId="0" shapeId="0" xr:uid="{00000000-0006-0000-03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9" authorId="0" shapeId="0" xr:uid="{00000000-0006-0000-03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9" authorId="0" shapeId="0" xr:uid="{00000000-0006-0000-03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20" authorId="0" shapeId="0" xr:uid="{00000000-0006-0000-03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20" authorId="0" shapeId="0" xr:uid="{00000000-0006-0000-03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20" authorId="0" shapeId="0" xr:uid="{00000000-0006-0000-03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20" authorId="0" shapeId="0" xr:uid="{00000000-0006-0000-03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20" authorId="0" shapeId="0" xr:uid="{00000000-0006-0000-03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20" authorId="0" shapeId="0" xr:uid="{00000000-0006-0000-03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20" authorId="0" shapeId="0" xr:uid="{00000000-0006-0000-03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0" authorId="0" shapeId="0" xr:uid="{00000000-0006-0000-03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20" authorId="0" shapeId="0" xr:uid="{00000000-0006-0000-03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20" authorId="0" shapeId="0" xr:uid="{00000000-0006-0000-03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20" authorId="0" shapeId="0" xr:uid="{00000000-0006-0000-03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20" authorId="0" shapeId="0" xr:uid="{00000000-0006-0000-03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0" authorId="0" shapeId="0" xr:uid="{00000000-0006-0000-03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0" authorId="0" shapeId="0" xr:uid="{00000000-0006-0000-03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20" authorId="0" shapeId="0" xr:uid="{00000000-0006-0000-03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20" authorId="0" shapeId="0" xr:uid="{00000000-0006-0000-03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20" authorId="0" shapeId="0" xr:uid="{00000000-0006-0000-03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20" authorId="0" shapeId="0" xr:uid="{00000000-0006-0000-03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20" authorId="0" shapeId="0" xr:uid="{00000000-0006-0000-03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20" authorId="0" shapeId="0" xr:uid="{00000000-0006-0000-03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20" authorId="0" shapeId="0" xr:uid="{00000000-0006-0000-03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20" authorId="0" shapeId="0" xr:uid="{00000000-0006-0000-03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20" authorId="0" shapeId="0" xr:uid="{00000000-0006-0000-03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0" authorId="0" shapeId="0" xr:uid="{00000000-0006-0000-03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20" authorId="0" shapeId="0" xr:uid="{00000000-0006-0000-03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0" authorId="0" shapeId="0" xr:uid="{00000000-0006-0000-03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20" authorId="0" shapeId="0" xr:uid="{00000000-0006-0000-03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20" authorId="0" shapeId="0" xr:uid="{00000000-0006-0000-03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20" authorId="0" shapeId="0" xr:uid="{00000000-0006-0000-03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20" authorId="0" shapeId="0" xr:uid="{00000000-0006-0000-03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20" authorId="0" shapeId="0" xr:uid="{00000000-0006-0000-03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21" authorId="0" shapeId="0" xr:uid="{00000000-0006-0000-03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21" authorId="0" shapeId="0" xr:uid="{00000000-0006-0000-03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21" authorId="0" shapeId="0" xr:uid="{00000000-0006-0000-03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21" authorId="0" shapeId="0" xr:uid="{00000000-0006-0000-03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21" authorId="0" shapeId="0" xr:uid="{00000000-0006-0000-03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21" authorId="0" shapeId="0" xr:uid="{00000000-0006-0000-03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1" authorId="0" shapeId="0" xr:uid="{00000000-0006-0000-03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21" authorId="0" shapeId="0" xr:uid="{00000000-0006-0000-0300-00001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21" authorId="0" shapeId="0" xr:uid="{00000000-0006-0000-03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21" authorId="0" shapeId="0" xr:uid="{00000000-0006-0000-03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1" authorId="0" shapeId="0" xr:uid="{00000000-0006-0000-03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21" authorId="0" shapeId="0" xr:uid="{00000000-0006-0000-03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21" authorId="0" shapeId="0" xr:uid="{00000000-0006-0000-03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21" authorId="0" shapeId="0" xr:uid="{00000000-0006-0000-03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21" authorId="0" shapeId="0" xr:uid="{00000000-0006-0000-03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21" authorId="0" shapeId="0" xr:uid="{00000000-0006-0000-03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1" authorId="0" shapeId="0" xr:uid="{00000000-0006-0000-03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1" authorId="0" shapeId="0" xr:uid="{00000000-0006-0000-03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21" authorId="0" shapeId="0" xr:uid="{00000000-0006-0000-03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21" authorId="0" shapeId="0" xr:uid="{00000000-0006-0000-03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21" authorId="0" shapeId="0" xr:uid="{00000000-0006-0000-03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21" authorId="0" shapeId="0" xr:uid="{00000000-0006-0000-03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21" authorId="0" shapeId="0" xr:uid="{00000000-0006-0000-03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21" authorId="0" shapeId="0" xr:uid="{00000000-0006-0000-03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21" authorId="0" shapeId="0" xr:uid="{00000000-0006-0000-03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21" authorId="0" shapeId="0" xr:uid="{00000000-0006-0000-03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21" authorId="0" shapeId="0" xr:uid="{00000000-0006-0000-03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21" authorId="0" shapeId="0" xr:uid="{00000000-0006-0000-03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21" authorId="0" shapeId="0" xr:uid="{00000000-0006-0000-03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21" authorId="0" shapeId="0" xr:uid="{00000000-0006-0000-03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21" authorId="0" shapeId="0" xr:uid="{00000000-0006-0000-03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21" authorId="0" shapeId="0" xr:uid="{00000000-0006-0000-03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21" authorId="0" shapeId="0" xr:uid="{00000000-0006-0000-03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<sst xmlns="http://schemas.openxmlformats.org/spreadsheetml/2006/main" count="7537" uniqueCount="1163">
  <si>
    <t>Part-time workers who prefer more hours ;  Persons ;</t>
  </si>
  <si>
    <t>Part-time workers who prefer more hours ;  &gt; Males ;</t>
  </si>
  <si>
    <t>Part-time workers who prefer more hours ;  &gt; Females ;</t>
  </si>
  <si>
    <t>&gt; Available for more hours within four weeks ;  Persons ;</t>
  </si>
  <si>
    <t>&gt; Available for more hours within four weeks ;  &gt; Males ;</t>
  </si>
  <si>
    <t>&gt; Available for more hours within four weeks ;  &gt; Females ;</t>
  </si>
  <si>
    <t>&gt;&gt; Available within four weeks and looked for more work last year ;  Persons ;</t>
  </si>
  <si>
    <t>&gt;&gt; Available within four weeks and looked for more work last year ;  &gt; Males ;</t>
  </si>
  <si>
    <t>&gt;&gt; Available within four weeks and looked for more work last year ;  &gt; Females ;</t>
  </si>
  <si>
    <t>&gt;&gt; Available within four weeks and did not look for more work last year ;  Persons ;</t>
  </si>
  <si>
    <t>&gt;&gt; Available within four weeks and did not look for more work last year ;  &gt; Males ;</t>
  </si>
  <si>
    <t>&gt;&gt; Available within four weeks and did not look for more work last year ;  &gt; Females ;</t>
  </si>
  <si>
    <t>&gt;&gt;&gt; Available for more hours last week ;  Persons ;</t>
  </si>
  <si>
    <t>&gt;&gt;&gt; Available for more hours last week ;  &gt; Males ;</t>
  </si>
  <si>
    <t>&gt;&gt;&gt; Available for more hours last week ;  &gt; Females ;</t>
  </si>
  <si>
    <t>&gt;&gt;&gt;&gt; Available last week and looked for more work last year ;  Persons ;</t>
  </si>
  <si>
    <t>&gt;&gt;&gt;&gt; Available last week and looked for more work last year ;  &gt; Males ;</t>
  </si>
  <si>
    <t>&gt;&gt;&gt;&gt; Available last week and looked for more work last year ;  &gt; Females ;</t>
  </si>
  <si>
    <t>&gt;&gt;&gt;&gt; Available last week and did not look for more work last year ;  Persons ;</t>
  </si>
  <si>
    <t>&gt;&gt;&gt;&gt; Available last week and did not look for more work last year ;  &gt; Males ;</t>
  </si>
  <si>
    <t>&gt;&gt;&gt;&gt; Available last week and did not look for more work last year ;  &gt; Females ;</t>
  </si>
  <si>
    <t>&gt;&gt;&gt; Available for more hours within four weeks (but not last week) ;  Persons ;</t>
  </si>
  <si>
    <t>&gt;&gt;&gt; Available for more hours within four weeks (but not last week) ;  &gt; Males ;</t>
  </si>
  <si>
    <t>&gt;&gt;&gt; Available for more hours within four weeks (but not last week) ;  &gt; Females ;</t>
  </si>
  <si>
    <t>&gt;&gt;&gt;&gt; Available in 1?4 weeks and looked for more work last year ;  Persons ;</t>
  </si>
  <si>
    <t>&gt;&gt;&gt;&gt; Available in 1?4 weeks and looked for more work last year ;  &gt; Males ;</t>
  </si>
  <si>
    <t>&gt;&gt;&gt;&gt; Available in 1?4 weeks and looked for more work last year ;  &gt; Females ;</t>
  </si>
  <si>
    <t>&gt;&gt;&gt;&gt; Available in 1?4 weeks and did not look for more work last year ;  Persons ;</t>
  </si>
  <si>
    <t>&gt;&gt;&gt;&gt; Available in 1?4 weeks and did not look for more work last year ;  &gt; Males ;</t>
  </si>
  <si>
    <t>&gt;&gt;&gt;&gt; Available in 1?4 weeks and did not look for more work last year ;  &gt; Females ;</t>
  </si>
  <si>
    <t>&gt; Not available for more hours within four weeks ;  Persons ;</t>
  </si>
  <si>
    <t>&gt; Not available for more hours within four weeks ;  &gt; Males ;</t>
  </si>
  <si>
    <t>&gt; Not available for more hours within four weeks ;  &gt; Females ;</t>
  </si>
  <si>
    <t>&gt;&gt; Not available within four weeks and looked for more work last year ;  Persons ;</t>
  </si>
  <si>
    <t>&gt;&gt; Not available within four weeks and looked for more work last year ;  &gt; Males ;</t>
  </si>
  <si>
    <t>&gt;&gt; Not available within four weeks and looked for more work last year ;  &gt; Females ;</t>
  </si>
  <si>
    <t>&gt;&gt; Not available within four weeks and did not look for more work last year ;  Persons ;</t>
  </si>
  <si>
    <t>&gt;&gt; Not available within four weeks and did not look for more work last year ;  &gt; Males ;</t>
  </si>
  <si>
    <t>&gt;&gt; Not available within four weeks and did not look for more work last year ;  &gt; Females ;</t>
  </si>
  <si>
    <t>15-64 years ;  Part-time workers who prefer more hours ;  Persons ;</t>
  </si>
  <si>
    <t>15-64 years ;  Part-time workers who prefer more hours ;  &gt; Males ;</t>
  </si>
  <si>
    <t>15-64 years ;  Part-time workers who prefer more hours ;  &gt; Females ;</t>
  </si>
  <si>
    <t>15-64 years ;  &gt; Available for more hours within four weeks ;  Persons ;</t>
  </si>
  <si>
    <t>15-64 years ;  &gt; Available for more hours within four weeks ;  &gt; Males ;</t>
  </si>
  <si>
    <t>15-64 years ;  &gt; Available for more hours within four weeks ;  &gt; Females ;</t>
  </si>
  <si>
    <t>15-64 years ;  &gt;&gt; Available within four weeks and looked for more work last year ;  Persons ;</t>
  </si>
  <si>
    <t>15-64 years ;  &gt;&gt; Available within four weeks and looked for more work last year ;  &gt; Males ;</t>
  </si>
  <si>
    <t>15-64 years ;  &gt;&gt; Available within four weeks and looked for more work last year ;  &gt; Females ;</t>
  </si>
  <si>
    <t>15-64 years ;  &gt;&gt; Available within four weeks and did not look for more work last year ;  Persons ;</t>
  </si>
  <si>
    <t>15-64 years ;  &gt;&gt; Available within four weeks and did not look for more work last year ;  &gt; Males ;</t>
  </si>
  <si>
    <t>15-64 years ;  &gt;&gt; Available within four weeks and did not look for more work last year ;  &gt; Females ;</t>
  </si>
  <si>
    <t>15-64 years ;  &gt;&gt;&gt; Available for more hours last week ;  Persons ;</t>
  </si>
  <si>
    <t>15-64 years ;  &gt;&gt;&gt; Available for more hours last week ;  &gt; Males ;</t>
  </si>
  <si>
    <t>15-64 years ;  &gt;&gt;&gt; Available for more hours last week ;  &gt; Females ;</t>
  </si>
  <si>
    <t>15-64 years ;  &gt;&gt;&gt;&gt; Available last week and looked for more work last year ;  Persons ;</t>
  </si>
  <si>
    <t>15-64 years ;  &gt;&gt;&gt;&gt; Available last week and looked for more work last year ;  &gt; Males ;</t>
  </si>
  <si>
    <t>15-64 years ;  &gt;&gt;&gt;&gt; Available last week and looked for more work last year ;  &gt; Females ;</t>
  </si>
  <si>
    <t>15-64 years ;  &gt;&gt;&gt;&gt; Available last week and did not look for more work last year ;  Persons ;</t>
  </si>
  <si>
    <t>15-64 years ;  &gt;&gt;&gt;&gt; Available last week and did not look for more work last year ;  &gt; Males ;</t>
  </si>
  <si>
    <t>15-64 years ;  &gt;&gt;&gt;&gt; Available last week and did not look for more work last year ;  &gt; Females ;</t>
  </si>
  <si>
    <t>15-64 years ;  &gt;&gt;&gt; Available for more hours within four weeks (but not last week) ;  Persons ;</t>
  </si>
  <si>
    <t>15-64 years ;  &gt;&gt;&gt; Available for more hours within four weeks (but not last week) ;  &gt; Males ;</t>
  </si>
  <si>
    <t>15-64 years ;  &gt;&gt;&gt; Available for more hours within four weeks (but not last week) ;  &gt; Females ;</t>
  </si>
  <si>
    <t>15-64 years ;  &gt;&gt;&gt;&gt; Available in 1?4 weeks and looked for more work last year ;  Persons ;</t>
  </si>
  <si>
    <t>15-64 years ;  &gt;&gt;&gt;&gt; Available in 1?4 weeks and looked for more work last year ;  &gt; Males ;</t>
  </si>
  <si>
    <t>15-64 years ;  &gt;&gt;&gt;&gt; Available in 1?4 weeks and looked for more work last year ;  &gt; Females ;</t>
  </si>
  <si>
    <t>15-64 years ;  &gt;&gt;&gt;&gt; Available in 1?4 weeks and did not look for more work last year ;  Persons ;</t>
  </si>
  <si>
    <t>15-64 years ;  &gt;&gt;&gt;&gt; Available in 1?4 weeks and did not look for more work last year ;  &gt; Males ;</t>
  </si>
  <si>
    <t>15-64 years ;  &gt;&gt;&gt;&gt; Available in 1?4 weeks and did not look for more work last year ;  &gt; Females ;</t>
  </si>
  <si>
    <t>15-64 years ;  &gt; Not available for more hours within four weeks ;  Persons ;</t>
  </si>
  <si>
    <t>15-64 years ;  &gt; Not available for more hours within four weeks ;  &gt; Males ;</t>
  </si>
  <si>
    <t>15-64 years ;  &gt; Not available for more hours within four weeks ;  &gt; Females ;</t>
  </si>
  <si>
    <t>15-64 years ;  &gt;&gt; Not available within four weeks and looked for more work last year ;  Persons ;</t>
  </si>
  <si>
    <t>15-64 years ;  &gt;&gt; Not available within four weeks and looked for more work last year ;  &gt; Males ;</t>
  </si>
  <si>
    <t>15-64 years ;  &gt;&gt; Not available within four weeks and looked for more work last year ;  &gt; Females ;</t>
  </si>
  <si>
    <t>15-64 years ;  &gt;&gt; Not available within four weeks and did not look for more work last year ;  Persons ;</t>
  </si>
  <si>
    <t>15-64 years ;  &gt;&gt; Not available within four weeks and did not look for more work last year ;  &gt; Males ;</t>
  </si>
  <si>
    <t>15-64 years ;  &gt;&gt; Not available within four weeks and did not look for more work last year ;  &gt; Females ;</t>
  </si>
  <si>
    <t>&gt; 15-24 years ;  Part-time workers who prefer more hours ;  Persons ;</t>
  </si>
  <si>
    <t>&gt; 15-24 years ;  Part-time workers who prefer more hours ;  &gt; Males ;</t>
  </si>
  <si>
    <t>&gt; 15-24 years ;  Part-time workers who prefer more hours ;  &gt; Females ;</t>
  </si>
  <si>
    <t>&gt; 15-24 years ;  &gt; Available for more hours within four weeks ;  Persons ;</t>
  </si>
  <si>
    <t>&gt; 15-24 years ;  &gt; Available for more hours within four weeks ;  &gt; Males ;</t>
  </si>
  <si>
    <t>&gt; 15-24 years ;  &gt; Available for more hours within four weeks ;  &gt; Females ;</t>
  </si>
  <si>
    <t>&gt; 15-24 years ;  &gt;&gt; Available within four weeks and looked for more work last year ;  Persons ;</t>
  </si>
  <si>
    <t>&gt; 15-24 years ;  &gt;&gt; Available within four weeks and looked for more work last year ;  &gt; Males ;</t>
  </si>
  <si>
    <t>&gt; 15-24 years ;  &gt;&gt; Available within four weeks and looked for more work last year ;  &gt; Females ;</t>
  </si>
  <si>
    <t>&gt; 15-24 years ;  &gt;&gt; Available within four weeks and did not look for more work last year ;  Persons ;</t>
  </si>
  <si>
    <t>&gt; 15-24 years ;  &gt;&gt; Available within four weeks and did not look for more work last year ;  &gt; Males ;</t>
  </si>
  <si>
    <t>&gt; 15-24 years ;  &gt;&gt; Available within four weeks and did not look for more work last year ;  &gt; Females ;</t>
  </si>
  <si>
    <t>&gt; 15-24 years ;  &gt;&gt;&gt; Available for more hours last week ;  Persons ;</t>
  </si>
  <si>
    <t>&gt; 15-24 years ;  &gt;&gt;&gt; Available for more hours last week ;  &gt; Males ;</t>
  </si>
  <si>
    <t>&gt; 15-24 years ;  &gt;&gt;&gt; Available for more hours last week ;  &gt; Females ;</t>
  </si>
  <si>
    <t>&gt; 15-24 years ;  &gt;&gt;&gt;&gt; Available last week and looked for more work last year ;  Persons ;</t>
  </si>
  <si>
    <t>&gt; 15-24 years ;  &gt;&gt;&gt;&gt; Available last week and looked for more work last year ;  &gt; Males ;</t>
  </si>
  <si>
    <t>&gt; 15-24 years ;  &gt;&gt;&gt;&gt; Available last week and looked for more work last year ;  &gt; Females ;</t>
  </si>
  <si>
    <t>&gt; 15-24 years ;  &gt;&gt;&gt;&gt; Available last week and did not look for more work last year ;  Persons ;</t>
  </si>
  <si>
    <t>&gt; 15-24 years ;  &gt;&gt;&gt;&gt; Available last week and did not look for more work last year ;  &gt; Males ;</t>
  </si>
  <si>
    <t>&gt; 15-24 years ;  &gt;&gt;&gt;&gt; Available last week and did not look for more work last year ;  &gt; Females ;</t>
  </si>
  <si>
    <t>&gt; 15-24 years ;  &gt;&gt;&gt; Available for more hours within four weeks (but not last week) ;  Persons ;</t>
  </si>
  <si>
    <t>&gt; 15-24 years ;  &gt;&gt;&gt; Available for more hours within four weeks (but not last week) ;  &gt; Males ;</t>
  </si>
  <si>
    <t>&gt; 15-24 years ;  &gt;&gt;&gt; Available for more hours within four weeks (but not last week) ;  &gt; Females ;</t>
  </si>
  <si>
    <t>&gt; 15-24 years ;  &gt;&gt;&gt;&gt; Available in 1?4 weeks and looked for more work last year ;  Persons ;</t>
  </si>
  <si>
    <t>&gt; 15-24 years ;  &gt;&gt;&gt;&gt; Available in 1?4 weeks and looked for more work last year ;  &gt; Males ;</t>
  </si>
  <si>
    <t>&gt; 15-24 years ;  &gt;&gt;&gt;&gt; Available in 1?4 weeks and looked for more work last year ;  &gt; Females ;</t>
  </si>
  <si>
    <t>&gt; 15-24 years ;  &gt;&gt;&gt;&gt; Available in 1?4 weeks and did not look for more work last year ;  Persons ;</t>
  </si>
  <si>
    <t>&gt; 15-24 years ;  &gt;&gt;&gt;&gt; Available in 1?4 weeks and did not look for more work last year ;  &gt; Males ;</t>
  </si>
  <si>
    <t>&gt; 15-24 years ;  &gt;&gt;&gt;&gt; Available in 1?4 weeks and did not look for more work last year ;  &gt; Females ;</t>
  </si>
  <si>
    <t>&gt; 15-24 years ;  &gt; Not available for more hours within four weeks ;  Persons ;</t>
  </si>
  <si>
    <t>&gt; 15-24 years ;  &gt; Not available for more hours within four weeks ;  &gt; Males ;</t>
  </si>
  <si>
    <t>&gt; 15-24 years ;  &gt; Not available for more hours within four weeks ;  &gt; Females ;</t>
  </si>
  <si>
    <t>&gt; 15-24 years ;  &gt;&gt; Not available within four weeks and looked for more work last year ;  Persons ;</t>
  </si>
  <si>
    <t>&gt; 15-24 years ;  &gt;&gt; Not available within four weeks and looked for more work last year ;  &gt; Males ;</t>
  </si>
  <si>
    <t>&gt; 15-24 years ;  &gt;&gt; Not available within four weeks and looked for more work last year ;  &gt; Females ;</t>
  </si>
  <si>
    <t>&gt; 15-24 years ;  &gt;&gt; Not available within four weeks and did not look for more work last year ;  Persons ;</t>
  </si>
  <si>
    <t>&gt; 15-24 years ;  &gt;&gt; Not available within four weeks and did not look for more work last year ;  &gt; Males ;</t>
  </si>
  <si>
    <t>&gt; 15-24 years ;  &gt;&gt; Not available within four weeks and did not look for more work last year ;  &gt; Females ;</t>
  </si>
  <si>
    <t>&gt; 25-44 years ;  Part-time workers who prefer more hours ;  Persons ;</t>
  </si>
  <si>
    <t>&gt; 25-44 years ;  Part-time workers who prefer more hours ;  &gt; Males ;</t>
  </si>
  <si>
    <t>&gt; 25-44 years ;  Part-time workers who prefer more hours ;  &gt; Females ;</t>
  </si>
  <si>
    <t>&gt; 25-44 years ;  &gt; Available for more hours within four weeks ;  Persons ;</t>
  </si>
  <si>
    <t>&gt; 25-44 years ;  &gt; Available for more hours within four weeks ;  &gt; Males ;</t>
  </si>
  <si>
    <t>&gt; 25-44 years ;  &gt; Available for more hours within four weeks ;  &gt; Females ;</t>
  </si>
  <si>
    <t>&gt; 25-44 years ;  &gt;&gt; Available within four weeks and looked for more work last year ;  Persons ;</t>
  </si>
  <si>
    <t>&gt; 25-44 years ;  &gt;&gt; Available within four weeks and looked for more work last year ;  &gt; Males ;</t>
  </si>
  <si>
    <t>&gt; 25-44 years ;  &gt;&gt; Available within four weeks and looked for more work last year ;  &gt; Females ;</t>
  </si>
  <si>
    <t>&gt; 25-44 years ;  &gt;&gt; Available within four weeks and did not look for more work last year ;  Persons ;</t>
  </si>
  <si>
    <t>&gt; 25-44 years ;  &gt;&gt; Available within four weeks and did not look for more work last year ;  &gt; Males ;</t>
  </si>
  <si>
    <t>&gt; 25-44 years ;  &gt;&gt; Available within four weeks and did not look for more work last year ;  &gt; Females ;</t>
  </si>
  <si>
    <t>&gt; 25-44 years ;  &gt;&gt;&gt; Available for more hours last week ;  Persons ;</t>
  </si>
  <si>
    <t>&gt; 25-44 years ;  &gt;&gt;&gt; Available for more hours last week ;  &gt; Males ;</t>
  </si>
  <si>
    <t>&gt; 25-44 years ;  &gt;&gt;&gt; Available for more hours last week ;  &gt; Females ;</t>
  </si>
  <si>
    <t>&gt; 25-44 years ;  &gt;&gt;&gt;&gt; Available last week and looked for more work last year ;  Persons ;</t>
  </si>
  <si>
    <t>&gt; 25-44 years ;  &gt;&gt;&gt;&gt; Available last week and looked for more work last year ;  &gt; Males ;</t>
  </si>
  <si>
    <t>&gt; 25-44 years ;  &gt;&gt;&gt;&gt; Available last week and looked for more work last year ;  &gt; Females ;</t>
  </si>
  <si>
    <t>&gt; 25-44 years ;  &gt;&gt;&gt;&gt; Available last week and did not look for more work last year ;  Persons ;</t>
  </si>
  <si>
    <t>&gt; 25-44 years ;  &gt;&gt;&gt;&gt; Available last week and did not look for more work last year ;  &gt; Males ;</t>
  </si>
  <si>
    <t>&gt; 25-44 years ;  &gt;&gt;&gt;&gt; Available last week and did not look for more work last year ;  &gt; Females ;</t>
  </si>
  <si>
    <t>&gt; 25-44 years ;  &gt;&gt;&gt; Available for more hours within four weeks (but not last week) ;  Persons ;</t>
  </si>
  <si>
    <t>&gt; 25-44 years ;  &gt;&gt;&gt; Available for more hours within four weeks (but not last week) ;  &gt; Males ;</t>
  </si>
  <si>
    <t>&gt; 25-44 years ;  &gt;&gt;&gt; Available for more hours within four weeks (but not last week) ;  &gt; Females ;</t>
  </si>
  <si>
    <t>&gt; 25-44 years ;  &gt;&gt;&gt;&gt; Available in 1?4 weeks and looked for more work last year ;  Persons ;</t>
  </si>
  <si>
    <t>&gt; 25-44 years ;  &gt;&gt;&gt;&gt; Available in 1?4 weeks and looked for more work last year ;  &gt; Males ;</t>
  </si>
  <si>
    <t>&gt; 25-44 years ;  &gt;&gt;&gt;&gt; Available in 1?4 weeks and looked for more work last year ;  &gt; Females ;</t>
  </si>
  <si>
    <t>&gt; 25-44 years ;  &gt;&gt;&gt;&gt; Available in 1?4 weeks and did not look for more work last year ;  Persons ;</t>
  </si>
  <si>
    <t>&gt; 25-44 years ;  &gt;&gt;&gt;&gt; Available in 1?4 weeks and did not look for more work last year ;  &gt; Males ;</t>
  </si>
  <si>
    <t>&gt; 25-44 years ;  &gt;&gt;&gt;&gt; Available in 1?4 weeks and did not look for more work last year ;  &gt; Females ;</t>
  </si>
  <si>
    <t>&gt; 25-44 years ;  &gt; Not available for more hours within four weeks ;  Persons ;</t>
  </si>
  <si>
    <t>&gt; 25-44 years ;  &gt; Not available for more hours within four weeks ;  &gt; Males ;</t>
  </si>
  <si>
    <t>&gt; 25-44 years ;  &gt; Not available for more hours within four weeks ;  &gt; Females ;</t>
  </si>
  <si>
    <t>&gt; 25-44 years ;  &gt;&gt; Not available within four weeks and looked for more work last year ;  Persons ;</t>
  </si>
  <si>
    <t>&gt; 25-44 years ;  &gt;&gt; Not available within four weeks and looked for more work last year ;  &gt; Males ;</t>
  </si>
  <si>
    <t>&gt; 25-44 years ;  &gt;&gt; Not available within four weeks and looked for more work last year ;  &gt; Females ;</t>
  </si>
  <si>
    <t>&gt; 25-44 years ;  &gt;&gt; Not available within four weeks and did not look for more work last year ;  Persons ;</t>
  </si>
  <si>
    <t>&gt; 25-44 years ;  &gt;&gt; Not available within four weeks and did not look for more work last year ;  &gt; Males ;</t>
  </si>
  <si>
    <t>&gt; 25-44 years ;  &gt;&gt; Not available within four weeks and did not look for more work last year ;  &gt; Females ;</t>
  </si>
  <si>
    <t>&gt; 45-64 years ;  Part-time workers who prefer more hours ;  Persons ;</t>
  </si>
  <si>
    <t>&gt; 45-64 years ;  Part-time workers who prefer more hours ;  &gt; Males ;</t>
  </si>
  <si>
    <t>&gt; 45-64 years ;  Part-time workers who prefer more hours ;  &gt; Females ;</t>
  </si>
  <si>
    <t>&gt; 45-64 years ;  &gt; Available for more hours within four weeks ;  Persons ;</t>
  </si>
  <si>
    <t>&gt; 45-64 years ;  &gt; Available for more hours within four weeks ;  &gt; Males ;</t>
  </si>
  <si>
    <t>&gt; 45-64 years ;  &gt; Available for more hours within four weeks ;  &gt; Females ;</t>
  </si>
  <si>
    <t>&gt; 45-64 years ;  &gt;&gt; Available within four weeks and looked for more work last year ;  Persons ;</t>
  </si>
  <si>
    <t>&gt; 45-64 years ;  &gt;&gt; Available within four weeks and looked for more work last year ;  &gt; Males ;</t>
  </si>
  <si>
    <t>&gt; 45-64 years ;  &gt;&gt; Available within four weeks and looked for more work last year ;  &gt; Females ;</t>
  </si>
  <si>
    <t>&gt; 45-64 years ;  &gt;&gt; Available within four weeks and did not look for more work last year ;  Persons ;</t>
  </si>
  <si>
    <t>&gt; 45-64 years ;  &gt;&gt; Available within four weeks and did not look for more work last year ;  &gt; Males ;</t>
  </si>
  <si>
    <t>&gt; 45-64 years ;  &gt;&gt; Available within four weeks and did not look for more work last year ;  &gt; Females ;</t>
  </si>
  <si>
    <t>&gt; 45-64 years ;  &gt;&gt;&gt; Available for more hours last week ;  Persons ;</t>
  </si>
  <si>
    <t>&gt; 45-64 years ;  &gt;&gt;&gt; Available for more hours last week ;  &gt; Males ;</t>
  </si>
  <si>
    <t>&gt; 45-64 years ;  &gt;&gt;&gt; Available for more hours last week ;  &gt; Females ;</t>
  </si>
  <si>
    <t>&gt; 45-64 years ;  &gt;&gt;&gt;&gt; Available last week and looked for more work last year ;  Persons ;</t>
  </si>
  <si>
    <t>&gt; 45-64 years ;  &gt;&gt;&gt;&gt; Available last week and looked for more work last year ;  &gt; Males ;</t>
  </si>
  <si>
    <t>&gt; 45-64 years ;  &gt;&gt;&gt;&gt; Available last week and looked for more work last year ;  &gt; Females ;</t>
  </si>
  <si>
    <t>&gt; 45-64 years ;  &gt;&gt;&gt;&gt; Available last week and did not look for more work last year ;  Persons ;</t>
  </si>
  <si>
    <t>&gt; 45-64 years ;  &gt;&gt;&gt;&gt; Available last week and did not look for more work last year ;  &gt; Males ;</t>
  </si>
  <si>
    <t>&gt; 45-64 years ;  &gt;&gt;&gt;&gt; Available last week and did not look for more work last year ;  &gt; Females ;</t>
  </si>
  <si>
    <t>&gt; 45-64 years ;  &gt;&gt;&gt; Available for more hours within four weeks (but not last week) ;  Persons ;</t>
  </si>
  <si>
    <t>&gt; 45-64 years ;  &gt;&gt;&gt; Available for more hours within four weeks (but not last week) ;  &gt; Males ;</t>
  </si>
  <si>
    <t>&gt; 45-64 years ;  &gt;&gt;&gt; Available for more hours within four weeks (but not last week) ;  &gt; Females ;</t>
  </si>
  <si>
    <t>&gt; 45-64 years ;  &gt;&gt;&gt;&gt; Available in 1?4 weeks and looked for more work last year ;  Persons ;</t>
  </si>
  <si>
    <t>&gt; 45-64 years ;  &gt;&gt;&gt;&gt; Available in 1?4 weeks and looked for more work last year ;  &gt; Males ;</t>
  </si>
  <si>
    <t>&gt; 45-64 years ;  &gt;&gt;&gt;&gt; Available in 1?4 weeks and looked for more work last year ;  &gt; Females ;</t>
  </si>
  <si>
    <t>&gt; 45-64 years ;  &gt;&gt;&gt;&gt; Available in 1?4 weeks and did not look for more work last year ;  Persons ;</t>
  </si>
  <si>
    <t>&gt; 45-64 years ;  &gt;&gt;&gt;&gt; Available in 1?4 weeks and did not look for more work last year ;  &gt; Males ;</t>
  </si>
  <si>
    <t>&gt; 45-64 years ;  &gt;&gt;&gt;&gt; Available in 1?4 weeks and did not look for more work last year ;  &gt; Females ;</t>
  </si>
  <si>
    <t>&gt; 45-64 years ;  &gt; Not available for more hours within four weeks ;  Persons ;</t>
  </si>
  <si>
    <t>&gt; 45-64 years ;  &gt; Not available for more hours within four weeks ;  &gt; Males ;</t>
  </si>
  <si>
    <t>&gt; 45-64 years ;  &gt; Not available for more hours within four weeks ;  &gt; Females ;</t>
  </si>
  <si>
    <t>&gt; 45-64 years ;  &gt;&gt; Not available within four weeks and looked for more work last year ;  Persons ;</t>
  </si>
  <si>
    <t>&gt; 45-64 years ;  &gt;&gt; Not available within four weeks and looked for more work last year ;  &gt; Males ;</t>
  </si>
  <si>
    <t>&gt; 45-64 years ;  &gt;&gt; Not available within four weeks and looked for more work last year ;  &gt; Females ;</t>
  </si>
  <si>
    <t>&gt; 45-64 years ;  &gt;&gt; Not available within four weeks and did not look for more work last year ;  Persons ;</t>
  </si>
  <si>
    <t>&gt; 45-64 years ;  &gt;&gt; Not available within four weeks and did not look for more work last year ;  &gt; Males ;</t>
  </si>
  <si>
    <t>&gt; 45-64 years ;  &gt;&gt; Not available within four weeks and did not look for more work last year ;  &gt; Females ;</t>
  </si>
  <si>
    <t>65 years and over ;  Part-time workers who prefer more hours ;  Persons ;</t>
  </si>
  <si>
    <t>65 years and over ;  Part-time workers who prefer more hours ;  &gt; Males ;</t>
  </si>
  <si>
    <t>65 years and over ;  Part-time workers who prefer more hours ;  &gt; Females ;</t>
  </si>
  <si>
    <t>65 years and over ;  &gt; Available for more hours within four weeks ;  Persons ;</t>
  </si>
  <si>
    <t>65 years and over ;  &gt; Available for more hours within four weeks ;  &gt; Males ;</t>
  </si>
  <si>
    <t>65 years and over ;  &gt; Available for more hours within four weeks ;  &gt; Females ;</t>
  </si>
  <si>
    <t>65 years and over ;  &gt;&gt; Available within four weeks and looked for more work last year ;  Persons ;</t>
  </si>
  <si>
    <t>65 years and over ;  &gt;&gt; Available within four weeks and looked for more work last year ;  &gt; Males ;</t>
  </si>
  <si>
    <t>65 years and over ;  &gt;&gt; Available within four weeks and looked for more work last year ;  &gt; Females ;</t>
  </si>
  <si>
    <t>65 years and over ;  &gt;&gt; Available within four weeks and did not look for more work last year ;  Persons ;</t>
  </si>
  <si>
    <t>65 years and over ;  &gt;&gt; Available within four weeks and did not look for more work last year ;  &gt; Males ;</t>
  </si>
  <si>
    <t>65 years and over ;  &gt;&gt; Available within four weeks and did not look for more work last year ;  &gt; Females ;</t>
  </si>
  <si>
    <t>65 years and over ;  &gt;&gt;&gt; Available for more hours last week ;  Persons ;</t>
  </si>
  <si>
    <t>65 years and over ;  &gt;&gt;&gt; Available for more hours last week ;  &gt; Males ;</t>
  </si>
  <si>
    <t>65 years and over ;  &gt;&gt;&gt; Available for more hours last week ;  &gt; Females ;</t>
  </si>
  <si>
    <t>65 years and over ;  &gt;&gt;&gt;&gt; Available last week and looked for more work last year ;  Persons ;</t>
  </si>
  <si>
    <t>65 years and over ;  &gt;&gt;&gt;&gt; Available last week and looked for more work last year ;  &gt; Males ;</t>
  </si>
  <si>
    <t>65 years and over ;  &gt;&gt;&gt;&gt; Available last week and looked for more work last year ;  &gt; Females ;</t>
  </si>
  <si>
    <t>65 years and over ;  &gt;&gt;&gt;&gt; Available last week and did not look for more work last year ;  Persons ;</t>
  </si>
  <si>
    <t>65 years and over ;  &gt;&gt;&gt;&gt; Available last week and did not look for more work last year ;  &gt; Males ;</t>
  </si>
  <si>
    <t>65 years and over ;  &gt;&gt;&gt;&gt; Available last week and did not look for more work last year ;  &gt; Females ;</t>
  </si>
  <si>
    <t>65 years and over ;  &gt;&gt;&gt; Available for more hours within four weeks (but not last week) ;  Persons ;</t>
  </si>
  <si>
    <t>65 years and over ;  &gt;&gt;&gt; Available for more hours within four weeks (but not last week) ;  &gt; Males ;</t>
  </si>
  <si>
    <t>65 years and over ;  &gt;&gt;&gt; Available for more hours within four weeks (but not last week) ;  &gt; Females ;</t>
  </si>
  <si>
    <t>65 years and over ;  &gt;&gt;&gt;&gt; Available in 1?4 weeks and looked for more work last year ;  Persons ;</t>
  </si>
  <si>
    <t>65 years and over ;  &gt;&gt;&gt;&gt; Available in 1?4 weeks and looked for more work last year ;  &gt; Males ;</t>
  </si>
  <si>
    <t>65 years and over ;  &gt;&gt;&gt;&gt; Available in 1?4 weeks and looked for more work last year ;  &gt; Females ;</t>
  </si>
  <si>
    <t>65 years and over ;  &gt;&gt;&gt;&gt; Available in 1?4 weeks and did not look for more work last year ;  Persons ;</t>
  </si>
  <si>
    <t>65 years and over ;  &gt;&gt;&gt;&gt; Available in 1?4 weeks and did not look for more work last year ;  &gt; Males ;</t>
  </si>
  <si>
    <t>65 years and over ;  &gt;&gt;&gt;&gt; Available in 1?4 weeks and did not look for more work last year ;  &gt; Females ;</t>
  </si>
  <si>
    <t>65 years and over ;  &gt; Not available for more hours within four weeks ;  Persons ;</t>
  </si>
  <si>
    <t>65 years and over ;  &gt; Not available for more hours within four weeks ;  &gt; Males ;</t>
  </si>
  <si>
    <t>65 years and over ;  &gt; Not available for more hours within four weeks ;  &gt; Females ;</t>
  </si>
  <si>
    <t>65 years and over ;  &gt;&gt; Not available within four weeks and looked for more work last year ;  Persons ;</t>
  </si>
  <si>
    <t>65 years and over ;  &gt;&gt; Not available within four weeks and looked for more work last year ;  &gt; Males ;</t>
  </si>
  <si>
    <t>65 years and over ;  &gt;&gt; Not available within four weeks and looked for more work last year ;  &gt; Females ;</t>
  </si>
  <si>
    <t>65 years and over ;  &gt;&gt; Not available within four weeks and did not look for more work last year ;  Persons ;</t>
  </si>
  <si>
    <t>65 years and over ;  &gt;&gt; Not available within four weeks and did not look for more work last year ;  &gt; Males ;</t>
  </si>
  <si>
    <t>65 years and over ;  &gt;&gt; Not available within four weeks and did not look for more work last year ;  &gt; Females ;</t>
  </si>
  <si>
    <t>New South Wales ;  Part-time workers who prefer more hours ;  Persons ;</t>
  </si>
  <si>
    <t>New South Wales ;  Part-time workers who prefer more hours ;  &gt; Males ;</t>
  </si>
  <si>
    <t>New South Wales ;  Part-time workers who prefer more hours ;  &gt; Females ;</t>
  </si>
  <si>
    <t>New South Wales ;  &gt; Available for more hours within four weeks ;  Persons ;</t>
  </si>
  <si>
    <t>New South Wales ;  &gt; Available for more hours within four weeks ;  &gt; Males ;</t>
  </si>
  <si>
    <t>New South Wales ;  &gt; Available for more hours within four weeks ;  &gt; Females ;</t>
  </si>
  <si>
    <t>New South Wales ;  &gt;&gt; Available within four weeks and looked for more work last year ;  Persons ;</t>
  </si>
  <si>
    <t>New South Wales ;  &gt;&gt; Available within four weeks and looked for more work last year ;  &gt; Males ;</t>
  </si>
  <si>
    <t>New South Wales ;  &gt;&gt; Available within four weeks and looked for more work last year ;  &gt; Females ;</t>
  </si>
  <si>
    <t>New South Wales ;  &gt;&gt; Available within four weeks and did not look for more work last year ;  Persons ;</t>
  </si>
  <si>
    <t>New South Wales ;  &gt;&gt; Available within four weeks and did not look for more work last year ;  &gt; Males ;</t>
  </si>
  <si>
    <t>New South Wales ;  &gt;&gt; Available within four weeks and did not look for more work last year ;  &gt; Females ;</t>
  </si>
  <si>
    <t>New South Wales ;  &gt;&gt;&gt; Available for more hours last week ;  Persons ;</t>
  </si>
  <si>
    <t>New South Wales ;  &gt;&gt;&gt; Available for more hours last week ;  &gt; Males ;</t>
  </si>
  <si>
    <t>New South Wales ;  &gt;&gt;&gt; Available for more hours last week ;  &gt; Females ;</t>
  </si>
  <si>
    <t>New South Wales ;  &gt;&gt;&gt;&gt; Available last week and looked for more work last year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</si>
  <si>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</si>
  <si>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</si>
  <si>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</si>
  <si>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</si>
  <si>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</si>
  <si>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</si>
  <si>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</si>
  <si>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</si>
  <si>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</si>
  <si>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</si>
  <si>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</si>
  <si>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</si>
  <si>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A125197190V</t>
  </si>
  <si>
    <t>A125202806K</t>
  </si>
  <si>
    <t>A125199998W</t>
  </si>
  <si>
    <t>A125197170K</t>
  </si>
  <si>
    <t>A125202786L</t>
  </si>
  <si>
    <t>A125199978L</t>
  </si>
  <si>
    <t>A125197194C</t>
  </si>
  <si>
    <t>A125202810A</t>
  </si>
  <si>
    <t>A125200002T</t>
  </si>
  <si>
    <t>A125197198L</t>
  </si>
  <si>
    <t>A125202814K</t>
  </si>
  <si>
    <t>A125200006A</t>
  </si>
  <si>
    <t>A125197174V</t>
  </si>
  <si>
    <t>A125202790C</t>
  </si>
  <si>
    <t>A125199982C</t>
  </si>
  <si>
    <t>A125197178C</t>
  </si>
  <si>
    <t>A125202794L</t>
  </si>
  <si>
    <t>A125199986L</t>
  </si>
  <si>
    <t>A125197182V</t>
  </si>
  <si>
    <t>A125202798W</t>
  </si>
  <si>
    <t>A125199990C</t>
  </si>
  <si>
    <t>A125197162K</t>
  </si>
  <si>
    <t>A125202778L</t>
  </si>
  <si>
    <t>A125199970V</t>
  </si>
  <si>
    <t>A125197202T</t>
  </si>
  <si>
    <t>A125202818V</t>
  </si>
  <si>
    <t>A125200010T</t>
  </si>
  <si>
    <t>A125197186C</t>
  </si>
  <si>
    <t>A125202802A</t>
  </si>
  <si>
    <t>A125199994L</t>
  </si>
  <si>
    <t>A125197206A</t>
  </si>
  <si>
    <t>A125202822K</t>
  </si>
  <si>
    <t>A125200014A</t>
  </si>
  <si>
    <t>A125197166V</t>
  </si>
  <si>
    <t>A125202782C</t>
  </si>
  <si>
    <t>A125199974C</t>
  </si>
  <si>
    <t>A125197158V</t>
  </si>
  <si>
    <t>A125202774C</t>
  </si>
  <si>
    <t>A125199966C</t>
  </si>
  <si>
    <t>A125198594J</t>
  </si>
  <si>
    <t>A125204210J</t>
  </si>
  <si>
    <t>A125201402W</t>
  </si>
  <si>
    <t>A125198574X</t>
  </si>
  <si>
    <t>A125204190K</t>
  </si>
  <si>
    <t>A125201382X</t>
  </si>
  <si>
    <t>A125198598T</t>
  </si>
  <si>
    <t>A125204214T</t>
  </si>
  <si>
    <t>A125201406F</t>
  </si>
  <si>
    <t>A125198602W</t>
  </si>
  <si>
    <t>A125204218A</t>
  </si>
  <si>
    <t>A125201410W</t>
  </si>
  <si>
    <t>A125198578J</t>
  </si>
  <si>
    <t>A125204194V</t>
  </si>
  <si>
    <t>A125201386J</t>
  </si>
  <si>
    <t>A125198582X</t>
  </si>
  <si>
    <t>A125204198C</t>
  </si>
  <si>
    <t>A125201390X</t>
  </si>
  <si>
    <t>A125198586J</t>
  </si>
  <si>
    <t>A125204202J</t>
  </si>
  <si>
    <t>A125201394J</t>
  </si>
  <si>
    <t>A125198566X</t>
  </si>
  <si>
    <t>A125204182K</t>
  </si>
  <si>
    <t>A125201374X</t>
  </si>
  <si>
    <t>A125198606F</t>
  </si>
  <si>
    <t>A125204222T</t>
  </si>
  <si>
    <t>A125201414F</t>
  </si>
  <si>
    <t>A125198590X</t>
  </si>
  <si>
    <t>A125204206T</t>
  </si>
  <si>
    <t>A125201398T</t>
  </si>
  <si>
    <t>A125198610W</t>
  </si>
  <si>
    <t>A125204226A</t>
  </si>
  <si>
    <t>A125201418R</t>
  </si>
  <si>
    <t>A125198570R</t>
  </si>
  <si>
    <t>A125204186V</t>
  </si>
  <si>
    <t>A125201378J</t>
  </si>
  <si>
    <t>A125198562R</t>
  </si>
  <si>
    <t>A125204178V</t>
  </si>
  <si>
    <t>A125201370R</t>
  </si>
  <si>
    <t>A125197658R</t>
  </si>
  <si>
    <t>A125203274A</t>
  </si>
  <si>
    <t>A125200466R</t>
  </si>
  <si>
    <t>A125197638F</t>
  </si>
  <si>
    <t>A125203254T</t>
  </si>
  <si>
    <t>A125200446F</t>
  </si>
  <si>
    <t>A125197662F</t>
  </si>
  <si>
    <t>A125203278K</t>
  </si>
  <si>
    <t>A125200470F</t>
  </si>
  <si>
    <t>A125197666R</t>
  </si>
  <si>
    <t>A125203282A</t>
  </si>
  <si>
    <t>A125200474R</t>
  </si>
  <si>
    <t>A125197642W</t>
  </si>
  <si>
    <t>A125203258A</t>
  </si>
  <si>
    <t>A125200450W</t>
  </si>
  <si>
    <t>A125197646F</t>
  </si>
  <si>
    <t>A125203262T</t>
  </si>
  <si>
    <t>A125200454F</t>
  </si>
  <si>
    <t>A125197650W</t>
  </si>
  <si>
    <t>A125203266A</t>
  </si>
  <si>
    <t>A125200458R</t>
  </si>
  <si>
    <t>A125197630L</t>
  </si>
  <si>
    <t>A125203246T</t>
  </si>
  <si>
    <t>A125200438F</t>
  </si>
  <si>
    <t>A125197670F</t>
  </si>
  <si>
    <t>A125203286K</t>
  </si>
  <si>
    <t>A125200478X</t>
  </si>
  <si>
    <t>A125197654F</t>
  </si>
  <si>
    <t>A125203270T</t>
  </si>
  <si>
    <t>A125200462F</t>
  </si>
  <si>
    <t>A125197674R</t>
  </si>
  <si>
    <t>A125203290A</t>
  </si>
  <si>
    <t>A125200482R</t>
  </si>
  <si>
    <t>A125197634W</t>
  </si>
  <si>
    <t>A125203250J</t>
  </si>
  <si>
    <t>A125200442W</t>
  </si>
  <si>
    <t>A125197626W</t>
  </si>
  <si>
    <t>A125203242J</t>
  </si>
  <si>
    <t>A125200434W</t>
  </si>
  <si>
    <t>A125199062L</t>
  </si>
  <si>
    <t>A125204678R</t>
  </si>
  <si>
    <t>A125201870K</t>
  </si>
  <si>
    <t>A125199042C</t>
  </si>
  <si>
    <t>A125204658F</t>
  </si>
  <si>
    <t>A125201850A</t>
  </si>
  <si>
    <t>A125199066W</t>
  </si>
  <si>
    <t>A125204682F</t>
  </si>
  <si>
    <t>A125201874V</t>
  </si>
  <si>
    <t>A125199070L</t>
  </si>
  <si>
    <t>A125204686R</t>
  </si>
  <si>
    <t>A125201878C</t>
  </si>
  <si>
    <t>A125199046L</t>
  </si>
  <si>
    <t>A125204662W</t>
  </si>
  <si>
    <t>A125201854K</t>
  </si>
  <si>
    <t>A125199050C</t>
  </si>
  <si>
    <t>A125204666F</t>
  </si>
  <si>
    <t>A125201858V</t>
  </si>
  <si>
    <t>A125199054L</t>
  </si>
  <si>
    <t>A125204670W</t>
  </si>
  <si>
    <t>A125201862K</t>
  </si>
  <si>
    <t>A125199034C</t>
  </si>
  <si>
    <t>A125204650L</t>
  </si>
  <si>
    <t>A125201842A</t>
  </si>
  <si>
    <t>A125199074W</t>
  </si>
  <si>
    <t>A125204690F</t>
  </si>
  <si>
    <t>A125201882V</t>
  </si>
  <si>
    <t>A125199058W</t>
  </si>
  <si>
    <t>A125204674F</t>
  </si>
  <si>
    <t>A125201866V</t>
  </si>
  <si>
    <t>A125199078F</t>
  </si>
  <si>
    <t>A125204694R</t>
  </si>
  <si>
    <t>A125201886C</t>
  </si>
  <si>
    <t>A125199038L</t>
  </si>
  <si>
    <t>A125204654W</t>
  </si>
  <si>
    <t>A125201846K</t>
  </si>
  <si>
    <t>A125199030V</t>
  </si>
  <si>
    <t>A125204646W</t>
  </si>
  <si>
    <t>A125201838K</t>
  </si>
  <si>
    <t>A125199530R</t>
  </si>
  <si>
    <t>A125205146V</t>
  </si>
  <si>
    <t>A125202338J</t>
  </si>
  <si>
    <t>A125199510F</t>
  </si>
  <si>
    <t>A125205126K</t>
  </si>
  <si>
    <t>A125202318X</t>
  </si>
  <si>
    <t>A125199534X</t>
  </si>
  <si>
    <t>A125205150K</t>
  </si>
  <si>
    <t>A125202342X</t>
  </si>
  <si>
    <t>A125199538J</t>
  </si>
  <si>
    <t>A125205154V</t>
  </si>
  <si>
    <t>A125202346J</t>
  </si>
  <si>
    <t>A125199514R</t>
  </si>
  <si>
    <t>A125205130A</t>
  </si>
  <si>
    <t>A125202322R</t>
  </si>
  <si>
    <t>A125199518X</t>
  </si>
  <si>
    <t>A125205134K</t>
  </si>
  <si>
    <t>A125202326X</t>
  </si>
  <si>
    <t>A125199522R</t>
  </si>
  <si>
    <t>A125205138V</t>
  </si>
  <si>
    <t>A125202330R</t>
  </si>
  <si>
    <t>A125199502F</t>
  </si>
  <si>
    <t>A125205118K</t>
  </si>
  <si>
    <t>A125202310F</t>
  </si>
  <si>
    <t>A125199542X</t>
  </si>
  <si>
    <t>A125205158C</t>
  </si>
  <si>
    <t>A125202350X</t>
  </si>
  <si>
    <t>A125199526X</t>
  </si>
  <si>
    <t>A125205142K</t>
  </si>
  <si>
    <t>A125202334X</t>
  </si>
  <si>
    <t>A125199546J</t>
  </si>
  <si>
    <t>A125205162V</t>
  </si>
  <si>
    <t>A125202354J</t>
  </si>
  <si>
    <t>A125199506R</t>
  </si>
  <si>
    <t>A125205122A</t>
  </si>
  <si>
    <t>A125202314R</t>
  </si>
  <si>
    <t>A125199498A</t>
  </si>
  <si>
    <t>A125205114A</t>
  </si>
  <si>
    <t>A125202306R</t>
  </si>
  <si>
    <t>A125198126V</t>
  </si>
  <si>
    <t>A125203742C</t>
  </si>
  <si>
    <t>A125200934T</t>
  </si>
  <si>
    <t>A125198106K</t>
  </si>
  <si>
    <t>A125203722V</t>
  </si>
  <si>
    <t>A125200914J</t>
  </si>
  <si>
    <t>A125198130K</t>
  </si>
  <si>
    <t>A125203746L</t>
  </si>
  <si>
    <t>A125200938A</t>
  </si>
  <si>
    <t>A125198134V</t>
  </si>
  <si>
    <t>A125203750C</t>
  </si>
  <si>
    <t>A125200942T</t>
  </si>
  <si>
    <t>A125198110A</t>
  </si>
  <si>
    <t>A125203726C</t>
  </si>
  <si>
    <t>A125200918T</t>
  </si>
  <si>
    <t>A125198114K</t>
  </si>
  <si>
    <t>A125203730V</t>
  </si>
  <si>
    <t>A125200922J</t>
  </si>
  <si>
    <t>A125198118V</t>
  </si>
  <si>
    <t>A125203734C</t>
  </si>
  <si>
    <t>A125200926T</t>
  </si>
  <si>
    <t>A125198098W</t>
  </si>
  <si>
    <t>A125203714V</t>
  </si>
  <si>
    <t>A125200906J</t>
  </si>
  <si>
    <t>A125198138C</t>
  </si>
  <si>
    <t>A125203754L</t>
  </si>
  <si>
    <t>A125200946A</t>
  </si>
  <si>
    <t>A125198122K</t>
  </si>
  <si>
    <t>A125203738L</t>
  </si>
  <si>
    <t>A125200930J</t>
  </si>
  <si>
    <t>A125198142V</t>
  </si>
  <si>
    <t>A125203758W</t>
  </si>
  <si>
    <t>A125200950T</t>
  </si>
  <si>
    <t>A125198102A</t>
  </si>
  <si>
    <t>A125203718C</t>
  </si>
  <si>
    <t>A125200910X</t>
  </si>
  <si>
    <t>A125198094L</t>
  </si>
  <si>
    <t>A125203710K</t>
  </si>
  <si>
    <t>A125200902X</t>
  </si>
  <si>
    <t>A125197502V</t>
  </si>
  <si>
    <t>A125203118X</t>
  </si>
  <si>
    <t>A125200310V</t>
  </si>
  <si>
    <t>A125197482W</t>
  </si>
  <si>
    <t>A125203098A</t>
  </si>
  <si>
    <t>A125200290W</t>
  </si>
  <si>
    <t>A125197506C</t>
  </si>
  <si>
    <t>A125203122R</t>
  </si>
  <si>
    <t>A125200314C</t>
  </si>
  <si>
    <t>A125197510V</t>
  </si>
  <si>
    <t>A125203126X</t>
  </si>
  <si>
    <t>A125200318L</t>
  </si>
  <si>
    <t>A125197486F</t>
  </si>
  <si>
    <t>A125203102F</t>
  </si>
  <si>
    <t>A125200294F</t>
  </si>
  <si>
    <t>A125197490W</t>
  </si>
  <si>
    <t>New South Wales ;  &gt;&gt;&gt;&gt; Available last week and looked for more work last year ;  &gt; Males ;</t>
  </si>
  <si>
    <t>New South Wales ;  &gt;&gt;&gt;&gt; Available last week and looked for more work last year ;  &gt; Females ;</t>
  </si>
  <si>
    <t>New South Wales ;  &gt;&gt;&gt;&gt; Available last week and did not look for more work last year ;  Persons ;</t>
  </si>
  <si>
    <t>New South Wales ;  &gt;&gt;&gt;&gt; Available last week and did not look for more work last year ;  &gt; Males ;</t>
  </si>
  <si>
    <t>New South Wales ;  &gt;&gt;&gt;&gt; Available last week and did not look for more work last year ;  &gt; Females ;</t>
  </si>
  <si>
    <t>New South Wales ;  &gt;&gt;&gt; Available for more hours within four weeks (but not last week) ;  Persons ;</t>
  </si>
  <si>
    <t>New South Wales ;  &gt;&gt;&gt; Available for more hours within four weeks (but not last week) ;  &gt; Males ;</t>
  </si>
  <si>
    <t>New South Wales ;  &gt;&gt;&gt; Available for more hours within four weeks (but not last week) ;  &gt; Females ;</t>
  </si>
  <si>
    <t>New South Wales ;  &gt;&gt;&gt;&gt; Available in 1?4 weeks and looked for more work last year ;  Persons ;</t>
  </si>
  <si>
    <t>New South Wales ;  &gt;&gt;&gt;&gt; Available in 1?4 weeks and looked for more work last year ;  &gt; Males ;</t>
  </si>
  <si>
    <t>New South Wales ;  &gt;&gt;&gt;&gt; Available in 1?4 weeks and looked for more work last year ;  &gt; Females ;</t>
  </si>
  <si>
    <t>New South Wales ;  &gt;&gt;&gt;&gt; Available in 1?4 weeks and did not look for more work last year ;  Persons ;</t>
  </si>
  <si>
    <t>New South Wales ;  &gt;&gt;&gt;&gt; Available in 1?4 weeks and did not look for more work last year ;  &gt; Males ;</t>
  </si>
  <si>
    <t>New South Wales ;  &gt;&gt;&gt;&gt; Available in 1?4 weeks and did not look for more work last year ;  &gt; Females ;</t>
  </si>
  <si>
    <t>New South Wales ;  &gt; Not available for more hours within four weeks ;  Persons ;</t>
  </si>
  <si>
    <t>New South Wales ;  &gt; Not available for more hours within four weeks ;  &gt; Males ;</t>
  </si>
  <si>
    <t>New South Wales ;  &gt; Not available for more hours within four weeks ;  &gt; Females ;</t>
  </si>
  <si>
    <t>New South Wales ;  &gt;&gt; Not available within four weeks and looked for more work last year ;  Persons ;</t>
  </si>
  <si>
    <t>New South Wales ;  &gt;&gt; Not available within four weeks and looked for more work last year ;  &gt; Males ;</t>
  </si>
  <si>
    <t>New South Wales ;  &gt;&gt; Not available within four weeks and looked for more work last year ;  &gt; Females ;</t>
  </si>
  <si>
    <t>New South Wales ;  &gt;&gt; Not available within four weeks and did not look for more work last year ;  Persons ;</t>
  </si>
  <si>
    <t>New South Wales ;  &gt;&gt; Not available within four weeks and did not look for more work last year ;  &gt; Males ;</t>
  </si>
  <si>
    <t>New South Wales ;  &gt;&gt; Not available within four weeks and did not look for more work last year ;  &gt; Females ;</t>
  </si>
  <si>
    <t>Victoria ;  Part-time workers who prefer more hours ;  Persons ;</t>
  </si>
  <si>
    <t>Victoria ;  Part-time workers who prefer more hours ;  &gt; Males ;</t>
  </si>
  <si>
    <t>Victoria ;  Part-time workers who prefer more hours ;  &gt; Females ;</t>
  </si>
  <si>
    <t>Victoria ;  &gt; Available for more hours within four weeks ;  Persons ;</t>
  </si>
  <si>
    <t>Victoria ;  &gt; Available for more hours within four weeks ;  &gt; Males ;</t>
  </si>
  <si>
    <t>Victoria ;  &gt; Available for more hours within four weeks ;  &gt; Females ;</t>
  </si>
  <si>
    <t>Victoria ;  &gt;&gt; Available within four weeks and looked for more work last year ;  Persons ;</t>
  </si>
  <si>
    <t>Victoria ;  &gt;&gt; Available within four weeks and looked for more work last year ;  &gt; Males ;</t>
  </si>
  <si>
    <t>Victoria ;  &gt;&gt; Available within four weeks and looked for more work last year ;  &gt; Females ;</t>
  </si>
  <si>
    <t>Victoria ;  &gt;&gt; Available within four weeks and did not look for more work last year ;  Persons ;</t>
  </si>
  <si>
    <t>Victoria ;  &gt;&gt; Available within four weeks and did not look for more work last year ;  &gt; Males ;</t>
  </si>
  <si>
    <t>Victoria ;  &gt;&gt; Available within four weeks and did not look for more work last year ;  &gt; Females ;</t>
  </si>
  <si>
    <t>Victoria ;  &gt;&gt;&gt; Available for more hours last week ;  Persons ;</t>
  </si>
  <si>
    <t>Victoria ;  &gt;&gt;&gt; Available for more hours last week ;  &gt; Males ;</t>
  </si>
  <si>
    <t>Victoria ;  &gt;&gt;&gt; Available for more hours last week ;  &gt; Females ;</t>
  </si>
  <si>
    <t>Victoria ;  &gt;&gt;&gt;&gt; Available last week and looked for more work last year ;  Persons ;</t>
  </si>
  <si>
    <t>Victoria ;  &gt;&gt;&gt;&gt; Available last week and looked for more work last year ;  &gt; Males ;</t>
  </si>
  <si>
    <t>Victoria ;  &gt;&gt;&gt;&gt; Available last week and looked for more work last year ;  &gt; Females ;</t>
  </si>
  <si>
    <t>Victoria ;  &gt;&gt;&gt;&gt; Available last week and did not look for more work last year ;  Persons ;</t>
  </si>
  <si>
    <t>Victoria ;  &gt;&gt;&gt;&gt; Available last week and did not look for more work last year ;  &gt; Males ;</t>
  </si>
  <si>
    <t>Victoria ;  &gt;&gt;&gt;&gt; Available last week and did not look for more work last year ;  &gt; Females ;</t>
  </si>
  <si>
    <t>Victoria ;  &gt;&gt;&gt; Available for more hours within four weeks (but not last week) ;  Persons ;</t>
  </si>
  <si>
    <t>Victoria ;  &gt;&gt;&gt; Available for more hours within four weeks (but not last week) ;  &gt; Males ;</t>
  </si>
  <si>
    <t>Victoria ;  &gt;&gt;&gt; Available for more hours within four weeks (but not last week) ;  &gt; Females ;</t>
  </si>
  <si>
    <t>Victoria ;  &gt;&gt;&gt;&gt; Available in 1?4 weeks and looked for more work last year ;  Persons ;</t>
  </si>
  <si>
    <t>Victoria ;  &gt;&gt;&gt;&gt; Available in 1?4 weeks and looked for more work last year ;  &gt; Males ;</t>
  </si>
  <si>
    <t>Victoria ;  &gt;&gt;&gt;&gt; Available in 1?4 weeks and looked for more work last year ;  &gt; Females ;</t>
  </si>
  <si>
    <t>Victoria ;  &gt;&gt;&gt;&gt; Available in 1?4 weeks and did not look for more work last year ;  Persons ;</t>
  </si>
  <si>
    <t>Victoria ;  &gt;&gt;&gt;&gt; Available in 1?4 weeks and did not look for more work last year ;  &gt; Males ;</t>
  </si>
  <si>
    <t>Victoria ;  &gt;&gt;&gt;&gt; Available in 1?4 weeks and did not look for more work last year ;  &gt; Females ;</t>
  </si>
  <si>
    <t>Victoria ;  &gt; Not available for more hours within four weeks ;  Persons ;</t>
  </si>
  <si>
    <t>Victoria ;  &gt; Not available for more hours within four weeks ;  &gt; Males ;</t>
  </si>
  <si>
    <t>Victoria ;  &gt; Not available for more hours within four weeks ;  &gt; Females ;</t>
  </si>
  <si>
    <t>Victoria ;  &gt;&gt; Not available within four weeks and looked for more work last year ;  Persons ;</t>
  </si>
  <si>
    <t>Victoria ;  &gt;&gt; Not available within four weeks and looked for more work last year ;  &gt; Males ;</t>
  </si>
  <si>
    <t>Victoria ;  &gt;&gt; Not available within four weeks and looked for more work last year ;  &gt; Females ;</t>
  </si>
  <si>
    <t>Victoria ;  &gt;&gt; Not available within four weeks and did not look for more work last year ;  Persons ;</t>
  </si>
  <si>
    <t>Victoria ;  &gt;&gt; Not available within four weeks and did not look for more work last year ;  &gt; Males ;</t>
  </si>
  <si>
    <t>Victoria ;  &gt;&gt; Not available within four weeks and did not look for more work last year ;  &gt; Females ;</t>
  </si>
  <si>
    <t>Queensland ;  Part-time workers who prefer more hours ;  Persons ;</t>
  </si>
  <si>
    <t>Queensland ;  Part-time workers who prefer more hours ;  &gt; Males ;</t>
  </si>
  <si>
    <t>Queensland ;  Part-time workers who prefer more hours ;  &gt; Females ;</t>
  </si>
  <si>
    <t>Queensland ;  &gt; Available for more hours within four weeks ;  Persons ;</t>
  </si>
  <si>
    <t>Queensland ;  &gt; Available for more hours within four weeks ;  &gt; Males ;</t>
  </si>
  <si>
    <t>Queensland ;  &gt; Available for more hours within four weeks ;  &gt; Females ;</t>
  </si>
  <si>
    <t>Queensland ;  &gt;&gt; Available within four weeks and looked for more work last year ;  Persons ;</t>
  </si>
  <si>
    <t>Queensland ;  &gt;&gt; Available within four weeks and looked for more work last year ;  &gt; Males ;</t>
  </si>
  <si>
    <t>Queensland ;  &gt;&gt; Available within four weeks and looked for more work last year ;  &gt; Females ;</t>
  </si>
  <si>
    <t>Queensland ;  &gt;&gt; Available within four weeks and did not look for more work last year ;  Persons ;</t>
  </si>
  <si>
    <t>Queensland ;  &gt;&gt; Available within four weeks and did not look for more work last year ;  &gt; Males ;</t>
  </si>
  <si>
    <t>Queensland ;  &gt;&gt; Available within four weeks and did not look for more work last year ;  &gt; Females ;</t>
  </si>
  <si>
    <t>Queensland ;  &gt;&gt;&gt; Available for more hours last week ;  Persons ;</t>
  </si>
  <si>
    <t>Queensland ;  &gt;&gt;&gt; Available for more hours last week ;  &gt; Males ;</t>
  </si>
  <si>
    <t>Queensland ;  &gt;&gt;&gt; Available for more hours last week ;  &gt; Females ;</t>
  </si>
  <si>
    <t>Queensland ;  &gt;&gt;&gt;&gt; Available last week and looked for more work last year ;  Persons ;</t>
  </si>
  <si>
    <t>Queensland ;  &gt;&gt;&gt;&gt; Available last week and looked for more work last year ;  &gt; Males ;</t>
  </si>
  <si>
    <t>Queensland ;  &gt;&gt;&gt;&gt; Available last week and looked for more work last year ;  &gt; Females ;</t>
  </si>
  <si>
    <t>Queensland ;  &gt;&gt;&gt;&gt; Available last week and did not look for more work last year ;  Persons ;</t>
  </si>
  <si>
    <t>Queensland ;  &gt;&gt;&gt;&gt; Available last week and did not look for more work last year ;  &gt; Males ;</t>
  </si>
  <si>
    <t>Queensland ;  &gt;&gt;&gt;&gt; Available last week and did not look for more work last year ;  &gt; Females ;</t>
  </si>
  <si>
    <t>Queensland ;  &gt;&gt;&gt; Available for more hours within four weeks (but not last week) ;  Persons ;</t>
  </si>
  <si>
    <t>Queensland ;  &gt;&gt;&gt; Available for more hours within four weeks (but not last week) ;  &gt; Males ;</t>
  </si>
  <si>
    <t>Queensland ;  &gt;&gt;&gt; Available for more hours within four weeks (but not last week) ;  &gt; Females ;</t>
  </si>
  <si>
    <t>Queensland ;  &gt;&gt;&gt;&gt; Available in 1?4 weeks and looked for more work last year ;  Persons ;</t>
  </si>
  <si>
    <t>Queensland ;  &gt;&gt;&gt;&gt; Available in 1?4 weeks and looked for more work last year ;  &gt; Males ;</t>
  </si>
  <si>
    <t>Queensland ;  &gt;&gt;&gt;&gt; Available in 1?4 weeks and looked for more work last year ;  &gt; Females ;</t>
  </si>
  <si>
    <t>Queensland ;  &gt;&gt;&gt;&gt; Available in 1?4 weeks and did not look for more work last year ;  Persons ;</t>
  </si>
  <si>
    <t>Queensland ;  &gt;&gt;&gt;&gt; Available in 1?4 weeks and did not look for more work last year ;  &gt; Males ;</t>
  </si>
  <si>
    <t>Queensland ;  &gt;&gt;&gt;&gt; Available in 1?4 weeks and did not look for more work last year ;  &gt; Females ;</t>
  </si>
  <si>
    <t>Queensland ;  &gt; Not available for more hours within four weeks ;  Persons ;</t>
  </si>
  <si>
    <t>Queensland ;  &gt; Not available for more hours within four weeks ;  &gt; Males ;</t>
  </si>
  <si>
    <t>Queensland ;  &gt; Not available for more hours within four weeks ;  &gt; Females ;</t>
  </si>
  <si>
    <t>Queensland ;  &gt;&gt; Not available within four weeks and looked for more work last year ;  Persons ;</t>
  </si>
  <si>
    <t>Queensland ;  &gt;&gt; Not available within four weeks and looked for more work last year ;  &gt; Males ;</t>
  </si>
  <si>
    <t>Queensland ;  &gt;&gt; Not available within four weeks and looked for more work last year ;  &gt; Females ;</t>
  </si>
  <si>
    <t>Queensland ;  &gt;&gt; Not available within four weeks and did not look for more work last year ;  Persons ;</t>
  </si>
  <si>
    <t>Queensland ;  &gt;&gt; Not available within four weeks and did not look for more work last year ;  &gt; Males ;</t>
  </si>
  <si>
    <t>Queensland ;  &gt;&gt; Not available within four weeks and did not look for more work last year ;  &gt; Females ;</t>
  </si>
  <si>
    <t>South Australia ;  Part-time workers who prefer more hours ;  Persons ;</t>
  </si>
  <si>
    <t>South Australia ;  Part-time workers who prefer more hours ;  &gt; Males ;</t>
  </si>
  <si>
    <t>South Australia ;  Part-time workers who prefer more hours ;  &gt; Females ;</t>
  </si>
  <si>
    <t>South Australia ;  &gt; Available for more hours within four weeks ;  Persons ;</t>
  </si>
  <si>
    <t>South Australia ;  &gt; Available for more hours within four weeks ;  &gt; Males ;</t>
  </si>
  <si>
    <t>South Australia ;  &gt; Available for more hours within four weeks ;  &gt; Females ;</t>
  </si>
  <si>
    <t>South Australia ;  &gt;&gt; Available within four weeks and looked for more work last year ;  Persons ;</t>
  </si>
  <si>
    <t>South Australia ;  &gt;&gt; Available within four weeks and looked for more work last year ;  &gt; Males ;</t>
  </si>
  <si>
    <t>South Australia ;  &gt;&gt; Available within four weeks and looked for more work last year ;  &gt; Females ;</t>
  </si>
  <si>
    <t>South Australia ;  &gt;&gt; Available within four weeks and did not look for more work last year ;  Persons ;</t>
  </si>
  <si>
    <t>South Australia ;  &gt;&gt; Available within four weeks and did not look for more work last year ;  &gt; Males ;</t>
  </si>
  <si>
    <t>South Australia ;  &gt;&gt; Available within four weeks and did not look for more work last year ;  &gt; Females ;</t>
  </si>
  <si>
    <t>South Australia ;  &gt;&gt;&gt; Available for more hours last week ;  Persons ;</t>
  </si>
  <si>
    <t>South Australia ;  &gt;&gt;&gt; Available for more hours last week ;  &gt; Males ;</t>
  </si>
  <si>
    <t>South Australia ;  &gt;&gt;&gt; Available for more hours last week ;  &gt; Females ;</t>
  </si>
  <si>
    <t>South Australia ;  &gt;&gt;&gt;&gt; Available last week and looked for more work last year ;  Persons ;</t>
  </si>
  <si>
    <t>South Australia ;  &gt;&gt;&gt;&gt; Available last week and looked for more work last year ;  &gt; Males ;</t>
  </si>
  <si>
    <t>South Australia ;  &gt;&gt;&gt;&gt; Available last week and looked for more work last year ;  &gt; Females ;</t>
  </si>
  <si>
    <t>South Australia ;  &gt;&gt;&gt;&gt; Available last week and did not look for more work last year ;  Persons ;</t>
  </si>
  <si>
    <t>South Australia ;  &gt;&gt;&gt;&gt; Available last week and did not look for more work last year ;  &gt; Males ;</t>
  </si>
  <si>
    <t>South Australia ;  &gt;&gt;&gt;&gt; Available last week and did not look for more work last year ;  &gt; Females ;</t>
  </si>
  <si>
    <t>South Australia ;  &gt;&gt;&gt; Available for more hours within four weeks (but not last week) ;  Persons ;</t>
  </si>
  <si>
    <t>South Australia ;  &gt;&gt;&gt; Available for more hours within four weeks (but not last week) ;  &gt; Males ;</t>
  </si>
  <si>
    <t>South Australia ;  &gt;&gt;&gt; Available for more hours within four weeks (but not last week) ;  &gt; Females ;</t>
  </si>
  <si>
    <t>South Australia ;  &gt;&gt;&gt;&gt; Available in 1?4 weeks and looked for more work last year ;  Persons ;</t>
  </si>
  <si>
    <t>South Australia ;  &gt;&gt;&gt;&gt; Available in 1?4 weeks and looked for more work last year ;  &gt; Males ;</t>
  </si>
  <si>
    <t>South Australia ;  &gt;&gt;&gt;&gt; Available in 1?4 weeks and looked for more work last year ;  &gt; Females ;</t>
  </si>
  <si>
    <t>South Australia ;  &gt;&gt;&gt;&gt; Available in 1?4 weeks and did not look for more work last year ;  Persons ;</t>
  </si>
  <si>
    <t>South Australia ;  &gt;&gt;&gt;&gt; Available in 1?4 weeks and did not look for more work last year ;  &gt; Males ;</t>
  </si>
  <si>
    <t>South Australia ;  &gt;&gt;&gt;&gt; Available in 1?4 weeks and did not look for more work last year ;  &gt; Females ;</t>
  </si>
  <si>
    <t>South Australia ;  &gt; Not available for more hours within four weeks ;  Persons ;</t>
  </si>
  <si>
    <t>South Australia ;  &gt; Not available for more hours within four weeks ;  &gt; Males ;</t>
  </si>
  <si>
    <t>South Australia ;  &gt; Not available for more hours within four weeks ;  &gt; Females ;</t>
  </si>
  <si>
    <t>South Australia ;  &gt;&gt; Not available within four weeks and looked for more work last year ;  Persons ;</t>
  </si>
  <si>
    <t>South Australia ;  &gt;&gt; Not available within four weeks and looked for more work last year ;  &gt; Males ;</t>
  </si>
  <si>
    <t>South Australia ;  &gt;&gt; Not available within four weeks and looked for more work last year ;  &gt; Females ;</t>
  </si>
  <si>
    <t>South Australia ;  &gt;&gt; Not available within four weeks and did not look for more work last year ;  Persons ;</t>
  </si>
  <si>
    <t>South Australia ;  &gt;&gt; Not available within four weeks and did not look for more work last year ;  &gt; Males ;</t>
  </si>
  <si>
    <t>South Australia ;  &gt;&gt; Not available within four weeks and did not look for more work last year ;  &gt; Females ;</t>
  </si>
  <si>
    <t>Western Australia ;  Part-time workers who prefer more hours ;  Persons ;</t>
  </si>
  <si>
    <t>Western Australia ;  Part-time workers who prefer more hours ;  &gt; Males ;</t>
  </si>
  <si>
    <t>Western Australia ;  Part-time workers who prefer more hours ;  &gt; Females ;</t>
  </si>
  <si>
    <t>Western Australia ;  &gt; Available for more hours within four weeks ;  Persons ;</t>
  </si>
  <si>
    <t>Western Australia ;  &gt; Available for more hours within four weeks ;  &gt; Males ;</t>
  </si>
  <si>
    <t>Western Australia ;  &gt; Available for more hours within four weeks ;  &gt; Females ;</t>
  </si>
  <si>
    <t>Western Australia ;  &gt;&gt; Available within four weeks and looked for more work last year ;  Persons ;</t>
  </si>
  <si>
    <t>Western Australia ;  &gt;&gt; Available within four weeks and looked for more work last year ;  &gt; Males ;</t>
  </si>
  <si>
    <t>Western Australia ;  &gt;&gt; Available within four weeks and looked for more work last year ;  &gt; Females ;</t>
  </si>
  <si>
    <t>Western Australia ;  &gt;&gt; Available within four weeks and did not look for more work last year ;  Persons ;</t>
  </si>
  <si>
    <t>Western Australia ;  &gt;&gt; Available within four weeks and did not look for more work last year ;  &gt; Males ;</t>
  </si>
  <si>
    <t>Western Australia ;  &gt;&gt; Available within four weeks and did not look for more work last year ;  &gt; Females ;</t>
  </si>
  <si>
    <t>Western Australia ;  &gt;&gt;&gt; Available for more hours last week ;  Persons ;</t>
  </si>
  <si>
    <t>Western Australia ;  &gt;&gt;&gt; Available for more hours last week ;  &gt; Males ;</t>
  </si>
  <si>
    <t>Western Australia ;  &gt;&gt;&gt; Available for more hours last week ;  &gt; Females ;</t>
  </si>
  <si>
    <t>Western Australia ;  &gt;&gt;&gt;&gt; Available last week and looked for more work last year ;  Persons ;</t>
  </si>
  <si>
    <t>Western Australia ;  &gt;&gt;&gt;&gt; Available last week and looked for more work last year ;  &gt; Males ;</t>
  </si>
  <si>
    <t>Western Australia ;  &gt;&gt;&gt;&gt; Available last week and looked for more work last year ;  &gt; Females ;</t>
  </si>
  <si>
    <t>Western Australia ;  &gt;&gt;&gt;&gt; Available last week and did not look for more work last year ;  Persons ;</t>
  </si>
  <si>
    <t>Western Australia ;  &gt;&gt;&gt;&gt; Available last week and did not look for more work last year ;  &gt; Males ;</t>
  </si>
  <si>
    <t>Western Australia ;  &gt;&gt;&gt;&gt; Available last week and did not look for more work last year ;  &gt; Females ;</t>
  </si>
  <si>
    <t>Western Australia ;  &gt;&gt;&gt; Available for more hours within four weeks (but not last week) ;  Persons ;</t>
  </si>
  <si>
    <t>Western Australia ;  &gt;&gt;&gt; Available for more hours within four weeks (but not last week) ;  &gt; Males ;</t>
  </si>
  <si>
    <t>Western Australia ;  &gt;&gt;&gt; Available for more hours within four weeks (but not last week) ;  &gt; Females ;</t>
  </si>
  <si>
    <t>Western Australia ;  &gt;&gt;&gt;&gt; Available in 1?4 weeks and looked for more work last year ;  Persons ;</t>
  </si>
  <si>
    <t>Western Australia ;  &gt;&gt;&gt;&gt; Available in 1?4 weeks and looked for more work last year ;  &gt; Males ;</t>
  </si>
  <si>
    <t>Western Australia ;  &gt;&gt;&gt;&gt; Available in 1?4 weeks and looked for more work last year ;  &gt; Females ;</t>
  </si>
  <si>
    <t>Western Australia ;  &gt;&gt;&gt;&gt; Available in 1?4 weeks and did not look for more work last year ;  Persons ;</t>
  </si>
  <si>
    <t>Western Australia ;  &gt;&gt;&gt;&gt; Available in 1?4 weeks and did not look for more work last year ;  &gt; Males ;</t>
  </si>
  <si>
    <t>Western Australia ;  &gt;&gt;&gt;&gt; Available in 1?4 weeks and did not look for more work last year ;  &gt; Females ;</t>
  </si>
  <si>
    <t>Western Australia ;  &gt; Not available for more hours within four weeks ;  Persons ;</t>
  </si>
  <si>
    <t>Western Australia ;  &gt; Not available for more hours within four weeks ;  &gt; Males ;</t>
  </si>
  <si>
    <t>Western Australia ;  &gt; Not available for more hours within four weeks ;  &gt; Females ;</t>
  </si>
  <si>
    <t>Western Australia ;  &gt;&gt; Not available within four weeks and looked for more work last year ;  Persons ;</t>
  </si>
  <si>
    <t>Western Australia ;  &gt;&gt; Not available within four weeks and looked for more work last year ;  &gt; Males ;</t>
  </si>
  <si>
    <t>Western Australia ;  &gt;&gt; Not available within four weeks and looked for more work last year ;  &gt; Females ;</t>
  </si>
  <si>
    <t>Western Australia ;  &gt;&gt; Not available within four weeks and did not look for more work last year ;  Persons ;</t>
  </si>
  <si>
    <t>Western Australia ;  &gt;&gt; Not available within four weeks and did not look for more work last year ;  &gt; Males ;</t>
  </si>
  <si>
    <t>Western Australia ;  &gt;&gt; Not available within four weeks and did not look for more work last year ;  &gt; Females ;</t>
  </si>
  <si>
    <t>Tasmania ;  Part-time workers who prefer more hours ;  Persons ;</t>
  </si>
  <si>
    <t>Tasmania ;  Part-time workers who prefer more hours ;  &gt; Males ;</t>
  </si>
  <si>
    <t>Tasmania ;  Part-time workers who prefer more hours ;  &gt; Females ;</t>
  </si>
  <si>
    <t>Tasmania ;  &gt; Available for more hours within four weeks ;  Persons ;</t>
  </si>
  <si>
    <t>Tasmania ;  &gt; Available for more hours within four weeks ;  &gt; Males ;</t>
  </si>
  <si>
    <t>Tasmania ;  &gt; Available for more hours within four weeks ;  &gt; Females ;</t>
  </si>
  <si>
    <t>Tasmania ;  &gt;&gt; Available within four weeks and looked for more work last year ;  Persons ;</t>
  </si>
  <si>
    <t>Tasmania ;  &gt;&gt; Available within four weeks and looked for more work last year ;  &gt; Males ;</t>
  </si>
  <si>
    <t>Tasmania ;  &gt;&gt; Available within four weeks and looked for more work last year ;  &gt; Females ;</t>
  </si>
  <si>
    <t>Tasmania ;  &gt;&gt; Available within four weeks and did not look for more work last year ;  Persons ;</t>
  </si>
  <si>
    <t>Tasmania ;  &gt;&gt; Available within four weeks and did not look for more work last year ;  &gt; Males ;</t>
  </si>
  <si>
    <t>Tasmania ;  &gt;&gt; Available within four weeks and did not look for more work last year ;  &gt; Females ;</t>
  </si>
  <si>
    <t>Tasmania ;  &gt;&gt;&gt; Available for more hours last week ;  Persons ;</t>
  </si>
  <si>
    <t>Tasmania ;  &gt;&gt;&gt; Available for more hours last week ;  &gt; Males ;</t>
  </si>
  <si>
    <t>Tasmania ;  &gt;&gt;&gt; Available for more hours last week ;  &gt; Females ;</t>
  </si>
  <si>
    <t>Tasmania ;  &gt;&gt;&gt;&gt; Available last week and looked for more work last year ;  Persons ;</t>
  </si>
  <si>
    <t>Tasmania ;  &gt;&gt;&gt;&gt; Available last week and looked for more work last year ;  &gt; Males ;</t>
  </si>
  <si>
    <t>Tasmania ;  &gt;&gt;&gt;&gt; Available last week and looked for more work last year ;  &gt; Females ;</t>
  </si>
  <si>
    <t>Tasmania ;  &gt;&gt;&gt;&gt; Available last week and did not look for more work last year ;  Persons ;</t>
  </si>
  <si>
    <t>Tasmania ;  &gt;&gt;&gt;&gt; Available last week and did not look for more work last year ;  &gt; Males ;</t>
  </si>
  <si>
    <t>Tasmania ;  &gt;&gt;&gt;&gt; Available last week and did not look for more work last year ;  &gt; Females ;</t>
  </si>
  <si>
    <t>Tasmania ;  &gt;&gt;&gt; Available for more hours within four weeks (but not last week) ;  Persons ;</t>
  </si>
  <si>
    <t>Tasmania ;  &gt;&gt;&gt; Available for more hours within four weeks (but not last week) ;  &gt; Males ;</t>
  </si>
  <si>
    <t>Tasmania ;  &gt;&gt;&gt; Available for more hours within four weeks (but not last week) ;  &gt; Females ;</t>
  </si>
  <si>
    <t>Tasmania ;  &gt;&gt;&gt;&gt; Available in 1?4 weeks and looked for more work last year ;  Persons ;</t>
  </si>
  <si>
    <t>Tasmania ;  &gt;&gt;&gt;&gt; Available in 1?4 weeks and looked for more work last year ;  &gt; Males ;</t>
  </si>
  <si>
    <t>Tasmania ;  &gt;&gt;&gt;&gt; Available in 1?4 weeks and looked for more work last year ;  &gt; Females ;</t>
  </si>
  <si>
    <t>Tasmania ;  &gt;&gt;&gt;&gt; Available in 1?4 weeks and did not look for more work last year ;  Persons ;</t>
  </si>
  <si>
    <t>Tasmania ;  &gt;&gt;&gt;&gt; Available in 1?4 weeks and did not look for more work last year ;  &gt; Males ;</t>
  </si>
  <si>
    <t>Tasmania ;  &gt;&gt;&gt;&gt; Available in 1?4 weeks and did not look for more work last year ;  &gt; Females ;</t>
  </si>
  <si>
    <t>Tasmania ;  &gt; Not available for more hours within four weeks ;  Persons ;</t>
  </si>
  <si>
    <t>Tasmania ;  &gt; Not available for more hours within four weeks ;  &gt; Males ;</t>
  </si>
  <si>
    <t>Tasmania ;  &gt; Not available for more hours within four weeks ;  &gt; Females ;</t>
  </si>
  <si>
    <t>Tasmania ;  &gt;&gt; Not available within four weeks and looked for more work last year ;  Persons ;</t>
  </si>
  <si>
    <t>Tasmania ;  &gt;&gt; Not available within four weeks and looked for more work last year ;  &gt; Males ;</t>
  </si>
  <si>
    <t>Tasmania ;  &gt;&gt; Not available within four weeks and looked for more work last year ;  &gt; Females ;</t>
  </si>
  <si>
    <t>Tasmania ;  &gt;&gt; Not available within four weeks and did not look for more work last year ;  Persons ;</t>
  </si>
  <si>
    <t>Tasmania ;  &gt;&gt; Not available within four weeks and did not look for more work last year ;  &gt; Males ;</t>
  </si>
  <si>
    <t>Tasmania ;  &gt;&gt; Not available within four weeks and did not look for more work last year ;  &gt; Females ;</t>
  </si>
  <si>
    <t>Northern Territory ;  Part-time workers who prefer more hours ;  Persons ;</t>
  </si>
  <si>
    <t>Northern Territory ;  Part-time workers who prefer more hours ;  &gt; Males ;</t>
  </si>
  <si>
    <t>Northern Territory ;  Part-time workers who prefer more hours ;  &gt; Females ;</t>
  </si>
  <si>
    <t>Northern Territory ;  &gt; Available for more hours within four weeks ;  Persons ;</t>
  </si>
  <si>
    <t>Northern Territory ;  &gt; Available for more hours within four weeks ;  &gt; Males ;</t>
  </si>
  <si>
    <t>Northern Territory ;  &gt; Available for more hours within four weeks ;  &gt; Females ;</t>
  </si>
  <si>
    <t>Northern Territory ;  &gt;&gt; Available within four weeks and looked for more work last year ;  Persons ;</t>
  </si>
  <si>
    <t>Northern Territory ;  &gt;&gt; Available within four weeks and looked for more work last year ;  &gt; Males ;</t>
  </si>
  <si>
    <t>Northern Territory ;  &gt;&gt; Available within four weeks and looked for more work last year ;  &gt; Females ;</t>
  </si>
  <si>
    <t>Northern Territory ;  &gt;&gt; Available within four weeks and did not look for more work last year ;  Persons ;</t>
  </si>
  <si>
    <t>Northern Territory ;  &gt;&gt; Available within four weeks and did not look for more work last year ;  &gt; Males ;</t>
  </si>
  <si>
    <t>Northern Territory ;  &gt;&gt; Available within four weeks and did not look for more work last year ;  &gt; Females ;</t>
  </si>
  <si>
    <t>Northern Territory ;  &gt;&gt;&gt; Available for more hours last week ;  Persons ;</t>
  </si>
  <si>
    <t>Northern Territory ;  &gt;&gt;&gt; Available for more hours last week ;  &gt; Males ;</t>
  </si>
  <si>
    <t>Northern Territory ;  &gt;&gt;&gt; Available for more hours last week ;  &gt; Females ;</t>
  </si>
  <si>
    <t>Northern Territory ;  &gt;&gt;&gt;&gt; Available last week and looked for more work last year ;  Persons ;</t>
  </si>
  <si>
    <t>Northern Territory ;  &gt;&gt;&gt;&gt; Available last week and looked for more work last year ;  &gt; Males ;</t>
  </si>
  <si>
    <t>Northern Territory ;  &gt;&gt;&gt;&gt; Available last week and looked for more work last year ;  &gt; Females ;</t>
  </si>
  <si>
    <t>Northern Territory ;  &gt;&gt;&gt;&gt; Available last week and did not look for more work last year ;  Persons ;</t>
  </si>
  <si>
    <t>Northern Territory ;  &gt;&gt;&gt;&gt; Available last week and did not look for more work last year ;  &gt; Males ;</t>
  </si>
  <si>
    <t>Northern Territory ;  &gt;&gt;&gt;&gt; Available last week and did not look for more work last year ;  &gt; Females ;</t>
  </si>
  <si>
    <t>Northern Territory ;  &gt;&gt;&gt; Available for more hours within four weeks (but not last week) ;  Persons ;</t>
  </si>
  <si>
    <t>Northern Territory ;  &gt;&gt;&gt; Available for more hours within four weeks (but not last week) ;  &gt; Males ;</t>
  </si>
  <si>
    <t>Northern Territory ;  &gt;&gt;&gt; Available for more hours within four weeks (but not last week) ;  &gt; Females ;</t>
  </si>
  <si>
    <t>Northern Territory ;  &gt;&gt;&gt;&gt; Available in 1?4 weeks and looked for more work last year ;  Persons ;</t>
  </si>
  <si>
    <t>Northern Territory ;  &gt;&gt;&gt;&gt; Available in 1?4 weeks and looked for more work last year ;  &gt; Males ;</t>
  </si>
  <si>
    <t>Northern Territory ;  &gt;&gt;&gt;&gt; Available in 1?4 weeks and looked for more work last year ;  &gt; Females ;</t>
  </si>
  <si>
    <t>Northern Territory ;  &gt;&gt;&gt;&gt; Available in 1?4 weeks and did not look for more work last year ;  Persons ;</t>
  </si>
  <si>
    <t>Northern Territory ;  &gt;&gt;&gt;&gt; Available in 1?4 weeks and did not look for more work last year ;  &gt; Males ;</t>
  </si>
  <si>
    <t>Northern Territory ;  &gt;&gt;&gt;&gt; Available in 1?4 weeks and did not look for more work last year ;  &gt; Females ;</t>
  </si>
  <si>
    <t>Northern Territory ;  &gt; Not available for more hours within four weeks ;  Persons ;</t>
  </si>
  <si>
    <t>Northern Territory ;  &gt; Not available for more hours within four weeks ;  &gt; Males ;</t>
  </si>
  <si>
    <t>A125203106R</t>
  </si>
  <si>
    <t>A125200298R</t>
  </si>
  <si>
    <t>A125197494F</t>
  </si>
  <si>
    <t>A125203110F</t>
  </si>
  <si>
    <t>A125200302V</t>
  </si>
  <si>
    <t>A125197474W</t>
  </si>
  <si>
    <t>A125203090J</t>
  </si>
  <si>
    <t>A125200282W</t>
  </si>
  <si>
    <t>A125197514C</t>
  </si>
  <si>
    <t>A125203130R</t>
  </si>
  <si>
    <t>A125200322C</t>
  </si>
  <si>
    <t>A125197498R</t>
  </si>
  <si>
    <t>A125203114R</t>
  </si>
  <si>
    <t>A125200306C</t>
  </si>
  <si>
    <t>A125197518L</t>
  </si>
  <si>
    <t>A125203134X</t>
  </si>
  <si>
    <t>A125200326L</t>
  </si>
  <si>
    <t>A125197478F</t>
  </si>
  <si>
    <t>A125203094T</t>
  </si>
  <si>
    <t>A125200286F</t>
  </si>
  <si>
    <t>A125197470L</t>
  </si>
  <si>
    <t>A125203086T</t>
  </si>
  <si>
    <t>A125200278F</t>
  </si>
  <si>
    <t>A125197294L</t>
  </si>
  <si>
    <t>A125202910K</t>
  </si>
  <si>
    <t>A125200102A</t>
  </si>
  <si>
    <t>A125197274C</t>
  </si>
  <si>
    <t>A125202890L</t>
  </si>
  <si>
    <t>A125200082C</t>
  </si>
  <si>
    <t>A125197298W</t>
  </si>
  <si>
    <t>A125202914V</t>
  </si>
  <si>
    <t>A125200106K</t>
  </si>
  <si>
    <t>A125197302A</t>
  </si>
  <si>
    <t>A125202918C</t>
  </si>
  <si>
    <t>A125200110A</t>
  </si>
  <si>
    <t>A125197278L</t>
  </si>
  <si>
    <t>A125202894W</t>
  </si>
  <si>
    <t>A125200086L</t>
  </si>
  <si>
    <t>A125197282C</t>
  </si>
  <si>
    <t>A125202898F</t>
  </si>
  <si>
    <t>A125200090C</t>
  </si>
  <si>
    <t>A125197286L</t>
  </si>
  <si>
    <t>A125202902K</t>
  </si>
  <si>
    <t>A125200094L</t>
  </si>
  <si>
    <t>A125197266C</t>
  </si>
  <si>
    <t>A125202882L</t>
  </si>
  <si>
    <t>A125200074C</t>
  </si>
  <si>
    <t>A125197306K</t>
  </si>
  <si>
    <t>A125202922V</t>
  </si>
  <si>
    <t>A125200114K</t>
  </si>
  <si>
    <t>A125197290C</t>
  </si>
  <si>
    <t>A125202906V</t>
  </si>
  <si>
    <t>A125200098W</t>
  </si>
  <si>
    <t>A125197310A</t>
  </si>
  <si>
    <t>A125202926C</t>
  </si>
  <si>
    <t>A125200118V</t>
  </si>
  <si>
    <t>A125197270V</t>
  </si>
  <si>
    <t>A125202886W</t>
  </si>
  <si>
    <t>A125200078L</t>
  </si>
  <si>
    <t>A125197262V</t>
  </si>
  <si>
    <t>A125202878W</t>
  </si>
  <si>
    <t>A125200070V</t>
  </si>
  <si>
    <t>A125197554W</t>
  </si>
  <si>
    <t>A125203170J</t>
  </si>
  <si>
    <t>A125200362W</t>
  </si>
  <si>
    <t>A125197534L</t>
  </si>
  <si>
    <t>A125203150X</t>
  </si>
  <si>
    <t>A125200342L</t>
  </si>
  <si>
    <t>A125197558F</t>
  </si>
  <si>
    <t>A125203174T</t>
  </si>
  <si>
    <t>A125200366F</t>
  </si>
  <si>
    <t>A125197562W</t>
  </si>
  <si>
    <t>A125203178A</t>
  </si>
  <si>
    <t>A125200370W</t>
  </si>
  <si>
    <t>A125197538W</t>
  </si>
  <si>
    <t>A125203154J</t>
  </si>
  <si>
    <t>A125200346W</t>
  </si>
  <si>
    <t>A125197542L</t>
  </si>
  <si>
    <t>A125203158T</t>
  </si>
  <si>
    <t>A125200350L</t>
  </si>
  <si>
    <t>A125197546W</t>
  </si>
  <si>
    <t>A125203162J</t>
  </si>
  <si>
    <t>A125200354W</t>
  </si>
  <si>
    <t>A125197526L</t>
  </si>
  <si>
    <t>A125203142X</t>
  </si>
  <si>
    <t>A125200334L</t>
  </si>
  <si>
    <t>A125197566F</t>
  </si>
  <si>
    <t>A125203182T</t>
  </si>
  <si>
    <t>A125200374F</t>
  </si>
  <si>
    <t>A125197550L</t>
  </si>
  <si>
    <t>A125203166T</t>
  </si>
  <si>
    <t>A125200358F</t>
  </si>
  <si>
    <t>A125197570W</t>
  </si>
  <si>
    <t>A125203186A</t>
  </si>
  <si>
    <t>A125200378R</t>
  </si>
  <si>
    <t>A125197530C</t>
  </si>
  <si>
    <t>A125203146J</t>
  </si>
  <si>
    <t>A125200338W</t>
  </si>
  <si>
    <t>A125197522C</t>
  </si>
  <si>
    <t>A125203138J</t>
  </si>
  <si>
    <t>A125200330C</t>
  </si>
  <si>
    <t>A125197606L</t>
  </si>
  <si>
    <t>A125203222X</t>
  </si>
  <si>
    <t>A125200414L</t>
  </si>
  <si>
    <t>A125197586R</t>
  </si>
  <si>
    <t>A125203202R</t>
  </si>
  <si>
    <t>A125200394R</t>
  </si>
  <si>
    <t>A125197610C</t>
  </si>
  <si>
    <t>A125203226J</t>
  </si>
  <si>
    <t>A125200418W</t>
  </si>
  <si>
    <t>A125197614L</t>
  </si>
  <si>
    <t>A125203230X</t>
  </si>
  <si>
    <t>A125200422L</t>
  </si>
  <si>
    <t>A125197590F</t>
  </si>
  <si>
    <t>A125203206X</t>
  </si>
  <si>
    <t>A125200398X</t>
  </si>
  <si>
    <t>A125197594R</t>
  </si>
  <si>
    <t>A125203210R</t>
  </si>
  <si>
    <t>A125200402C</t>
  </si>
  <si>
    <t>A125197598X</t>
  </si>
  <si>
    <t>A125203214X</t>
  </si>
  <si>
    <t>A125200406L</t>
  </si>
  <si>
    <t>A125197578R</t>
  </si>
  <si>
    <t>A125203194A</t>
  </si>
  <si>
    <t>A125200386R</t>
  </si>
  <si>
    <t>A125197618W</t>
  </si>
  <si>
    <t>A125203234J</t>
  </si>
  <si>
    <t>A125200426W</t>
  </si>
  <si>
    <t>A125197602C</t>
  </si>
  <si>
    <t>A125203218J</t>
  </si>
  <si>
    <t>A125200410C</t>
  </si>
  <si>
    <t>A125197622L</t>
  </si>
  <si>
    <t>A125203238T</t>
  </si>
  <si>
    <t>A125200430L</t>
  </si>
  <si>
    <t>A125197582F</t>
  </si>
  <si>
    <t>A125203198K</t>
  </si>
  <si>
    <t>A125200390F</t>
  </si>
  <si>
    <t>A125197574F</t>
  </si>
  <si>
    <t>A125203190T</t>
  </si>
  <si>
    <t>A125200382F</t>
  </si>
  <si>
    <t>A125197346C</t>
  </si>
  <si>
    <t>A125202962L</t>
  </si>
  <si>
    <t>A125200154C</t>
  </si>
  <si>
    <t>A125197326V</t>
  </si>
  <si>
    <t>A125202942C</t>
  </si>
  <si>
    <t>A125200134V</t>
  </si>
  <si>
    <t>A125197350V</t>
  </si>
  <si>
    <t>A125202966W</t>
  </si>
  <si>
    <t>A125200158L</t>
  </si>
  <si>
    <t>A125197354C</t>
  </si>
  <si>
    <t>A125202970L</t>
  </si>
  <si>
    <t>A125200162C</t>
  </si>
  <si>
    <t>A125197330K</t>
  </si>
  <si>
    <t>A125202946L</t>
  </si>
  <si>
    <t>A125200138C</t>
  </si>
  <si>
    <t>A125197334V</t>
  </si>
  <si>
    <t>A125202950C</t>
  </si>
  <si>
    <t>A125200142V</t>
  </si>
  <si>
    <t>A125197338C</t>
  </si>
  <si>
    <t>A125202954L</t>
  </si>
  <si>
    <t>A125200146C</t>
  </si>
  <si>
    <t>A125197318V</t>
  </si>
  <si>
    <t>A125202934C</t>
  </si>
  <si>
    <t>A125200126V</t>
  </si>
  <si>
    <t>A125197358L</t>
  </si>
  <si>
    <t>A125202974W</t>
  </si>
  <si>
    <t>A125200166L</t>
  </si>
  <si>
    <t>A125197342V</t>
  </si>
  <si>
    <t>A125202958W</t>
  </si>
  <si>
    <t>A125200150V</t>
  </si>
  <si>
    <t>A125197362C</t>
  </si>
  <si>
    <t>A125202978F</t>
  </si>
  <si>
    <t>A125200170C</t>
  </si>
  <si>
    <t>A125197322K</t>
  </si>
  <si>
    <t>A125202938L</t>
  </si>
  <si>
    <t>A125200130K</t>
  </si>
  <si>
    <t>A125197314K</t>
  </si>
  <si>
    <t>A125202930V</t>
  </si>
  <si>
    <t>A125200122K</t>
  </si>
  <si>
    <t>A125197398F</t>
  </si>
  <si>
    <t>A125203014F</t>
  </si>
  <si>
    <t>A125200206V</t>
  </si>
  <si>
    <t>A125197378W</t>
  </si>
  <si>
    <t>A125202994F</t>
  </si>
  <si>
    <t>A125200186W</t>
  </si>
  <si>
    <t>A125197402K</t>
  </si>
  <si>
    <t>A125203018R</t>
  </si>
  <si>
    <t>A125200210K</t>
  </si>
  <si>
    <t>A125197406V</t>
  </si>
  <si>
    <t>A125203022F</t>
  </si>
  <si>
    <t>A125200214V</t>
  </si>
  <si>
    <t>A125197382L</t>
  </si>
  <si>
    <t>A125202998R</t>
  </si>
  <si>
    <t>A125200190L</t>
  </si>
  <si>
    <t>A125197386W</t>
  </si>
  <si>
    <t>A125203002W</t>
  </si>
  <si>
    <t>A125200194W</t>
  </si>
  <si>
    <t>A125197390L</t>
  </si>
  <si>
    <t>A125203006F</t>
  </si>
  <si>
    <t>A125200198F</t>
  </si>
  <si>
    <t>A125197370C</t>
  </si>
  <si>
    <t>A125202986F</t>
  </si>
  <si>
    <t>A125200178W</t>
  </si>
  <si>
    <t>A125197410K</t>
  </si>
  <si>
    <t>A125203026R</t>
  </si>
  <si>
    <t>A125200218C</t>
  </si>
  <si>
    <t>A125197394W</t>
  </si>
  <si>
    <t>A125203010W</t>
  </si>
  <si>
    <t>A125200202K</t>
  </si>
  <si>
    <t>A125197414V</t>
  </si>
  <si>
    <t>A125203030F</t>
  </si>
  <si>
    <t>A125200222V</t>
  </si>
  <si>
    <t>A125197374L</t>
  </si>
  <si>
    <t>A125202990W</t>
  </si>
  <si>
    <t>A125200182L</t>
  </si>
  <si>
    <t>A125197366L</t>
  </si>
  <si>
    <t>A125202982W</t>
  </si>
  <si>
    <t>A125200174L</t>
  </si>
  <si>
    <t>A125197450C</t>
  </si>
  <si>
    <t>A125203066J</t>
  </si>
  <si>
    <t>A125200258W</t>
  </si>
  <si>
    <t>A125197430V</t>
  </si>
  <si>
    <t>A125203046X</t>
  </si>
  <si>
    <t>A125200238L</t>
  </si>
  <si>
    <t>A125197454L</t>
  </si>
  <si>
    <t>A125203070X</t>
  </si>
  <si>
    <t>A125200262L</t>
  </si>
  <si>
    <t>A125197458W</t>
  </si>
  <si>
    <t>A125203074J</t>
  </si>
  <si>
    <t>A125200266W</t>
  </si>
  <si>
    <t>A125197434C</t>
  </si>
  <si>
    <t>A125203050R</t>
  </si>
  <si>
    <t>A125200242C</t>
  </si>
  <si>
    <t>A125197438L</t>
  </si>
  <si>
    <t>A125203054X</t>
  </si>
  <si>
    <t>A125200246L</t>
  </si>
  <si>
    <t>A125197442C</t>
  </si>
  <si>
    <t>A125203058J</t>
  </si>
  <si>
    <t>A125200250C</t>
  </si>
  <si>
    <t>A125197422V</t>
  </si>
  <si>
    <t>A125203038X</t>
  </si>
  <si>
    <t>A125200230V</t>
  </si>
  <si>
    <t>A125197462L</t>
  </si>
  <si>
    <t>A125203078T</t>
  </si>
  <si>
    <t>A125200270L</t>
  </si>
  <si>
    <t>A125197446L</t>
  </si>
  <si>
    <t>A125203062X</t>
  </si>
  <si>
    <t>A125200254L</t>
  </si>
  <si>
    <t>A125197466W</t>
  </si>
  <si>
    <t>A125203082J</t>
  </si>
  <si>
    <t>Northern Territory ;  &gt; Not available for more hours within four weeks ;  &gt; Females ;</t>
  </si>
  <si>
    <t>Northern Territory ;  &gt;&gt; Not available within four weeks and looked for more work last year ;  Persons ;</t>
  </si>
  <si>
    <t>Northern Territory ;  &gt;&gt; Not available within four weeks and looked for more work last year ;  &gt; Males ;</t>
  </si>
  <si>
    <t>Northern Territory ;  &gt;&gt; Not available within four weeks and looked for more work last year ;  &gt; Females ;</t>
  </si>
  <si>
    <t>Northern Territory ;  &gt;&gt; Not available within four weeks and did not look for more work last year ;  Persons ;</t>
  </si>
  <si>
    <t>Northern Territory ;  &gt;&gt; Not available within four weeks and did not look for more work last year ;  &gt; Males ;</t>
  </si>
  <si>
    <t>Northern Territory ;  &gt;&gt; Not available within four weeks and did not look for more work last year ;  &gt; Females ;</t>
  </si>
  <si>
    <t>Australian Capital Territory ;  Part-time workers who prefer more hours ;  Persons ;</t>
  </si>
  <si>
    <t>Australian Capital Territory ;  Part-time workers who prefer more hours ;  &gt; Males ;</t>
  </si>
  <si>
    <t>Australian Capital Territory ;  Part-time workers who prefer more hours ;  &gt; Females ;</t>
  </si>
  <si>
    <t>Australian Capital Territory ;  &gt; Available for more hours within four weeks ;  Persons ;</t>
  </si>
  <si>
    <t>Australian Capital Territory ;  &gt; Available for more hours within four weeks ;  &gt; Males ;</t>
  </si>
  <si>
    <t>Australian Capital Territory ;  &gt; Available for more hours within four weeks ;  &gt; Females ;</t>
  </si>
  <si>
    <t>Australian Capital Territory ;  &gt;&gt; Available within four weeks and looked for more work last year ;  Persons ;</t>
  </si>
  <si>
    <t>Australian Capital Territory ;  &gt;&gt; Available within four weeks and looked for more work last year ;  &gt; Males ;</t>
  </si>
  <si>
    <t>Australian Capital Territory ;  &gt;&gt; Available within four weeks and looked for more work last year ;  &gt; Females ;</t>
  </si>
  <si>
    <t>Australian Capital Territory ;  &gt;&gt; Available within four weeks and did not look for more work last year ;  Persons ;</t>
  </si>
  <si>
    <t>Australian Capital Territory ;  &gt;&gt; Available within four weeks and did not look for more work last year ;  &gt; Males ;</t>
  </si>
  <si>
    <t>Australian Capital Territory ;  &gt;&gt; Available within four weeks and did not look for more work last year ;  &gt; Females ;</t>
  </si>
  <si>
    <t>Australian Capital Territory ;  &gt;&gt;&gt; Available for more hours last week ;  Persons ;</t>
  </si>
  <si>
    <t>Australian Capital Territory ;  &gt;&gt;&gt; Available for more hours last week ;  &gt; Males ;</t>
  </si>
  <si>
    <t>Australian Capital Territory ;  &gt;&gt;&gt; Available for more hours last week ;  &gt; Females ;</t>
  </si>
  <si>
    <t>Australian Capital Territory ;  &gt;&gt;&gt;&gt; Available last week and looked for more work last year ;  Persons ;</t>
  </si>
  <si>
    <t>Australian Capital Territory ;  &gt;&gt;&gt;&gt; Available last week and looked for more work last year ;  &gt; Males ;</t>
  </si>
  <si>
    <t>Australian Capital Territory ;  &gt;&gt;&gt;&gt; Available last week and looked for more work last year ;  &gt; Females ;</t>
  </si>
  <si>
    <t>Australian Capital Territory ;  &gt;&gt;&gt;&gt; Available last week and did not look for more work last year ;  Persons ;</t>
  </si>
  <si>
    <t>Australian Capital Territory ;  &gt;&gt;&gt;&gt; Available last week and did not look for more work last year ;  &gt; Males ;</t>
  </si>
  <si>
    <t>Australian Capital Territory ;  &gt;&gt;&gt;&gt; Available last week and did not look for more work last year ;  &gt; Females ;</t>
  </si>
  <si>
    <t>Australian Capital Territory ;  &gt;&gt;&gt; Available for more hours within four weeks (but not last week) ;  Persons ;</t>
  </si>
  <si>
    <t>Australian Capital Territory ;  &gt;&gt;&gt; Available for more hours within four weeks (but not last week) ;  &gt; Males ;</t>
  </si>
  <si>
    <t>Australian Capital Territory ;  &gt;&gt;&gt; Available for more hours within four weeks (but not last week) ;  &gt; Females ;</t>
  </si>
  <si>
    <t>Australian Capital Territory ;  &gt;&gt;&gt;&gt; Available in 1?4 weeks and looked for more work last year ;  Persons ;</t>
  </si>
  <si>
    <t>Australian Capital Territory ;  &gt;&gt;&gt;&gt; Available in 1?4 weeks and looked for more work last year ;  &gt; Males ;</t>
  </si>
  <si>
    <t>Australian Capital Territory ;  &gt;&gt;&gt;&gt; Available in 1?4 weeks and looked for more work last year ;  &gt; Females ;</t>
  </si>
  <si>
    <t>Australian Capital Territory ;  &gt;&gt;&gt;&gt; Available in 1?4 weeks and did not look for more work last year ;  Persons ;</t>
  </si>
  <si>
    <t>Australian Capital Territory ;  &gt;&gt;&gt;&gt; Available in 1?4 weeks and did not look for more work last year ;  &gt; Males ;</t>
  </si>
  <si>
    <t>Australian Capital Territory ;  &gt;&gt;&gt;&gt; Available in 1?4 weeks and did not look for more work last year ;  &gt; Females ;</t>
  </si>
  <si>
    <t>Australian Capital Territory ;  &gt; Not available for more hours within four weeks ;  Persons ;</t>
  </si>
  <si>
    <t>Australian Capital Territory ;  &gt; Not available for more hours within four weeks ;  &gt; Males ;</t>
  </si>
  <si>
    <t>Australian Capital Territory ;  &gt; Not available for more hours within four weeks ;  &gt; Females ;</t>
  </si>
  <si>
    <t>Australian Capital Territory ;  &gt;&gt; Not available within four weeks and looked for more work last year ;  Persons ;</t>
  </si>
  <si>
    <t>Australian Capital Territory ;  &gt;&gt; Not available within four weeks and looked for more work last year ;  &gt; Males ;</t>
  </si>
  <si>
    <t>Australian Capital Territory ;  &gt;&gt; Not available within four weeks and looked for more work last year ;  &gt; Females ;</t>
  </si>
  <si>
    <t>Australian Capital Territory ;  &gt;&gt; Not available within four weeks and did not look for more work last year ;  Persons ;</t>
  </si>
  <si>
    <t>Australian Capital Territory ;  &gt;&gt; Not available within four weeks and did not look for more work last year ;  &gt; Males ;</t>
  </si>
  <si>
    <t>Australian Capital Territory ;  &gt;&gt; Not available within four weeks and did not look for more work last year ;  &gt; Females ;</t>
  </si>
  <si>
    <t>A125200274W</t>
  </si>
  <si>
    <t>A125197426C</t>
  </si>
  <si>
    <t>A125203042R</t>
  </si>
  <si>
    <t>A125200234C</t>
  </si>
  <si>
    <t>A125197418C</t>
  </si>
  <si>
    <t>A125203034R</t>
  </si>
  <si>
    <t>A125200226C</t>
  </si>
  <si>
    <t>A125197242K</t>
  </si>
  <si>
    <t>A125202858L</t>
  </si>
  <si>
    <t>A125200050K</t>
  </si>
  <si>
    <t>A125197222A</t>
  </si>
  <si>
    <t>A125202838C</t>
  </si>
  <si>
    <t>A125200030A</t>
  </si>
  <si>
    <t>A125197246V</t>
  </si>
  <si>
    <t>A125202862C</t>
  </si>
  <si>
    <t>A125200054V</t>
  </si>
  <si>
    <t>A125197250K</t>
  </si>
  <si>
    <t>A125202866L</t>
  </si>
  <si>
    <t>A125200058C</t>
  </si>
  <si>
    <t>A125197226K</t>
  </si>
  <si>
    <t>A125202842V</t>
  </si>
  <si>
    <t>A125200034K</t>
  </si>
  <si>
    <t>A125197230A</t>
  </si>
  <si>
    <t>A125202846C</t>
  </si>
  <si>
    <t>A125200038V</t>
  </si>
  <si>
    <t>A125197234K</t>
  </si>
  <si>
    <t>A125202850V</t>
  </si>
  <si>
    <t>A125200042K</t>
  </si>
  <si>
    <t>A125197214A</t>
  </si>
  <si>
    <t>A125202830K</t>
  </si>
  <si>
    <t>A125200022A</t>
  </si>
  <si>
    <t>A125197254V</t>
  </si>
  <si>
    <t>A125202870C</t>
  </si>
  <si>
    <t>A125200062V</t>
  </si>
  <si>
    <t>A125197238V</t>
  </si>
  <si>
    <t>A125202854C</t>
  </si>
  <si>
    <t>A125200046V</t>
  </si>
  <si>
    <t>A125197258C</t>
  </si>
  <si>
    <t>A125202874L</t>
  </si>
  <si>
    <t>A125200066C</t>
  </si>
  <si>
    <t>A125197218K</t>
  </si>
  <si>
    <t>A125202834V</t>
  </si>
  <si>
    <t>A125200026K</t>
  </si>
  <si>
    <t>A125197210T</t>
  </si>
  <si>
    <t>A125202826V</t>
  </si>
  <si>
    <t>A125200018K</t>
  </si>
  <si>
    <t>Time Series Workbook</t>
  </si>
  <si>
    <t>6229.0 Underemployed workers</t>
  </si>
  <si>
    <t>Table 4. Part-time workers who prefer more hours</t>
  </si>
  <si>
    <t>E N Q U I R I E S</t>
  </si>
  <si>
    <t>Enquiries</t>
  </si>
  <si>
    <t>Data Item Description</t>
  </si>
  <si>
    <t>No. Obs.</t>
  </si>
  <si>
    <t>Freq.</t>
  </si>
  <si>
    <t>© Commonwealth of Australia  2025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</si>
  <si>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</si>
  <si>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</si>
  <si>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</si>
  <si>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Released at 11:30 am (Canberra time) Tue 29 July 2025</t>
  </si>
  <si>
    <t>Contents</t>
  </si>
  <si>
    <t>Tables</t>
  </si>
  <si>
    <t>Table 4.1 - Part-time workers who prefer more hours by age, February 2025</t>
  </si>
  <si>
    <t>Table 4.2 - Part-time workers who prefer more hours by state and territory, February 2025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</si>
  <si>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</si>
  <si>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</si>
  <si>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</si>
  <si>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2025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</si>
  <si>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</si>
  <si>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</si>
  <si>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</si>
  <si>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</si>
  <si>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</si>
  <si>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</si>
  <si>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</si>
  <si>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</si>
  <si>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</si>
  <si>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Whether looked last year and available to start work with more hours</t>
  </si>
  <si>
    <t>Part-time workers who prefer more hours</t>
  </si>
  <si>
    <t xml:space="preserve"> Available for more hours within four weeks</t>
  </si>
  <si>
    <t xml:space="preserve"> Available within four weeks and looked for more work last year</t>
  </si>
  <si>
    <t xml:space="preserve"> Available within four weeks and did not look for more work last year</t>
  </si>
  <si>
    <t xml:space="preserve"> Available for more hours last week</t>
  </si>
  <si>
    <t xml:space="preserve"> Available last week and looked for more work last year</t>
  </si>
  <si>
    <t xml:space="preserve"> Available last week and did not look for more work last year</t>
  </si>
  <si>
    <t xml:space="preserve"> Available for more hours within four weeks (but not last week)</t>
  </si>
  <si>
    <t xml:space="preserve"> Available in 1–4 weeks and looked for more work last year</t>
  </si>
  <si>
    <t xml:space="preserve"> Available in 1–4 weeks and did not look for more work last year</t>
  </si>
  <si>
    <t xml:space="preserve"> Not available for more hours within four weeks</t>
  </si>
  <si>
    <t xml:space="preserve"> Not available within four weeks and looked for more work last year</t>
  </si>
  <si>
    <t xml:space="preserve"> Not available within four weeks and did not look for more work last year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</si>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</sst>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8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0" fontId="29" fillId="0" borderId="0" xfId="8" applyFont="1" applyAlignment="1">
      <alignment horizontal="left"/>
    </xf>
    <xf numFmtId="1" fontId="31" fillId="0" borderId="0" xfId="4" quotePrefix="1" applyNumberFormat="1" applyFont="1" applyAlignment="1">
      <alignment horizontal="center"/>
    </xf>
    <xf numFmtId="166" fontId="13" fillId="0" borderId="0" xfId="10" applyNumberFormat="1" applyAlignment="1">
      <alignment horizontal="left" vertical="center"/>
    </xf>
    <xf numFmtId="0" fontId="13" fillId="0" borderId="0" xfId="7" applyFont="1"/>
    <xf numFmtId="166" fontId="21" fillId="0" borderId="0" xfId="7" applyNumberFormat="1" applyFont="1" applyAlignment="1">
      <alignment horizontal="right"/>
    </xf>
    <xf numFmtId="0" fontId="32" fillId="0" borderId="0" xfId="1" applyFont="1" applyAlignment="1">
      <alignment horizontal="left"/>
    </xf>
    <xf numFmtId="0" fontId="14" fillId="0" borderId="0" xfId="7" applyFont="1"/>
    <xf numFmtId="0" fontId="13" fillId="0" borderId="0" xfId="11" applyFont="1" applyAlignment="1">
      <alignment horizontal="left" indent="1"/>
    </xf>
    <xf numFmtId="0" fontId="13" fillId="0" borderId="0" xfId="11" applyFont="1" applyAlignment="1">
      <alignment horizontal="left" indent="2"/>
    </xf>
    <xf numFmtId="0" fontId="13" fillId="0" borderId="0" xfId="11" applyFont="1" applyAlignment="1">
      <alignment horizontal="left" indent="4"/>
    </xf>
    <xf numFmtId="0" fontId="13" fillId="0" borderId="0" xfId="11" applyFont="1" applyAlignment="1">
      <alignment horizontal="left" indent="5"/>
    </xf>
    <xf numFmtId="0" fontId="1" fillId="0" borderId="0" xfId="11" applyFont="1" applyAlignment="1">
      <alignment horizontal="left" indent="5"/>
    </xf>
    <xf numFmtId="0" fontId="1" fillId="0" borderId="0" xfId="11" applyFont="1" applyAlignment="1">
      <alignment horizontal="left" indent="4"/>
    </xf>
    <xf numFmtId="0" fontId="1" fillId="0" borderId="0" xfId="11" applyFont="1" applyAlignment="1">
      <alignment horizontal="left" indent="2"/>
    </xf>
    <xf numFmtId="0" fontId="33" fillId="0" borderId="0" xfId="1" applyFont="1" applyAlignment="1">
      <alignment horizontal="left"/>
    </xf>
    <xf numFmtId="0" fontId="34" fillId="0" borderId="0" xfId="7" applyFont="1"/>
    <xf numFmtId="0" fontId="15" fillId="0" borderId="0" xfId="7"/>
    <xf numFmtId="0" fontId="12" fillId="0" borderId="0" xfId="0" applyFont="1"/>
    <xf numFmtId="3" fontId="35" fillId="0" borderId="0" xfId="7" applyNumberFormat="1" applyFont="1" applyAlignment="1">
      <alignment horizontal="right"/>
    </xf>
    <xf numFmtId="166" fontId="35" fillId="0" borderId="0" xfId="7" applyNumberFormat="1" applyFont="1" applyAlignment="1">
      <alignment horizontal="right"/>
    </xf>
    <xf numFmtId="0" fontId="36" fillId="0" borderId="0" xfId="7" applyFont="1"/>
    <xf numFmtId="0" fontId="37" fillId="0" borderId="0" xfId="7" applyFont="1"/>
    <xf numFmtId="0" fontId="18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17" fontId="29" fillId="0" borderId="4" xfId="9" quotePrefix="1" applyNumberFormat="1" applyFont="1" applyBorder="1" applyAlignment="1">
      <alignment horizontal="center" wrapText="1"/>
    </xf>
  </cellXfs>
  <cellStyles count="12">
    <cellStyle name="Hyperlink" xfId="1" builtinId="8"/>
    <cellStyle name="Hyperlink 2" xfId="5" xr:uid="{E6CFFDC2-2FA3-480A-8632-7393696EE967}"/>
    <cellStyle name="Normal" xfId="0" builtinId="0"/>
    <cellStyle name="Normal 10" xfId="3" xr:uid="{BEDA5B80-38D8-4730-AAB1-0728FAC2FA8F}"/>
    <cellStyle name="Normal 2" xfId="7" xr:uid="{793B3D22-6FA4-46E3-9816-7984AD69D4DA}"/>
    <cellStyle name="Normal 2 2 2" xfId="11" xr:uid="{8A17301F-C7E2-4D23-ABD4-0F00BAC1790D}"/>
    <cellStyle name="Normal 2 4" xfId="4" xr:uid="{2249E585-04EF-477E-8F4F-2568D293F3B4}"/>
    <cellStyle name="Normal 3 5 4" xfId="2" xr:uid="{98390AB6-B69A-4F03-A74D-EB5B0032C68A}"/>
    <cellStyle name="Style1" xfId="6" xr:uid="{9323620D-A4BB-467B-BAFE-7E1E5453964B}"/>
    <cellStyle name="Style4" xfId="8" xr:uid="{0997830F-C3EC-4F29-9D26-0F27818198A5}"/>
    <cellStyle name="Style5" xfId="9" xr:uid="{D80ED5C1-2230-4423-8E6E-AFC3D9500B5C}"/>
    <cellStyle name="Style9" xfId="10" xr:uid="{E303DD72-34BD-4C9B-9419-73FE78457B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511F21-4C7A-4434-9278-4B1231D0CEB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7EA597A-9316-4E23-9516-8A9E20C403A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37A285-3EBF-4E3A-90F3-596E03A8A34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5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B0E49-4461-416A-AAD8-9262A296DA86}">
  <dimension ref="A1:E27"/>
  <sheetViews>
    <sheetView showGridLines="0" tabSelected="1" workbookViewId="0">
      <pane ySplit="7" topLeftCell="A8" activePane="bottomLeft" state="frozen"/>
      <selection pane="bottomLeft" activeCell="B9" sqref="B9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1104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1105</v>
      </c>
      <c r="C5" s="11"/>
      <c r="D5" s="11"/>
      <c r="E5" s="11"/>
    </row>
    <row r="6" spans="1:5" ht="15.75" customHeight="1">
      <c r="A6" s="11"/>
      <c r="B6" s="65" t="s">
        <v>1106</v>
      </c>
      <c r="C6" s="65"/>
      <c r="D6" s="65"/>
      <c r="E6" s="65"/>
    </row>
    <row r="7" spans="1:5" ht="15.75" customHeight="1">
      <c r="A7" s="11"/>
      <c r="B7" s="21" t="s">
        <v>1116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1117</v>
      </c>
      <c r="C9" s="24"/>
      <c r="D9" s="11"/>
      <c r="E9" s="11"/>
    </row>
    <row r="10" spans="1:5">
      <c r="A10" s="23"/>
      <c r="B10" s="25" t="s">
        <v>1118</v>
      </c>
      <c r="C10" s="23"/>
      <c r="D10" s="11"/>
      <c r="E10" s="11"/>
    </row>
    <row r="11" spans="1:5">
      <c r="A11" s="23"/>
      <c r="B11" s="26">
        <v>4.0999999999999996</v>
      </c>
      <c r="C11" s="27" t="s">
        <v>1119</v>
      </c>
      <c r="D11" s="11"/>
      <c r="E11" s="11"/>
    </row>
    <row r="12" spans="1:5">
      <c r="A12" s="23"/>
      <c r="B12" s="26">
        <v>4.2</v>
      </c>
      <c r="C12" s="27" t="s">
        <v>1120</v>
      </c>
      <c r="D12" s="11"/>
      <c r="E12" s="11"/>
    </row>
    <row r="13" spans="1:5">
      <c r="A13" s="23"/>
      <c r="B13" s="26" t="s">
        <v>1121</v>
      </c>
      <c r="C13" s="27" t="s">
        <v>1122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66"/>
      <c r="C15" s="66"/>
      <c r="D15" s="11"/>
      <c r="E15" s="11"/>
    </row>
    <row r="16" spans="1:5" ht="15.75">
      <c r="A16" s="23"/>
      <c r="B16" s="67" t="s">
        <v>1123</v>
      </c>
      <c r="C16" s="67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1124</v>
      </c>
      <c r="C18" s="23"/>
      <c r="D18" s="11"/>
      <c r="E18" s="11"/>
    </row>
    <row r="19" spans="1:5">
      <c r="A19" s="23"/>
      <c r="B19" s="68" t="s">
        <v>1125</v>
      </c>
      <c r="C19" s="68"/>
      <c r="D19" s="11"/>
      <c r="E19" s="11"/>
    </row>
    <row r="20" spans="1:5">
      <c r="A20" s="23"/>
      <c r="B20" s="68" t="s">
        <v>1126</v>
      </c>
      <c r="C20" s="68"/>
      <c r="D20" s="11"/>
      <c r="E20" s="11"/>
    </row>
    <row r="21" spans="1:5">
      <c r="A21" s="22"/>
      <c r="B21" s="22"/>
      <c r="C21" s="22"/>
      <c r="D21" s="11"/>
      <c r="E21" s="11"/>
    </row>
    <row r="22" spans="1:5">
      <c r="A22" s="22"/>
      <c r="B22" s="15" t="s">
        <v>1107</v>
      </c>
      <c r="C22" s="11"/>
      <c r="D22" s="11"/>
      <c r="E22" s="11"/>
    </row>
    <row r="23" spans="1:5">
      <c r="A23" s="22"/>
      <c r="B23" s="64" t="s">
        <v>1115</v>
      </c>
      <c r="C23" s="64"/>
      <c r="D23" s="64"/>
      <c r="E23" s="64"/>
    </row>
    <row r="24" spans="1:5">
      <c r="A24" s="22"/>
      <c r="B24" s="64" t="s">
        <v>1114</v>
      </c>
      <c r="C24" s="64"/>
      <c r="D24" s="64"/>
      <c r="E24" s="64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2025</v>
      </c>
      <c r="C27" s="23"/>
      <c r="D27" s="11"/>
      <c r="E27" s="1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9AD94FF4-0572-412A-B4A8-E0189B32BA5B}"/>
    <hyperlink ref="B13" location="Index!A12" display="Index" xr:uid="{75A5D828-F6AF-4E07-B460-A3DC07AA0463}"/>
    <hyperlink ref="B27" r:id="rId2" display="© Commonwealth of Australia 2015" xr:uid="{156926A5-42C8-4135-9BA7-909434D73D6B}"/>
    <hyperlink ref="B12" location="'Table 4.2'!C10" display="'Table 4.2'!C10" xr:uid="{0B6FA185-DFD8-4EAD-8643-BB6EC4D83E3C}"/>
    <hyperlink ref="B24" r:id="rId3" display="or the Labour Surveys Branch at labour.statistics@abs.gov.au." xr:uid="{232E88ED-AFFF-48C9-94BF-4D791A188115}"/>
    <hyperlink ref="B23:E23" r:id="rId4" display="For further information about these and related statistics visit www.abs.gov.au/about/contact-us" xr:uid="{8F5C0E87-D3E6-43D1-9B82-11EA3AB9DF1B}"/>
    <hyperlink ref="B11" location="'Table 4.1'!C10" display="'Table 4.1'!C10" xr:uid="{A7F580E8-3892-4B1F-A32F-68F8506AE327}"/>
    <hyperlink ref="B20" r:id="rId5" display="Explanatory Notes" xr:uid="{18D0BD3A-BCC7-41D7-98B3-DDDD741E20FC}"/>
    <hyperlink ref="B19" r:id="rId6" xr:uid="{B5BCDCF3-8CB3-4FBC-8927-96D04D1C334E}"/>
    <hyperlink ref="B19:C19" r:id="rId7" display="Summary" xr:uid="{1F01FCCC-6B3D-44BA-9F3D-FE8A8E8E30E6}"/>
    <hyperlink ref="B20:C20" r:id="rId8" display="Methodology" xr:uid="{0B517138-617F-492A-9117-ED2B4AFA430C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E6B19-FDCC-4E35-BCDB-7205BF112BC4}">
  <sheetPr>
    <pageSetUpPr fitToPage="1"/>
  </sheetPr>
  <dimension ref="A1:U91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1104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1" t="str">
        <f>Contents!B6</f>
        <v>Table 4. Part-time workers who prefer more hours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0"/>
      <c r="B7" s="33" t="str">
        <f>Contents!B7</f>
        <v>Released at 11:30 am (Canberra time) Tue 29 July 2025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2" t="str">
        <f>Contents!C11</f>
        <v>Table 4.1 - Part-time workers who prefer more hours by age, February 2025</v>
      </c>
      <c r="B8" s="72"/>
      <c r="C8" s="72"/>
      <c r="D8" s="72"/>
      <c r="E8" s="72"/>
      <c r="F8" s="72"/>
      <c r="G8" s="72"/>
      <c r="H8" s="72"/>
      <c r="I8" s="34"/>
      <c r="J8" s="35"/>
      <c r="K8" s="35"/>
      <c r="L8" s="72"/>
      <c r="M8" s="72"/>
      <c r="N8" s="72"/>
      <c r="O8" s="72"/>
      <c r="P8" s="72"/>
      <c r="Q8" s="72"/>
      <c r="R8" s="72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1127</v>
      </c>
      <c r="C10" s="69" t="s">
        <v>1128</v>
      </c>
      <c r="D10" s="69"/>
      <c r="E10" s="69"/>
      <c r="F10" s="39"/>
      <c r="G10" s="70" t="s">
        <v>1129</v>
      </c>
      <c r="H10" s="70"/>
      <c r="I10" s="70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1130</v>
      </c>
      <c r="D11" s="37" t="s">
        <v>1131</v>
      </c>
      <c r="E11" s="37" t="s">
        <v>1132</v>
      </c>
      <c r="F11" s="37"/>
      <c r="G11" s="37" t="s">
        <v>1130</v>
      </c>
      <c r="H11" s="37" t="s">
        <v>1131</v>
      </c>
      <c r="I11" s="37" t="s">
        <v>1132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1133</v>
      </c>
      <c r="D12" s="40" t="s">
        <v>1133</v>
      </c>
      <c r="E12" s="40" t="s">
        <v>1133</v>
      </c>
      <c r="F12" s="40"/>
      <c r="G12" s="40" t="s">
        <v>1133</v>
      </c>
      <c r="H12" s="40" t="s">
        <v>1133</v>
      </c>
      <c r="I12" s="40" t="s">
        <v>1133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1134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3"/>
      <c r="B14" s="44" t="s">
        <v>1135</v>
      </c>
      <c r="C14" s="45" cm="1">
        <f t="array" ref="C14">INDEX($C$52:$T$64,$U52,C$38)</f>
        <v>519.99300000000005</v>
      </c>
      <c r="D14" s="45" cm="1">
        <f t="array" ref="D14">INDEX($C$52:$T$64,$U52,D$38)</f>
        <v>209.80799999999999</v>
      </c>
      <c r="E14" s="45" cm="1">
        <f t="array" ref="E14">INDEX($C$52:$T$64,$U52,E$38)</f>
        <v>310.185</v>
      </c>
      <c r="F14" s="45"/>
      <c r="G14" s="46" t="str" cm="1">
        <f t="array" ref="G14">HYPERLINK(TEXT("#"&amp;INDEX($C$73:$T$85,$U73,C$38),),INDEX($C$73:$T$85,$U73,C$38))</f>
        <v>A125197190V</v>
      </c>
      <c r="H14" s="46" t="str" cm="1">
        <f t="array" ref="H14">HYPERLINK(TEXT("#"&amp;INDEX($C$73:$T$85,$U73,D$38),),INDEX($C$73:$T$85,$U73,D$38))</f>
        <v>A125202806K</v>
      </c>
      <c r="I14" s="46" t="str" cm="1">
        <f t="array" ref="I14">HYPERLINK(TEXT("#"&amp;INDEX($C$73:$T$85,$U73,E$38),),INDEX($C$73:$T$85,$U73,E$38))</f>
        <v>A125199998W</v>
      </c>
    </row>
    <row r="15" spans="1:20">
      <c r="A15" s="47"/>
      <c r="B15" s="48" t="s">
        <v>1136</v>
      </c>
      <c r="C15" s="45" cm="1">
        <f t="array" ref="C15">INDEX($C$52:$T$64,$U53,C$38)</f>
        <v>433.38799999999998</v>
      </c>
      <c r="D15" s="45" cm="1">
        <f t="array" ref="D15">INDEX($C$52:$T$64,$U53,D$38)</f>
        <v>174.4</v>
      </c>
      <c r="E15" s="45" cm="1">
        <f t="array" ref="E15">INDEX($C$52:$T$64,$U53,E$38)</f>
        <v>258.988</v>
      </c>
      <c r="F15" s="45"/>
      <c r="G15" s="46" t="str" cm="1">
        <f t="array" ref="G15">HYPERLINK(TEXT("#"&amp;INDEX($C$73:$T$85,$U74,C$38),),INDEX($C$73:$T$85,$U74,C$38))</f>
        <v>A125197170K</v>
      </c>
      <c r="H15" s="46" t="str" cm="1">
        <f t="array" ref="H15">HYPERLINK(TEXT("#"&amp;INDEX($C$73:$T$85,$U74,D$38),),INDEX($C$73:$T$85,$U74,D$38))</f>
        <v>A125202786L</v>
      </c>
      <c r="I15" s="46" t="str" cm="1">
        <f t="array" ref="I15">HYPERLINK(TEXT("#"&amp;INDEX($C$73:$T$85,$U74,E$38),),INDEX($C$73:$T$85,$U74,E$38))</f>
        <v>A125199978L</v>
      </c>
    </row>
    <row r="16" spans="1:20">
      <c r="A16" s="47"/>
      <c r="B16" s="49" t="s">
        <v>1137</v>
      </c>
      <c r="C16" s="45" cm="1">
        <f t="array" ref="C16">INDEX($C$52:$T$64,$U54,C$38)</f>
        <v>152.749</v>
      </c>
      <c r="D16" s="45" cm="1">
        <f t="array" ref="D16">INDEX($C$52:$T$64,$U54,D$38)</f>
        <v>57.335999999999999</v>
      </c>
      <c r="E16" s="45" cm="1">
        <f t="array" ref="E16">INDEX($C$52:$T$64,$U54,E$38)</f>
        <v>95.412999999999997</v>
      </c>
      <c r="F16" s="45"/>
      <c r="G16" s="46" t="str" cm="1">
        <f t="array" ref="G16">HYPERLINK(TEXT("#"&amp;INDEX($C$73:$T$85,$U75,C$38),),INDEX($C$73:$T$85,$U75,C$38))</f>
        <v>A125197194C</v>
      </c>
      <c r="H16" s="46" t="str" cm="1">
        <f t="array" ref="H16">HYPERLINK(TEXT("#"&amp;INDEX($C$73:$T$85,$U75,D$38),),INDEX($C$73:$T$85,$U75,D$38))</f>
        <v>A125202810A</v>
      </c>
      <c r="I16" s="46" t="str" cm="1">
        <f t="array" ref="I16">HYPERLINK(TEXT("#"&amp;INDEX($C$73:$T$85,$U75,E$38),),INDEX($C$73:$T$85,$U75,E$38))</f>
        <v>A125200002T</v>
      </c>
    </row>
    <row r="17" spans="1:20">
      <c r="A17" s="47"/>
      <c r="B17" s="49" t="s">
        <v>1138</v>
      </c>
      <c r="C17" s="45" cm="1">
        <f t="array" ref="C17">INDEX($C$52:$T$64,$U55,C$38)</f>
        <v>280.63900000000001</v>
      </c>
      <c r="D17" s="45" cm="1">
        <f t="array" ref="D17">INDEX($C$52:$T$64,$U55,D$38)</f>
        <v>117.06399999999999</v>
      </c>
      <c r="E17" s="45" cm="1">
        <f t="array" ref="E17">INDEX($C$52:$T$64,$U55,E$38)</f>
        <v>163.57499999999999</v>
      </c>
      <c r="F17" s="45"/>
      <c r="G17" s="46" t="str" cm="1">
        <f t="array" ref="G17">HYPERLINK(TEXT("#"&amp;INDEX($C$73:$T$85,$U76,C$38),),INDEX($C$73:$T$85,$U76,C$38))</f>
        <v>A125197198L</v>
      </c>
      <c r="H17" s="46" t="str" cm="1">
        <f t="array" ref="H17">HYPERLINK(TEXT("#"&amp;INDEX($C$73:$T$85,$U76,D$38),),INDEX($C$73:$T$85,$U76,D$38))</f>
        <v>A125202814K</v>
      </c>
      <c r="I17" s="46" t="str" cm="1">
        <f t="array" ref="I17">HYPERLINK(TEXT("#"&amp;INDEX($C$73:$T$85,$U76,E$38),),INDEX($C$73:$T$85,$U76,E$38))</f>
        <v>A125200006A</v>
      </c>
    </row>
    <row r="18" spans="1:20">
      <c r="A18" s="47"/>
      <c r="B18" s="50" t="s">
        <v>1139</v>
      </c>
      <c r="C18" s="45" cm="1">
        <f t="array" ref="C18">INDEX($C$52:$T$64,$U56,C$38)</f>
        <v>355.94299999999998</v>
      </c>
      <c r="D18" s="45" cm="1">
        <f t="array" ref="D18">INDEX($C$52:$T$64,$U56,D$38)</f>
        <v>142.47</v>
      </c>
      <c r="E18" s="45" cm="1">
        <f t="array" ref="E18">INDEX($C$52:$T$64,$U56,E$38)</f>
        <v>213.47300000000001</v>
      </c>
      <c r="F18" s="45"/>
      <c r="G18" s="46" t="str" cm="1">
        <f t="array" ref="G18">HYPERLINK(TEXT("#"&amp;INDEX($C$73:$T$85,$U77,C$38),),INDEX($C$73:$T$85,$U77,C$38))</f>
        <v>A125197174V</v>
      </c>
      <c r="H18" s="46" t="str" cm="1">
        <f t="array" ref="H18">HYPERLINK(TEXT("#"&amp;INDEX($C$73:$T$85,$U77,D$38),),INDEX($C$73:$T$85,$U77,D$38))</f>
        <v>A125202790C</v>
      </c>
      <c r="I18" s="46" t="str" cm="1">
        <f t="array" ref="I18">HYPERLINK(TEXT("#"&amp;INDEX($C$73:$T$85,$U77,E$38),),INDEX($C$73:$T$85,$U77,E$38))</f>
        <v>A125199982C</v>
      </c>
    </row>
    <row r="19" spans="1:20">
      <c r="A19" s="47"/>
      <c r="B19" s="51" t="s">
        <v>1140</v>
      </c>
      <c r="C19" s="45" cm="1">
        <f t="array" ref="C19">INDEX($C$52:$T$64,$U57,C$38)</f>
        <v>120.749</v>
      </c>
      <c r="D19" s="45" cm="1">
        <f t="array" ref="D19">INDEX($C$52:$T$64,$U57,D$38)</f>
        <v>42.973999999999997</v>
      </c>
      <c r="E19" s="45" cm="1">
        <f t="array" ref="E19">INDEX($C$52:$T$64,$U57,E$38)</f>
        <v>77.775999999999996</v>
      </c>
      <c r="F19" s="45"/>
      <c r="G19" s="46" t="str" cm="1">
        <f t="array" ref="G19">HYPERLINK(TEXT("#"&amp;INDEX($C$73:$T$85,$U78,C$38),),INDEX($C$73:$T$85,$U78,C$38))</f>
        <v>A125197178C</v>
      </c>
      <c r="H19" s="46" t="str" cm="1">
        <f t="array" ref="H19">HYPERLINK(TEXT("#"&amp;INDEX($C$73:$T$85,$U78,D$38),),INDEX($C$73:$T$85,$U78,D$38))</f>
        <v>A125202794L</v>
      </c>
      <c r="I19" s="46" t="str" cm="1">
        <f t="array" ref="I19">HYPERLINK(TEXT("#"&amp;INDEX($C$73:$T$85,$U78,E$38),),INDEX($C$73:$T$85,$U78,E$38))</f>
        <v>A125199986L</v>
      </c>
    </row>
    <row r="20" spans="1:20">
      <c r="A20" s="47"/>
      <c r="B20" s="52" t="s">
        <v>1141</v>
      </c>
      <c r="C20" s="45" cm="1">
        <f t="array" ref="C20">INDEX($C$52:$T$64,$U58,C$38)</f>
        <v>235.19300000000001</v>
      </c>
      <c r="D20" s="45" cm="1">
        <f t="array" ref="D20">INDEX($C$52:$T$64,$U58,D$38)</f>
        <v>99.495999999999995</v>
      </c>
      <c r="E20" s="45" cm="1">
        <f t="array" ref="E20">INDEX($C$52:$T$64,$U58,E$38)</f>
        <v>135.697</v>
      </c>
      <c r="F20" s="45"/>
      <c r="G20" s="46" t="str" cm="1">
        <f t="array" ref="G20">HYPERLINK(TEXT("#"&amp;INDEX($C$73:$T$85,$U79,C$38),),INDEX($C$73:$T$85,$U79,C$38))</f>
        <v>A125197182V</v>
      </c>
      <c r="H20" s="46" t="str" cm="1">
        <f t="array" ref="H20">HYPERLINK(TEXT("#"&amp;INDEX($C$73:$T$85,$U79,D$38),),INDEX($C$73:$T$85,$U79,D$38))</f>
        <v>A125202798W</v>
      </c>
      <c r="I20" s="46" t="str" cm="1">
        <f t="array" ref="I20">HYPERLINK(TEXT("#"&amp;INDEX($C$73:$T$85,$U79,E$38),),INDEX($C$73:$T$85,$U79,E$38))</f>
        <v>A125199990C</v>
      </c>
    </row>
    <row r="21" spans="1:20">
      <c r="A21" s="47"/>
      <c r="B21" s="53" t="s">
        <v>1142</v>
      </c>
      <c r="C21" s="45" cm="1">
        <f t="array" ref="C21">INDEX($C$52:$T$64,$U59,C$38)</f>
        <v>77.445999999999998</v>
      </c>
      <c r="D21" s="45" cm="1">
        <f t="array" ref="D21">INDEX($C$52:$T$64,$U59,D$38)</f>
        <v>31.93</v>
      </c>
      <c r="E21" s="45" cm="1">
        <f t="array" ref="E21">INDEX($C$52:$T$64,$U59,E$38)</f>
        <v>45.515000000000001</v>
      </c>
      <c r="F21" s="45"/>
      <c r="G21" s="46" t="str" cm="1">
        <f t="array" ref="G21">HYPERLINK(TEXT("#"&amp;INDEX($C$73:$T$85,$U80,C$38),),INDEX($C$73:$T$85,$U80,C$38))</f>
        <v>A125197162K</v>
      </c>
      <c r="H21" s="46" t="str" cm="1">
        <f t="array" ref="H21">HYPERLINK(TEXT("#"&amp;INDEX($C$73:$T$85,$U80,D$38),),INDEX($C$73:$T$85,$U80,D$38))</f>
        <v>A125202778L</v>
      </c>
      <c r="I21" s="46" t="str" cm="1">
        <f t="array" ref="I21">HYPERLINK(TEXT("#"&amp;INDEX($C$73:$T$85,$U80,E$38),),INDEX($C$73:$T$85,$U80,E$38))</f>
        <v>A125199970V</v>
      </c>
    </row>
    <row r="22" spans="1:20">
      <c r="A22" s="47"/>
      <c r="B22" s="52" t="s">
        <v>1143</v>
      </c>
      <c r="C22" s="45" cm="1">
        <f t="array" ref="C22">INDEX($C$52:$T$64,$U60,C$38)</f>
        <v>31.998999999999999</v>
      </c>
      <c r="D22" s="45" cm="1">
        <f t="array" ref="D22">INDEX($C$52:$T$64,$U60,D$38)</f>
        <v>14.362</v>
      </c>
      <c r="E22" s="45" cm="1">
        <f t="array" ref="E22">INDEX($C$52:$T$64,$U60,E$38)</f>
        <v>17.637</v>
      </c>
      <c r="F22" s="45"/>
      <c r="G22" s="46" t="str" cm="1">
        <f t="array" ref="G22">HYPERLINK(TEXT("#"&amp;INDEX($C$73:$T$85,$U81,C$38),),INDEX($C$73:$T$85,$U81,C$38))</f>
        <v>A125197202T</v>
      </c>
      <c r="H22" s="46" t="str" cm="1">
        <f t="array" ref="H22">HYPERLINK(TEXT("#"&amp;INDEX($C$73:$T$85,$U81,D$38),),INDEX($C$73:$T$85,$U81,D$38))</f>
        <v>A125202818V</v>
      </c>
      <c r="I22" s="46" t="str" cm="1">
        <f t="array" ref="I22">HYPERLINK(TEXT("#"&amp;INDEX($C$73:$T$85,$U81,E$38),),INDEX($C$73:$T$85,$U81,E$38))</f>
        <v>A125200010T</v>
      </c>
    </row>
    <row r="23" spans="1:20">
      <c r="A23" s="47"/>
      <c r="B23" s="52" t="s">
        <v>1144</v>
      </c>
      <c r="C23" s="45" cm="1">
        <f t="array" ref="C23">INDEX($C$52:$T$64,$U61,C$38)</f>
        <v>45.445999999999998</v>
      </c>
      <c r="D23" s="45" cm="1">
        <f t="array" ref="D23">INDEX($C$52:$T$64,$U61,D$38)</f>
        <v>17.568000000000001</v>
      </c>
      <c r="E23" s="45" cm="1">
        <f t="array" ref="E23">INDEX($C$52:$T$64,$U61,E$38)</f>
        <v>27.878</v>
      </c>
      <c r="F23" s="45"/>
      <c r="G23" s="46" t="str" cm="1">
        <f t="array" ref="G23">HYPERLINK(TEXT("#"&amp;INDEX($C$73:$T$85,$U82,C$38),),INDEX($C$73:$T$85,$U82,C$38))</f>
        <v>A125197186C</v>
      </c>
      <c r="H23" s="46" t="str" cm="1">
        <f t="array" ref="H23">HYPERLINK(TEXT("#"&amp;INDEX($C$73:$T$85,$U82,D$38),),INDEX($C$73:$T$85,$U82,D$38))</f>
        <v>A125202802A</v>
      </c>
      <c r="I23" s="46" t="str" cm="1">
        <f t="array" ref="I23">HYPERLINK(TEXT("#"&amp;INDEX($C$73:$T$85,$U82,E$38),),INDEX($C$73:$T$85,$U82,E$38))</f>
        <v>A125199994L</v>
      </c>
    </row>
    <row r="24" spans="1:20">
      <c r="A24" s="47"/>
      <c r="B24" s="48" t="s">
        <v>1145</v>
      </c>
      <c r="C24" s="45" cm="1">
        <f t="array" ref="C24">INDEX($C$52:$T$64,$U62,C$38)</f>
        <v>86.605000000000004</v>
      </c>
      <c r="D24" s="45" cm="1">
        <f t="array" ref="D24">INDEX($C$52:$T$64,$U62,D$38)</f>
        <v>35.406999999999996</v>
      </c>
      <c r="E24" s="45" cm="1">
        <f t="array" ref="E24">INDEX($C$52:$T$64,$U62,E$38)</f>
        <v>51.197000000000003</v>
      </c>
      <c r="F24" s="45"/>
      <c r="G24" s="46" t="str" cm="1">
        <f t="array" ref="G24">HYPERLINK(TEXT("#"&amp;INDEX($C$73:$T$85,$U83,C$38),),INDEX($C$73:$T$85,$U83,C$38))</f>
        <v>A125197206A</v>
      </c>
      <c r="H24" s="46" t="str" cm="1">
        <f t="array" ref="H24">HYPERLINK(TEXT("#"&amp;INDEX($C$73:$T$85,$U83,D$38),),INDEX($C$73:$T$85,$U83,D$38))</f>
        <v>A125202822K</v>
      </c>
      <c r="I24" s="46" t="str" cm="1">
        <f t="array" ref="I24">HYPERLINK(TEXT("#"&amp;INDEX($C$73:$T$85,$U83,E$38),),INDEX($C$73:$T$85,$U83,E$38))</f>
        <v>A125200014A</v>
      </c>
    </row>
    <row r="25" spans="1:20">
      <c r="A25" s="47"/>
      <c r="B25" s="54" t="s">
        <v>1146</v>
      </c>
      <c r="C25" s="45" cm="1">
        <f t="array" ref="C25">INDEX($C$52:$T$64,$U63,C$38)</f>
        <v>24.419</v>
      </c>
      <c r="D25" s="45" cm="1">
        <f t="array" ref="D25">INDEX($C$52:$T$64,$U63,D$38)</f>
        <v>10.842000000000001</v>
      </c>
      <c r="E25" s="45" cm="1">
        <f t="array" ref="E25">INDEX($C$52:$T$64,$U63,E$38)</f>
        <v>13.576000000000001</v>
      </c>
      <c r="F25" s="45"/>
      <c r="G25" s="46" t="str" cm="1">
        <f t="array" ref="G25">HYPERLINK(TEXT("#"&amp;INDEX($C$73:$T$85,$U84,C$38),),INDEX($C$73:$T$85,$U84,C$38))</f>
        <v>A125197166V</v>
      </c>
      <c r="H25" s="46" t="str" cm="1">
        <f t="array" ref="H25">HYPERLINK(TEXT("#"&amp;INDEX($C$73:$T$85,$U84,D$38),),INDEX($C$73:$T$85,$U84,D$38))</f>
        <v>A125202782C</v>
      </c>
      <c r="I25" s="46" t="str" cm="1">
        <f t="array" ref="I25">HYPERLINK(TEXT("#"&amp;INDEX($C$73:$T$85,$U84,E$38),),INDEX($C$73:$T$85,$U84,E$38))</f>
        <v>A125199974C</v>
      </c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7"/>
      <c r="B26" s="54" t="s">
        <v>1147</v>
      </c>
      <c r="C26" s="45" cm="1">
        <f t="array" ref="C26">INDEX($C$52:$T$64,$U64,C$38)</f>
        <v>62.186</v>
      </c>
      <c r="D26" s="45" cm="1">
        <f t="array" ref="D26">INDEX($C$52:$T$64,$U64,D$38)</f>
        <v>24.565000000000001</v>
      </c>
      <c r="E26" s="45" cm="1">
        <f t="array" ref="E26">INDEX($C$52:$T$64,$U64,E$38)</f>
        <v>37.621000000000002</v>
      </c>
      <c r="F26" s="45"/>
      <c r="G26" s="46" t="str" cm="1">
        <f t="array" ref="G26">HYPERLINK(TEXT("#"&amp;INDEX($C$73:$T$85,$U85,C$38),),INDEX($C$73:$T$85,$U85,C$38))</f>
        <v>A125197158V</v>
      </c>
      <c r="H26" s="46" t="str" cm="1">
        <f t="array" ref="H26">HYPERLINK(TEXT("#"&amp;INDEX($C$73:$T$85,$U85,D$38),),INDEX($C$73:$T$85,$U85,D$38))</f>
        <v>A125202774C</v>
      </c>
      <c r="I26" s="46" t="str" cm="1">
        <f t="array" ref="I26">HYPERLINK(TEXT("#"&amp;INDEX($C$73:$T$85,$U85,E$38),),INDEX($C$73:$T$85,$U85,E$38))</f>
        <v>A125199966C</v>
      </c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47"/>
      <c r="B27" s="5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47"/>
      <c r="B28" s="54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>
      <c r="A29" s="55" t="str">
        <f ca="1">Contents!B27</f>
        <v>© Commonwealth of Australia 2025</v>
      </c>
      <c r="B29" s="56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>
      <c r="A30" s="55"/>
      <c r="B30" s="56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 hidden="1">
      <c r="A31" s="57"/>
      <c r="B31" s="58" t="s">
        <v>1128</v>
      </c>
      <c r="C31" s="59">
        <v>1</v>
      </c>
      <c r="D31" s="60"/>
      <c r="E31" s="60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 hidden="1">
      <c r="A32" s="57"/>
      <c r="B32" s="58" t="s">
        <v>1148</v>
      </c>
      <c r="C32" s="59">
        <v>4</v>
      </c>
      <c r="D32" s="60"/>
      <c r="E32" s="60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1" hidden="1">
      <c r="A33" s="57"/>
      <c r="B33" s="58" t="s">
        <v>1149</v>
      </c>
      <c r="C33" s="59">
        <v>7</v>
      </c>
      <c r="D33" s="60"/>
      <c r="E33" s="60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1" hidden="1">
      <c r="A34" s="57"/>
      <c r="B34" s="58" t="s">
        <v>1150</v>
      </c>
      <c r="C34" s="59">
        <v>10</v>
      </c>
      <c r="D34" s="60"/>
      <c r="E34" s="60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1" hidden="1">
      <c r="A35" s="57"/>
      <c r="B35" s="58" t="s">
        <v>1151</v>
      </c>
      <c r="C35" s="59">
        <v>13</v>
      </c>
      <c r="D35" s="60"/>
      <c r="E35" s="60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1" hidden="1">
      <c r="A36" s="57"/>
      <c r="B36" s="58" t="s">
        <v>1152</v>
      </c>
      <c r="C36" s="59">
        <v>16</v>
      </c>
      <c r="D36" s="60"/>
      <c r="E36" s="60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</row>
    <row r="37" spans="1:21" hidden="1">
      <c r="A37" s="57"/>
      <c r="B37" s="61"/>
      <c r="C37" s="60"/>
      <c r="D37" s="60"/>
      <c r="E37" s="60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1" hidden="1">
      <c r="A38" s="57"/>
      <c r="B38" s="62"/>
      <c r="C38" s="59">
        <f>VLOOKUP(C10,B31:C36,2,FALSE)</f>
        <v>1</v>
      </c>
      <c r="D38" s="59">
        <f>C38+1</f>
        <v>2</v>
      </c>
      <c r="E38" s="59">
        <f>D38+1</f>
        <v>3</v>
      </c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</row>
    <row r="39" spans="1:21" hidden="1">
      <c r="A39" s="57"/>
      <c r="B39" s="56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1" hidden="1">
      <c r="A40" s="57"/>
      <c r="B40" s="56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1" hidden="1">
      <c r="A41" s="57"/>
      <c r="B41" s="56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1" hidden="1">
      <c r="A42" s="57"/>
      <c r="B42" s="56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1" hidden="1">
      <c r="A43" s="57"/>
      <c r="B43" s="56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1" hidden="1">
      <c r="A44" s="57"/>
      <c r="B44" s="56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1" hidden="1">
      <c r="A45" s="57"/>
      <c r="B45" s="56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1" hidden="1">
      <c r="A46" s="57"/>
      <c r="B46" s="56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1" hidden="1">
      <c r="A47" s="57"/>
      <c r="B47" s="56"/>
      <c r="C47" s="59">
        <v>1</v>
      </c>
      <c r="D47" s="59">
        <v>2</v>
      </c>
      <c r="E47" s="59">
        <v>3</v>
      </c>
      <c r="F47" s="59">
        <v>4</v>
      </c>
      <c r="G47" s="59">
        <v>5</v>
      </c>
      <c r="H47" s="59">
        <v>6</v>
      </c>
      <c r="I47" s="59">
        <v>7</v>
      </c>
      <c r="J47" s="59">
        <v>8</v>
      </c>
      <c r="K47" s="59">
        <v>9</v>
      </c>
      <c r="L47" s="59">
        <v>10</v>
      </c>
      <c r="M47" s="59">
        <v>11</v>
      </c>
      <c r="N47" s="59">
        <v>12</v>
      </c>
      <c r="O47" s="59">
        <v>13</v>
      </c>
      <c r="P47" s="59">
        <v>14</v>
      </c>
      <c r="Q47" s="59">
        <v>15</v>
      </c>
      <c r="R47" s="59">
        <v>16</v>
      </c>
      <c r="S47" s="59">
        <v>17</v>
      </c>
      <c r="T47" s="59">
        <v>18</v>
      </c>
    </row>
    <row r="48" spans="1:21" ht="15" hidden="1" customHeight="1">
      <c r="A48" s="36"/>
      <c r="B48" s="36"/>
      <c r="C48" s="73" t="s">
        <v>1128</v>
      </c>
      <c r="D48" s="73"/>
      <c r="E48" s="73"/>
      <c r="F48" s="73" t="s">
        <v>1148</v>
      </c>
      <c r="G48" s="73"/>
      <c r="H48" s="73"/>
      <c r="I48" s="73" t="s">
        <v>1149</v>
      </c>
      <c r="J48" s="73"/>
      <c r="K48" s="73"/>
      <c r="L48" s="73" t="s">
        <v>1150</v>
      </c>
      <c r="M48" s="73"/>
      <c r="N48" s="73"/>
      <c r="O48" s="73" t="s">
        <v>1151</v>
      </c>
      <c r="P48" s="73"/>
      <c r="Q48" s="73"/>
      <c r="R48" s="73" t="s">
        <v>1152</v>
      </c>
      <c r="S48" s="73"/>
      <c r="T48" s="73"/>
    </row>
    <row r="49" spans="1:21" hidden="1">
      <c r="A49" s="36"/>
      <c r="B49" s="36"/>
      <c r="C49" s="37" t="s">
        <v>1130</v>
      </c>
      <c r="D49" s="37" t="s">
        <v>1131</v>
      </c>
      <c r="E49" s="37" t="s">
        <v>1132</v>
      </c>
      <c r="F49" s="37" t="s">
        <v>1130</v>
      </c>
      <c r="G49" s="37" t="s">
        <v>1131</v>
      </c>
      <c r="H49" s="37" t="s">
        <v>1132</v>
      </c>
      <c r="I49" s="37" t="s">
        <v>1130</v>
      </c>
      <c r="J49" s="37" t="s">
        <v>1131</v>
      </c>
      <c r="K49" s="37" t="s">
        <v>1132</v>
      </c>
      <c r="L49" s="37" t="s">
        <v>1130</v>
      </c>
      <c r="M49" s="37" t="s">
        <v>1131</v>
      </c>
      <c r="N49" s="37" t="s">
        <v>1132</v>
      </c>
      <c r="O49" s="37" t="s">
        <v>1130</v>
      </c>
      <c r="P49" s="37" t="s">
        <v>1131</v>
      </c>
      <c r="Q49" s="37" t="s">
        <v>1132</v>
      </c>
      <c r="R49" s="37" t="s">
        <v>1130</v>
      </c>
      <c r="S49" s="37" t="s">
        <v>1131</v>
      </c>
      <c r="T49" s="37" t="s">
        <v>1132</v>
      </c>
    </row>
    <row r="50" spans="1:21" hidden="1">
      <c r="A50" s="36"/>
      <c r="B50" s="36"/>
      <c r="C50" s="40" t="s">
        <v>1133</v>
      </c>
      <c r="D50" s="40" t="s">
        <v>1133</v>
      </c>
      <c r="E50" s="40" t="s">
        <v>1133</v>
      </c>
      <c r="F50" s="40" t="s">
        <v>1133</v>
      </c>
      <c r="G50" s="40" t="s">
        <v>1133</v>
      </c>
      <c r="H50" s="40" t="s">
        <v>1133</v>
      </c>
      <c r="I50" s="40" t="s">
        <v>1133</v>
      </c>
      <c r="J50" s="40" t="s">
        <v>1133</v>
      </c>
      <c r="K50" s="40" t="s">
        <v>1133</v>
      </c>
      <c r="L50" s="40" t="s">
        <v>1133</v>
      </c>
      <c r="M50" s="40" t="s">
        <v>1133</v>
      </c>
      <c r="N50" s="40" t="s">
        <v>1133</v>
      </c>
      <c r="O50" s="40" t="s">
        <v>1133</v>
      </c>
      <c r="P50" s="40" t="s">
        <v>1133</v>
      </c>
      <c r="Q50" s="40" t="s">
        <v>1133</v>
      </c>
      <c r="R50" s="40" t="s">
        <v>1133</v>
      </c>
      <c r="S50" s="40" t="s">
        <v>1133</v>
      </c>
      <c r="T50" s="40" t="s">
        <v>1133</v>
      </c>
    </row>
    <row r="51" spans="1:21" hidden="1">
      <c r="A51" s="41" t="s">
        <v>1134</v>
      </c>
      <c r="B51" s="36"/>
      <c r="C51" s="40"/>
      <c r="D51" s="40"/>
      <c r="E51" s="40"/>
      <c r="F51" s="42"/>
      <c r="G51" s="63"/>
      <c r="H51" s="63"/>
    </row>
    <row r="52" spans="1:21" hidden="1">
      <c r="A52" s="43"/>
      <c r="B52" s="44" t="s">
        <v>1135</v>
      </c>
      <c r="C52" s="45">
        <f>A125197190V_Latest</f>
        <v>519.99300000000005</v>
      </c>
      <c r="D52" s="45">
        <f>A125202806K_Latest</f>
        <v>209.80799999999999</v>
      </c>
      <c r="E52" s="45">
        <f>A125199998W_Latest</f>
        <v>310.185</v>
      </c>
      <c r="F52" s="45">
        <f>A125198594J_Latest</f>
        <v>501.48</v>
      </c>
      <c r="G52" s="45">
        <f>A125204210J_Latest</f>
        <v>200.797</v>
      </c>
      <c r="H52" s="45">
        <f>A125201402W_Latest</f>
        <v>300.68299999999999</v>
      </c>
      <c r="I52" s="45">
        <f>A125197658R_Latest</f>
        <v>197.06899999999999</v>
      </c>
      <c r="J52" s="45">
        <f>A125203274A_Latest</f>
        <v>90.424999999999997</v>
      </c>
      <c r="K52" s="45">
        <f>A125200466R_Latest</f>
        <v>106.64400000000001</v>
      </c>
      <c r="L52" s="45">
        <f>A125199062L_Latest</f>
        <v>187.66499999999999</v>
      </c>
      <c r="M52" s="45">
        <f>A125204678R_Latest</f>
        <v>69.412999999999997</v>
      </c>
      <c r="N52" s="45">
        <f>A125201870K_Latest</f>
        <v>118.252</v>
      </c>
      <c r="O52" s="45">
        <f>A125199530R_Latest</f>
        <v>116.746</v>
      </c>
      <c r="P52" s="45">
        <f>A125205146V_Latest</f>
        <v>40.959000000000003</v>
      </c>
      <c r="Q52" s="45">
        <f>A125202338J_Latest</f>
        <v>75.787000000000006</v>
      </c>
      <c r="R52" s="45">
        <f>A125198126V_Latest</f>
        <v>18.513000000000002</v>
      </c>
      <c r="S52" s="45">
        <f>A125203742C_Latest</f>
        <v>9.0109999999999992</v>
      </c>
      <c r="T52" s="45">
        <f>A125200934T_Latest</f>
        <v>9.5020000000000007</v>
      </c>
      <c r="U52" s="58">
        <v>1</v>
      </c>
    </row>
    <row r="53" spans="1:21" hidden="1">
      <c r="A53" s="47"/>
      <c r="B53" s="48" t="s">
        <v>1136</v>
      </c>
      <c r="C53" s="45">
        <f>A125197170K_Latest</f>
        <v>433.38799999999998</v>
      </c>
      <c r="D53" s="45">
        <f>A125202786L_Latest</f>
        <v>174.4</v>
      </c>
      <c r="E53" s="45">
        <f>A125199978L_Latest</f>
        <v>258.988</v>
      </c>
      <c r="F53" s="45">
        <f>A125198574X_Latest</f>
        <v>416.048</v>
      </c>
      <c r="G53" s="45">
        <f>A125204190K_Latest</f>
        <v>166.029</v>
      </c>
      <c r="H53" s="45">
        <f>A125201382X_Latest</f>
        <v>250.018</v>
      </c>
      <c r="I53" s="45">
        <f>A125197638F_Latest</f>
        <v>179.244</v>
      </c>
      <c r="J53" s="45">
        <f>A125203254T_Latest</f>
        <v>77.81</v>
      </c>
      <c r="K53" s="45">
        <f>A125200446F_Latest</f>
        <v>101.434</v>
      </c>
      <c r="L53" s="45">
        <f>A125199042C_Latest</f>
        <v>144.45099999999999</v>
      </c>
      <c r="M53" s="45">
        <f>A125204658F_Latest</f>
        <v>54.372999999999998</v>
      </c>
      <c r="N53" s="45">
        <f>A125201850A_Latest</f>
        <v>90.078000000000003</v>
      </c>
      <c r="O53" s="45">
        <f>A125199510F_Latest</f>
        <v>92.352000000000004</v>
      </c>
      <c r="P53" s="45">
        <f>A125205126K_Latest</f>
        <v>33.845999999999997</v>
      </c>
      <c r="Q53" s="45">
        <f>A125202318X_Latest</f>
        <v>58.506</v>
      </c>
      <c r="R53" s="45">
        <f>A125198106K_Latest</f>
        <v>17.341000000000001</v>
      </c>
      <c r="S53" s="45">
        <f>A125203722V_Latest</f>
        <v>8.3710000000000004</v>
      </c>
      <c r="T53" s="45">
        <f>A125200914J_Latest</f>
        <v>8.9700000000000006</v>
      </c>
      <c r="U53" s="58">
        <v>2</v>
      </c>
    </row>
    <row r="54" spans="1:21" hidden="1">
      <c r="A54" s="47"/>
      <c r="B54" s="49" t="s">
        <v>1137</v>
      </c>
      <c r="C54" s="45">
        <f>A125197194C_Latest</f>
        <v>152.749</v>
      </c>
      <c r="D54" s="45">
        <f>A125202810A_Latest</f>
        <v>57.335999999999999</v>
      </c>
      <c r="E54" s="45">
        <f>A125200002T_Latest</f>
        <v>95.412999999999997</v>
      </c>
      <c r="F54" s="45">
        <f>A125198598T_Latest</f>
        <v>150.071</v>
      </c>
      <c r="G54" s="45">
        <f>A125204214T_Latest</f>
        <v>57.335999999999999</v>
      </c>
      <c r="H54" s="45">
        <f>A125201406F_Latest</f>
        <v>92.734999999999999</v>
      </c>
      <c r="I54" s="45">
        <f>A125197662F_Latest</f>
        <v>63.92</v>
      </c>
      <c r="J54" s="45">
        <f>A125203278K_Latest</f>
        <v>25.827000000000002</v>
      </c>
      <c r="K54" s="45">
        <f>A125200470F_Latest</f>
        <v>38.091999999999999</v>
      </c>
      <c r="L54" s="45">
        <f>A125199066W_Latest</f>
        <v>57.802999999999997</v>
      </c>
      <c r="M54" s="45">
        <f>A125204682F_Latest</f>
        <v>20.364000000000001</v>
      </c>
      <c r="N54" s="45">
        <f>A125201874V_Latest</f>
        <v>37.44</v>
      </c>
      <c r="O54" s="45">
        <f>A125199534X_Latest</f>
        <v>28.347999999999999</v>
      </c>
      <c r="P54" s="45">
        <f>A125205150K_Latest</f>
        <v>11.145</v>
      </c>
      <c r="Q54" s="45">
        <f>A125202342X_Latest</f>
        <v>17.202999999999999</v>
      </c>
      <c r="R54" s="45">
        <f>A125198130K_Latest</f>
        <v>2.6779999999999999</v>
      </c>
      <c r="S54" s="45">
        <f>A125203746L_Latest</f>
        <v>0</v>
      </c>
      <c r="T54" s="45">
        <f>A125200938A_Latest</f>
        <v>2.6779999999999999</v>
      </c>
      <c r="U54" s="58">
        <v>3</v>
      </c>
    </row>
    <row r="55" spans="1:21" hidden="1">
      <c r="A55" s="47"/>
      <c r="B55" s="49" t="s">
        <v>1138</v>
      </c>
      <c r="C55" s="45">
        <f>A125197198L_Latest</f>
        <v>280.63900000000001</v>
      </c>
      <c r="D55" s="45">
        <f>A125202814K_Latest</f>
        <v>117.06399999999999</v>
      </c>
      <c r="E55" s="45">
        <f>A125200006A_Latest</f>
        <v>163.57499999999999</v>
      </c>
      <c r="F55" s="45">
        <f>A125198602W_Latest</f>
        <v>265.976</v>
      </c>
      <c r="G55" s="45">
        <f>A125204218A_Latest</f>
        <v>108.693</v>
      </c>
      <c r="H55" s="45">
        <f>A125201410W_Latest</f>
        <v>157.28299999999999</v>
      </c>
      <c r="I55" s="45">
        <f>A125197666R_Latest</f>
        <v>115.324</v>
      </c>
      <c r="J55" s="45">
        <f>A125203282A_Latest</f>
        <v>51.982999999999997</v>
      </c>
      <c r="K55" s="45">
        <f>A125200474R_Latest</f>
        <v>63.341999999999999</v>
      </c>
      <c r="L55" s="45">
        <f>A125199070L_Latest</f>
        <v>86.647999999999996</v>
      </c>
      <c r="M55" s="45">
        <f>A125204686R_Latest</f>
        <v>34.01</v>
      </c>
      <c r="N55" s="45">
        <f>A125201878C_Latest</f>
        <v>52.637999999999998</v>
      </c>
      <c r="O55" s="45">
        <f>A125199538J_Latest</f>
        <v>64.004000000000005</v>
      </c>
      <c r="P55" s="45">
        <f>A125205154V_Latest</f>
        <v>22.701000000000001</v>
      </c>
      <c r="Q55" s="45">
        <f>A125202346J_Latest</f>
        <v>41.302999999999997</v>
      </c>
      <c r="R55" s="45">
        <f>A125198134V_Latest</f>
        <v>14.663</v>
      </c>
      <c r="S55" s="45">
        <f>A125203750C_Latest</f>
        <v>8.3710000000000004</v>
      </c>
      <c r="T55" s="45">
        <f>A125200942T_Latest</f>
        <v>6.2919999999999998</v>
      </c>
      <c r="U55" s="58">
        <v>4</v>
      </c>
    </row>
    <row r="56" spans="1:21" hidden="1">
      <c r="A56" s="47"/>
      <c r="B56" s="50" t="s">
        <v>1139</v>
      </c>
      <c r="C56" s="45">
        <f>A125197174V_Latest</f>
        <v>355.94299999999998</v>
      </c>
      <c r="D56" s="45">
        <f>A125202790C_Latest</f>
        <v>142.47</v>
      </c>
      <c r="E56" s="45">
        <f>A125199982C_Latest</f>
        <v>213.47300000000001</v>
      </c>
      <c r="F56" s="45">
        <f>A125198578J_Latest</f>
        <v>342.46199999999999</v>
      </c>
      <c r="G56" s="45">
        <f>A125204194V_Latest</f>
        <v>135.55000000000001</v>
      </c>
      <c r="H56" s="45">
        <f>A125201386J_Latest</f>
        <v>206.91200000000001</v>
      </c>
      <c r="I56" s="45">
        <f>A125197642W_Latest</f>
        <v>154.26</v>
      </c>
      <c r="J56" s="45">
        <f>A125203258A_Latest</f>
        <v>66.376999999999995</v>
      </c>
      <c r="K56" s="45">
        <f>A125200450W_Latest</f>
        <v>87.884</v>
      </c>
      <c r="L56" s="45">
        <f>A125199046L_Latest</f>
        <v>114.012</v>
      </c>
      <c r="M56" s="45">
        <f>A125204662W_Latest</f>
        <v>41.526000000000003</v>
      </c>
      <c r="N56" s="45">
        <f>A125201854K_Latest</f>
        <v>72.486000000000004</v>
      </c>
      <c r="O56" s="45">
        <f>A125199514R_Latest</f>
        <v>74.19</v>
      </c>
      <c r="P56" s="45">
        <f>A125205130A_Latest</f>
        <v>27.646999999999998</v>
      </c>
      <c r="Q56" s="45">
        <f>A125202322R_Latest</f>
        <v>46.542999999999999</v>
      </c>
      <c r="R56" s="45">
        <f>A125198110A_Latest</f>
        <v>13.48</v>
      </c>
      <c r="S56" s="45">
        <f>A125203726C_Latest</f>
        <v>6.92</v>
      </c>
      <c r="T56" s="45">
        <f>A125200918T_Latest</f>
        <v>6.56</v>
      </c>
      <c r="U56" s="58">
        <v>5</v>
      </c>
    </row>
    <row r="57" spans="1:21" hidden="1">
      <c r="A57" s="47"/>
      <c r="B57" s="51" t="s">
        <v>1140</v>
      </c>
      <c r="C57" s="45">
        <f>A125197178C_Latest</f>
        <v>120.749</v>
      </c>
      <c r="D57" s="45">
        <f>A125202794L_Latest</f>
        <v>42.973999999999997</v>
      </c>
      <c r="E57" s="45">
        <f>A125199986L_Latest</f>
        <v>77.775999999999996</v>
      </c>
      <c r="F57" s="45">
        <f>A125198582X_Latest</f>
        <v>119.49</v>
      </c>
      <c r="G57" s="45">
        <f>A125204198C_Latest</f>
        <v>42.973999999999997</v>
      </c>
      <c r="H57" s="45">
        <f>A125201390X_Latest</f>
        <v>76.516999999999996</v>
      </c>
      <c r="I57" s="45">
        <f>A125197646F_Latest</f>
        <v>52.521000000000001</v>
      </c>
      <c r="J57" s="45">
        <f>A125203262T_Latest</f>
        <v>18.591999999999999</v>
      </c>
      <c r="K57" s="45">
        <f>A125200454F_Latest</f>
        <v>33.929000000000002</v>
      </c>
      <c r="L57" s="45">
        <f>A125199050C_Latest</f>
        <v>46.201999999999998</v>
      </c>
      <c r="M57" s="45">
        <f>A125204666F_Latest</f>
        <v>16.254000000000001</v>
      </c>
      <c r="N57" s="45">
        <f>A125201858V_Latest</f>
        <v>29.946999999999999</v>
      </c>
      <c r="O57" s="45">
        <f>A125199518X_Latest</f>
        <v>20.768000000000001</v>
      </c>
      <c r="P57" s="45">
        <f>A125205134K_Latest</f>
        <v>8.1270000000000007</v>
      </c>
      <c r="Q57" s="45">
        <f>A125202326X_Latest</f>
        <v>12.64</v>
      </c>
      <c r="R57" s="45">
        <f>A125198114K_Latest</f>
        <v>1.2589999999999999</v>
      </c>
      <c r="S57" s="45">
        <f>A125203730V_Latest</f>
        <v>0</v>
      </c>
      <c r="T57" s="45">
        <f>A125200922J_Latest</f>
        <v>1.2589999999999999</v>
      </c>
      <c r="U57" s="58">
        <v>6</v>
      </c>
    </row>
    <row r="58" spans="1:21" hidden="1">
      <c r="A58" s="47"/>
      <c r="B58" s="52" t="s">
        <v>1141</v>
      </c>
      <c r="C58" s="45">
        <f>A125197182V_Latest</f>
        <v>235.19300000000001</v>
      </c>
      <c r="D58" s="45">
        <f>A125202798W_Latest</f>
        <v>99.495999999999995</v>
      </c>
      <c r="E58" s="45">
        <f>A125199990C_Latest</f>
        <v>135.697</v>
      </c>
      <c r="F58" s="45">
        <f>A125198586J_Latest</f>
        <v>222.97200000000001</v>
      </c>
      <c r="G58" s="45">
        <f>A125204202J_Latest</f>
        <v>92.575999999999993</v>
      </c>
      <c r="H58" s="45">
        <f>A125201394J_Latest</f>
        <v>130.39599999999999</v>
      </c>
      <c r="I58" s="45">
        <f>A125197650W_Latest</f>
        <v>101.739</v>
      </c>
      <c r="J58" s="45">
        <f>A125203266A_Latest</f>
        <v>47.783999999999999</v>
      </c>
      <c r="K58" s="45">
        <f>A125200458R_Latest</f>
        <v>53.954999999999998</v>
      </c>
      <c r="L58" s="45">
        <f>A125199054L_Latest</f>
        <v>67.81</v>
      </c>
      <c r="M58" s="45">
        <f>A125204670W_Latest</f>
        <v>25.271999999999998</v>
      </c>
      <c r="N58" s="45">
        <f>A125201862K_Latest</f>
        <v>42.537999999999997</v>
      </c>
      <c r="O58" s="45">
        <f>A125199522R_Latest</f>
        <v>53.423000000000002</v>
      </c>
      <c r="P58" s="45">
        <f>A125205138V_Latest</f>
        <v>19.52</v>
      </c>
      <c r="Q58" s="45">
        <f>A125202330R_Latest</f>
        <v>33.902999999999999</v>
      </c>
      <c r="R58" s="45">
        <f>A125198118V_Latest</f>
        <v>12.221</v>
      </c>
      <c r="S58" s="45">
        <f>A125203734C_Latest</f>
        <v>6.92</v>
      </c>
      <c r="T58" s="45">
        <f>A125200926T_Latest</f>
        <v>5.3019999999999996</v>
      </c>
      <c r="U58" s="58">
        <v>7</v>
      </c>
    </row>
    <row r="59" spans="1:21" hidden="1">
      <c r="A59" s="47"/>
      <c r="B59" s="53" t="s">
        <v>1142</v>
      </c>
      <c r="C59" s="45">
        <f>A125197162K_Latest</f>
        <v>77.445999999999998</v>
      </c>
      <c r="D59" s="45">
        <f>A125202778L_Latest</f>
        <v>31.93</v>
      </c>
      <c r="E59" s="45">
        <f>A125199970V_Latest</f>
        <v>45.515000000000001</v>
      </c>
      <c r="F59" s="45">
        <f>A125198566X_Latest</f>
        <v>73.584999999999994</v>
      </c>
      <c r="G59" s="45">
        <f>A125204182K_Latest</f>
        <v>30.478999999999999</v>
      </c>
      <c r="H59" s="45">
        <f>A125201374X_Latest</f>
        <v>43.106000000000002</v>
      </c>
      <c r="I59" s="45">
        <f>A125197630L_Latest</f>
        <v>24.984000000000002</v>
      </c>
      <c r="J59" s="45">
        <f>A125203246T_Latest</f>
        <v>11.433999999999999</v>
      </c>
      <c r="K59" s="45">
        <f>A125200438F_Latest</f>
        <v>13.55</v>
      </c>
      <c r="L59" s="45">
        <f>A125199034C_Latest</f>
        <v>30.439</v>
      </c>
      <c r="M59" s="45">
        <f>A125204650L_Latest</f>
        <v>12.847</v>
      </c>
      <c r="N59" s="45">
        <f>A125201842A_Latest</f>
        <v>17.591999999999999</v>
      </c>
      <c r="O59" s="45">
        <f>A125199502F_Latest</f>
        <v>18.161999999999999</v>
      </c>
      <c r="P59" s="45">
        <f>A125205118K_Latest</f>
        <v>6.1989999999999998</v>
      </c>
      <c r="Q59" s="45">
        <f>A125202310F_Latest</f>
        <v>11.962999999999999</v>
      </c>
      <c r="R59" s="45">
        <f>A125198098W_Latest</f>
        <v>3.8610000000000002</v>
      </c>
      <c r="S59" s="45">
        <f>A125203714V_Latest</f>
        <v>1.4510000000000001</v>
      </c>
      <c r="T59" s="45">
        <f>A125200906J_Latest</f>
        <v>2.4089999999999998</v>
      </c>
      <c r="U59" s="58">
        <v>8</v>
      </c>
    </row>
    <row r="60" spans="1:21" hidden="1">
      <c r="A60" s="47"/>
      <c r="B60" s="52" t="s">
        <v>1143</v>
      </c>
      <c r="C60" s="45">
        <f>A125197202T_Latest</f>
        <v>31.998999999999999</v>
      </c>
      <c r="D60" s="45">
        <f>A125202818V_Latest</f>
        <v>14.362</v>
      </c>
      <c r="E60" s="45">
        <f>A125200010T_Latest</f>
        <v>17.637</v>
      </c>
      <c r="F60" s="45">
        <f>A125198606F_Latest</f>
        <v>30.581</v>
      </c>
      <c r="G60" s="45">
        <f>A125204222T_Latest</f>
        <v>14.362</v>
      </c>
      <c r="H60" s="45">
        <f>A125201414F_Latest</f>
        <v>16.218</v>
      </c>
      <c r="I60" s="45">
        <f>A125197670F_Latest</f>
        <v>11.398999999999999</v>
      </c>
      <c r="J60" s="45">
        <f>A125203286K_Latest</f>
        <v>7.2350000000000003</v>
      </c>
      <c r="K60" s="45">
        <f>A125200478X_Latest</f>
        <v>4.1639999999999997</v>
      </c>
      <c r="L60" s="45">
        <f>A125199074W_Latest</f>
        <v>11.601000000000001</v>
      </c>
      <c r="M60" s="45">
        <f>A125204690F_Latest</f>
        <v>4.109</v>
      </c>
      <c r="N60" s="45">
        <f>A125201882V_Latest</f>
        <v>7.492</v>
      </c>
      <c r="O60" s="45">
        <f>A125199542X_Latest</f>
        <v>7.5810000000000004</v>
      </c>
      <c r="P60" s="45">
        <f>A125205158C_Latest</f>
        <v>3.0179999999999998</v>
      </c>
      <c r="Q60" s="45">
        <f>A125202350X_Latest</f>
        <v>4.5629999999999997</v>
      </c>
      <c r="R60" s="45">
        <f>A125198138C_Latest</f>
        <v>1.419</v>
      </c>
      <c r="S60" s="45">
        <f>A125203754L_Latest</f>
        <v>0</v>
      </c>
      <c r="T60" s="45">
        <f>A125200946A_Latest</f>
        <v>1.419</v>
      </c>
      <c r="U60" s="58">
        <v>9</v>
      </c>
    </row>
    <row r="61" spans="1:21" hidden="1">
      <c r="A61" s="47"/>
      <c r="B61" s="52" t="s">
        <v>1144</v>
      </c>
      <c r="C61" s="45">
        <f>A125197186C_Latest</f>
        <v>45.445999999999998</v>
      </c>
      <c r="D61" s="45">
        <f>A125202802A_Latest</f>
        <v>17.568000000000001</v>
      </c>
      <c r="E61" s="45">
        <f>A125199994L_Latest</f>
        <v>27.878</v>
      </c>
      <c r="F61" s="45">
        <f>A125198590X_Latest</f>
        <v>43.003999999999998</v>
      </c>
      <c r="G61" s="45">
        <f>A125204206T_Latest</f>
        <v>16.117000000000001</v>
      </c>
      <c r="H61" s="45">
        <f>A125201398T_Latest</f>
        <v>26.888000000000002</v>
      </c>
      <c r="I61" s="45">
        <f>A125197654F_Latest</f>
        <v>13.585000000000001</v>
      </c>
      <c r="J61" s="45">
        <f>A125203270T_Latest</f>
        <v>4.1989999999999998</v>
      </c>
      <c r="K61" s="45">
        <f>A125200462F_Latest</f>
        <v>9.3870000000000005</v>
      </c>
      <c r="L61" s="45">
        <f>A125199058W_Latest</f>
        <v>18.838000000000001</v>
      </c>
      <c r="M61" s="45">
        <f>A125204674F_Latest</f>
        <v>8.7379999999999995</v>
      </c>
      <c r="N61" s="45">
        <f>A125201866V_Latest</f>
        <v>10.1</v>
      </c>
      <c r="O61" s="45">
        <f>A125199526X_Latest</f>
        <v>10.581</v>
      </c>
      <c r="P61" s="45">
        <f>A125205142K_Latest</f>
        <v>3.181</v>
      </c>
      <c r="Q61" s="45">
        <f>A125202334X_Latest</f>
        <v>7.4009999999999998</v>
      </c>
      <c r="R61" s="45">
        <f>A125198122K_Latest</f>
        <v>2.4420000000000002</v>
      </c>
      <c r="S61" s="45">
        <f>A125203738L_Latest</f>
        <v>1.4510000000000001</v>
      </c>
      <c r="T61" s="45">
        <f>A125200930J_Latest</f>
        <v>0.99099999999999999</v>
      </c>
      <c r="U61" s="58">
        <v>10</v>
      </c>
    </row>
    <row r="62" spans="1:21" hidden="1">
      <c r="A62" s="47"/>
      <c r="B62" s="48" t="s">
        <v>1145</v>
      </c>
      <c r="C62" s="45">
        <f>A125197206A_Latest</f>
        <v>86.605000000000004</v>
      </c>
      <c r="D62" s="45">
        <f>A125202822K_Latest</f>
        <v>35.406999999999996</v>
      </c>
      <c r="E62" s="45">
        <f>A125200014A_Latest</f>
        <v>51.197000000000003</v>
      </c>
      <c r="F62" s="45">
        <f>A125198610W_Latest</f>
        <v>85.432000000000002</v>
      </c>
      <c r="G62" s="45">
        <f>A125204226A_Latest</f>
        <v>34.767000000000003</v>
      </c>
      <c r="H62" s="45">
        <f>A125201418R_Latest</f>
        <v>50.664999999999999</v>
      </c>
      <c r="I62" s="45">
        <f>A125197674R_Latest</f>
        <v>17.824000000000002</v>
      </c>
      <c r="J62" s="45">
        <f>A125203290A_Latest</f>
        <v>12.614000000000001</v>
      </c>
      <c r="K62" s="45">
        <f>A125200482R_Latest</f>
        <v>5.21</v>
      </c>
      <c r="L62" s="45">
        <f>A125199078F_Latest</f>
        <v>43.213999999999999</v>
      </c>
      <c r="M62" s="45">
        <f>A125204694R_Latest</f>
        <v>15.04</v>
      </c>
      <c r="N62" s="45">
        <f>A125201886C_Latest</f>
        <v>28.173999999999999</v>
      </c>
      <c r="O62" s="45">
        <f>A125199546J_Latest</f>
        <v>24.393999999999998</v>
      </c>
      <c r="P62" s="45">
        <f>A125205162V_Latest</f>
        <v>7.1130000000000004</v>
      </c>
      <c r="Q62" s="45">
        <f>A125202354J_Latest</f>
        <v>17.280999999999999</v>
      </c>
      <c r="R62" s="45">
        <f>A125198142V_Latest</f>
        <v>1.1719999999999999</v>
      </c>
      <c r="S62" s="45">
        <f>A125203758W_Latest</f>
        <v>0.64</v>
      </c>
      <c r="T62" s="45">
        <f>A125200950T_Latest</f>
        <v>0.53200000000000003</v>
      </c>
      <c r="U62" s="58">
        <v>11</v>
      </c>
    </row>
    <row r="63" spans="1:21" hidden="1">
      <c r="A63" s="47"/>
      <c r="B63" s="54" t="s">
        <v>1146</v>
      </c>
      <c r="C63" s="45">
        <f>A125197166V_Latest</f>
        <v>24.419</v>
      </c>
      <c r="D63" s="45">
        <f>A125202782C_Latest</f>
        <v>10.842000000000001</v>
      </c>
      <c r="E63" s="45">
        <f>A125199974C_Latest</f>
        <v>13.576000000000001</v>
      </c>
      <c r="F63" s="45">
        <f>A125198570R_Latest</f>
        <v>23.974</v>
      </c>
      <c r="G63" s="45">
        <f>A125204186V_Latest</f>
        <v>10.842000000000001</v>
      </c>
      <c r="H63" s="45">
        <f>A125201378J_Latest</f>
        <v>13.132</v>
      </c>
      <c r="I63" s="45">
        <f>A125197634W_Latest</f>
        <v>6.6459999999999999</v>
      </c>
      <c r="J63" s="45">
        <f>A125203250J_Latest</f>
        <v>5.89</v>
      </c>
      <c r="K63" s="45">
        <f>A125200442W_Latest</f>
        <v>0.75600000000000001</v>
      </c>
      <c r="L63" s="45">
        <f>A125199038L_Latest</f>
        <v>11.791</v>
      </c>
      <c r="M63" s="45">
        <f>A125204654W_Latest</f>
        <v>3.9460000000000002</v>
      </c>
      <c r="N63" s="45">
        <f>A125201846K_Latest</f>
        <v>7.8440000000000003</v>
      </c>
      <c r="O63" s="45">
        <f>A125199506R_Latest</f>
        <v>5.5369999999999999</v>
      </c>
      <c r="P63" s="45">
        <f>A125205122A_Latest</f>
        <v>1.006</v>
      </c>
      <c r="Q63" s="45">
        <f>A125202314R_Latest</f>
        <v>4.5309999999999997</v>
      </c>
      <c r="R63" s="45">
        <f>A125198102A_Latest</f>
        <v>0.44400000000000001</v>
      </c>
      <c r="S63" s="45">
        <f>A125203718C_Latest</f>
        <v>0</v>
      </c>
      <c r="T63" s="45">
        <f>A125200910X_Latest</f>
        <v>0.44400000000000001</v>
      </c>
      <c r="U63" s="58">
        <v>12</v>
      </c>
    </row>
    <row r="64" spans="1:21" hidden="1">
      <c r="A64" s="47"/>
      <c r="B64" s="54" t="s">
        <v>1147</v>
      </c>
      <c r="C64" s="45">
        <f>A125197158V_Latest</f>
        <v>62.186</v>
      </c>
      <c r="D64" s="45">
        <f>A125202774C_Latest</f>
        <v>24.565000000000001</v>
      </c>
      <c r="E64" s="45">
        <f>A125199966C_Latest</f>
        <v>37.621000000000002</v>
      </c>
      <c r="F64" s="45">
        <f>A125198562R_Latest</f>
        <v>61.457999999999998</v>
      </c>
      <c r="G64" s="45">
        <f>A125204178V_Latest</f>
        <v>23.925000000000001</v>
      </c>
      <c r="H64" s="45">
        <f>A125201370R_Latest</f>
        <v>37.533999999999999</v>
      </c>
      <c r="I64" s="45">
        <f>A125197626W_Latest</f>
        <v>11.178000000000001</v>
      </c>
      <c r="J64" s="45">
        <f>A125203242J_Latest</f>
        <v>6.7240000000000002</v>
      </c>
      <c r="K64" s="45">
        <f>A125200434W_Latest</f>
        <v>4.4539999999999997</v>
      </c>
      <c r="L64" s="45">
        <f>A125199030V_Latest</f>
        <v>31.423999999999999</v>
      </c>
      <c r="M64" s="45">
        <f>A125204646W_Latest</f>
        <v>11.093</v>
      </c>
      <c r="N64" s="45">
        <f>A125201838K_Latest</f>
        <v>20.329999999999998</v>
      </c>
      <c r="O64" s="45">
        <f>A125199498A_Latest</f>
        <v>18.856999999999999</v>
      </c>
      <c r="P64" s="45">
        <f>A125205114A_Latest</f>
        <v>6.1070000000000002</v>
      </c>
      <c r="Q64" s="45">
        <f>A125202306R_Latest</f>
        <v>12.75</v>
      </c>
      <c r="R64" s="45">
        <f>A125198094L_Latest</f>
        <v>0.72799999999999998</v>
      </c>
      <c r="S64" s="45">
        <f>A125203710K_Latest</f>
        <v>0.64</v>
      </c>
      <c r="T64" s="45">
        <f>A125200902X_Latest</f>
        <v>8.7999999999999995E-2</v>
      </c>
      <c r="U64" s="58">
        <v>13</v>
      </c>
    </row>
    <row r="65" spans="1:21" hidden="1">
      <c r="A65" s="47"/>
      <c r="B65" s="54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</row>
    <row r="66" spans="1:21" hidden="1">
      <c r="A66" s="47"/>
      <c r="B66" s="54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</row>
    <row r="67" spans="1:21" hidden="1">
      <c r="A67" s="47"/>
      <c r="B67" s="48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</row>
    <row r="68" spans="1:21" hidden="1">
      <c r="A68" s="57"/>
      <c r="B68" s="56"/>
      <c r="C68" s="59">
        <v>1</v>
      </c>
      <c r="D68" s="59">
        <v>2</v>
      </c>
      <c r="E68" s="59">
        <v>3</v>
      </c>
      <c r="F68" s="59">
        <v>4</v>
      </c>
      <c r="G68" s="59">
        <v>5</v>
      </c>
      <c r="H68" s="59">
        <v>6</v>
      </c>
      <c r="I68" s="59">
        <v>7</v>
      </c>
      <c r="J68" s="59">
        <v>8</v>
      </c>
      <c r="K68" s="59">
        <v>9</v>
      </c>
      <c r="L68" s="59">
        <v>10</v>
      </c>
      <c r="M68" s="59">
        <v>11</v>
      </c>
      <c r="N68" s="59">
        <v>12</v>
      </c>
      <c r="O68" s="59">
        <v>13</v>
      </c>
      <c r="P68" s="59">
        <v>14</v>
      </c>
      <c r="Q68" s="59">
        <v>15</v>
      </c>
      <c r="R68" s="59">
        <v>16</v>
      </c>
      <c r="S68" s="59">
        <v>17</v>
      </c>
      <c r="T68" s="59">
        <v>18</v>
      </c>
    </row>
    <row r="69" spans="1:21" hidden="1">
      <c r="A69" s="36"/>
      <c r="B69" s="36"/>
      <c r="C69" s="73" t="s">
        <v>1128</v>
      </c>
      <c r="D69" s="73"/>
      <c r="E69" s="73"/>
      <c r="F69" s="73" t="s">
        <v>1148</v>
      </c>
      <c r="G69" s="73"/>
      <c r="H69" s="73"/>
      <c r="I69" s="73" t="s">
        <v>1149</v>
      </c>
      <c r="J69" s="73"/>
      <c r="K69" s="73"/>
      <c r="L69" s="73" t="s">
        <v>1150</v>
      </c>
      <c r="M69" s="73"/>
      <c r="N69" s="73"/>
      <c r="O69" s="73" t="s">
        <v>1151</v>
      </c>
      <c r="P69" s="73"/>
      <c r="Q69" s="73"/>
      <c r="R69" s="73" t="s">
        <v>1152</v>
      </c>
      <c r="S69" s="73"/>
      <c r="T69" s="73"/>
    </row>
    <row r="70" spans="1:21" hidden="1">
      <c r="A70" s="36"/>
      <c r="B70" s="36"/>
      <c r="C70" s="37" t="s">
        <v>1130</v>
      </c>
      <c r="D70" s="37" t="s">
        <v>1131</v>
      </c>
      <c r="E70" s="37" t="s">
        <v>1132</v>
      </c>
      <c r="F70" s="37" t="s">
        <v>1130</v>
      </c>
      <c r="G70" s="37" t="s">
        <v>1131</v>
      </c>
      <c r="H70" s="37" t="s">
        <v>1132</v>
      </c>
      <c r="I70" s="37" t="s">
        <v>1130</v>
      </c>
      <c r="J70" s="37" t="s">
        <v>1131</v>
      </c>
      <c r="K70" s="37" t="s">
        <v>1132</v>
      </c>
      <c r="L70" s="37" t="s">
        <v>1130</v>
      </c>
      <c r="M70" s="37" t="s">
        <v>1131</v>
      </c>
      <c r="N70" s="37" t="s">
        <v>1132</v>
      </c>
      <c r="O70" s="37" t="s">
        <v>1130</v>
      </c>
      <c r="P70" s="37" t="s">
        <v>1131</v>
      </c>
      <c r="Q70" s="37" t="s">
        <v>1132</v>
      </c>
      <c r="R70" s="37" t="s">
        <v>1130</v>
      </c>
      <c r="S70" s="37" t="s">
        <v>1131</v>
      </c>
      <c r="T70" s="37" t="s">
        <v>1132</v>
      </c>
    </row>
    <row r="71" spans="1:21" hidden="1">
      <c r="A71" s="36"/>
      <c r="B71" s="36"/>
      <c r="C71" s="40" t="s">
        <v>1133</v>
      </c>
      <c r="D71" s="40" t="s">
        <v>1133</v>
      </c>
      <c r="E71" s="40" t="s">
        <v>1133</v>
      </c>
      <c r="F71" s="40" t="s">
        <v>1133</v>
      </c>
      <c r="G71" s="40" t="s">
        <v>1133</v>
      </c>
      <c r="H71" s="40" t="s">
        <v>1133</v>
      </c>
      <c r="I71" s="40" t="s">
        <v>1133</v>
      </c>
      <c r="J71" s="40" t="s">
        <v>1133</v>
      </c>
      <c r="K71" s="40" t="s">
        <v>1133</v>
      </c>
      <c r="L71" s="40" t="s">
        <v>1133</v>
      </c>
      <c r="M71" s="40" t="s">
        <v>1133</v>
      </c>
      <c r="N71" s="40" t="s">
        <v>1133</v>
      </c>
      <c r="O71" s="40" t="s">
        <v>1133</v>
      </c>
      <c r="P71" s="40" t="s">
        <v>1133</v>
      </c>
      <c r="Q71" s="40" t="s">
        <v>1133</v>
      </c>
      <c r="R71" s="40" t="s">
        <v>1133</v>
      </c>
      <c r="S71" s="40" t="s">
        <v>1133</v>
      </c>
      <c r="T71" s="40" t="s">
        <v>1133</v>
      </c>
    </row>
    <row r="72" spans="1:21" hidden="1">
      <c r="A72" s="41" t="s">
        <v>1134</v>
      </c>
      <c r="B72" s="36"/>
      <c r="C72" s="40"/>
      <c r="D72" s="40"/>
      <c r="E72" s="40"/>
      <c r="F72" s="42"/>
      <c r="G72" s="63"/>
      <c r="H72" s="63"/>
    </row>
    <row r="73" spans="1:21" hidden="1">
      <c r="A73" s="43"/>
      <c r="B73" s="44" t="s">
        <v>1135</v>
      </c>
      <c r="C73" s="46" t="s">
        <v>262</v>
      </c>
      <c r="D73" s="46" t="s">
        <v>263</v>
      </c>
      <c r="E73" s="46" t="s">
        <v>264</v>
      </c>
      <c r="F73" s="46" t="s">
        <v>301</v>
      </c>
      <c r="G73" s="46" t="s">
        <v>302</v>
      </c>
      <c r="H73" s="46" t="s">
        <v>303</v>
      </c>
      <c r="I73" s="46" t="s">
        <v>340</v>
      </c>
      <c r="J73" s="46" t="s">
        <v>341</v>
      </c>
      <c r="K73" s="46" t="s">
        <v>342</v>
      </c>
      <c r="L73" s="46" t="s">
        <v>379</v>
      </c>
      <c r="M73" s="46" t="s">
        <v>380</v>
      </c>
      <c r="N73" s="46" t="s">
        <v>381</v>
      </c>
      <c r="O73" s="46" t="s">
        <v>418</v>
      </c>
      <c r="P73" s="46" t="s">
        <v>419</v>
      </c>
      <c r="Q73" s="46" t="s">
        <v>420</v>
      </c>
      <c r="R73" s="46" t="s">
        <v>457</v>
      </c>
      <c r="S73" s="46" t="s">
        <v>458</v>
      </c>
      <c r="T73" s="46" t="s">
        <v>459</v>
      </c>
      <c r="U73" s="58">
        <v>1</v>
      </c>
    </row>
    <row r="74" spans="1:21" hidden="1">
      <c r="A74" s="47"/>
      <c r="B74" s="48" t="s">
        <v>1136</v>
      </c>
      <c r="C74" s="46" t="s">
        <v>265</v>
      </c>
      <c r="D74" s="46" t="s">
        <v>266</v>
      </c>
      <c r="E74" s="46" t="s">
        <v>267</v>
      </c>
      <c r="F74" s="46" t="s">
        <v>304</v>
      </c>
      <c r="G74" s="46" t="s">
        <v>305</v>
      </c>
      <c r="H74" s="46" t="s">
        <v>306</v>
      </c>
      <c r="I74" s="46" t="s">
        <v>343</v>
      </c>
      <c r="J74" s="46" t="s">
        <v>344</v>
      </c>
      <c r="K74" s="46" t="s">
        <v>345</v>
      </c>
      <c r="L74" s="46" t="s">
        <v>382</v>
      </c>
      <c r="M74" s="46" t="s">
        <v>383</v>
      </c>
      <c r="N74" s="46" t="s">
        <v>384</v>
      </c>
      <c r="O74" s="46" t="s">
        <v>421</v>
      </c>
      <c r="P74" s="46" t="s">
        <v>422</v>
      </c>
      <c r="Q74" s="46" t="s">
        <v>423</v>
      </c>
      <c r="R74" s="46" t="s">
        <v>460</v>
      </c>
      <c r="S74" s="46" t="s">
        <v>461</v>
      </c>
      <c r="T74" s="46" t="s">
        <v>462</v>
      </c>
      <c r="U74" s="58">
        <v>2</v>
      </c>
    </row>
    <row r="75" spans="1:21" hidden="1">
      <c r="A75" s="47"/>
      <c r="B75" s="49" t="s">
        <v>1137</v>
      </c>
      <c r="C75" s="46" t="s">
        <v>268</v>
      </c>
      <c r="D75" s="46" t="s">
        <v>269</v>
      </c>
      <c r="E75" s="46" t="s">
        <v>270</v>
      </c>
      <c r="F75" s="46" t="s">
        <v>307</v>
      </c>
      <c r="G75" s="46" t="s">
        <v>308</v>
      </c>
      <c r="H75" s="46" t="s">
        <v>309</v>
      </c>
      <c r="I75" s="46" t="s">
        <v>346</v>
      </c>
      <c r="J75" s="46" t="s">
        <v>347</v>
      </c>
      <c r="K75" s="46" t="s">
        <v>348</v>
      </c>
      <c r="L75" s="46" t="s">
        <v>385</v>
      </c>
      <c r="M75" s="46" t="s">
        <v>386</v>
      </c>
      <c r="N75" s="46" t="s">
        <v>387</v>
      </c>
      <c r="O75" s="46" t="s">
        <v>424</v>
      </c>
      <c r="P75" s="46" t="s">
        <v>425</v>
      </c>
      <c r="Q75" s="46" t="s">
        <v>426</v>
      </c>
      <c r="R75" s="46" t="s">
        <v>463</v>
      </c>
      <c r="S75" s="46" t="s">
        <v>464</v>
      </c>
      <c r="T75" s="46" t="s">
        <v>465</v>
      </c>
      <c r="U75" s="58">
        <v>3</v>
      </c>
    </row>
    <row r="76" spans="1:21" hidden="1">
      <c r="A76" s="47"/>
      <c r="B76" s="49" t="s">
        <v>1138</v>
      </c>
      <c r="C76" s="46" t="s">
        <v>271</v>
      </c>
      <c r="D76" s="46" t="s">
        <v>272</v>
      </c>
      <c r="E76" s="46" t="s">
        <v>273</v>
      </c>
      <c r="F76" s="46" t="s">
        <v>310</v>
      </c>
      <c r="G76" s="46" t="s">
        <v>311</v>
      </c>
      <c r="H76" s="46" t="s">
        <v>312</v>
      </c>
      <c r="I76" s="46" t="s">
        <v>349</v>
      </c>
      <c r="J76" s="46" t="s">
        <v>350</v>
      </c>
      <c r="K76" s="46" t="s">
        <v>351</v>
      </c>
      <c r="L76" s="46" t="s">
        <v>388</v>
      </c>
      <c r="M76" s="46" t="s">
        <v>389</v>
      </c>
      <c r="N76" s="46" t="s">
        <v>390</v>
      </c>
      <c r="O76" s="46" t="s">
        <v>427</v>
      </c>
      <c r="P76" s="46" t="s">
        <v>428</v>
      </c>
      <c r="Q76" s="46" t="s">
        <v>429</v>
      </c>
      <c r="R76" s="46" t="s">
        <v>466</v>
      </c>
      <c r="S76" s="46" t="s">
        <v>467</v>
      </c>
      <c r="T76" s="46" t="s">
        <v>468</v>
      </c>
      <c r="U76" s="58">
        <v>4</v>
      </c>
    </row>
    <row r="77" spans="1:21" hidden="1">
      <c r="A77" s="47"/>
      <c r="B77" s="50" t="s">
        <v>1139</v>
      </c>
      <c r="C77" s="46" t="s">
        <v>274</v>
      </c>
      <c r="D77" s="46" t="s">
        <v>275</v>
      </c>
      <c r="E77" s="46" t="s">
        <v>276</v>
      </c>
      <c r="F77" s="46" t="s">
        <v>313</v>
      </c>
      <c r="G77" s="46" t="s">
        <v>314</v>
      </c>
      <c r="H77" s="46" t="s">
        <v>315</v>
      </c>
      <c r="I77" s="46" t="s">
        <v>352</v>
      </c>
      <c r="J77" s="46" t="s">
        <v>353</v>
      </c>
      <c r="K77" s="46" t="s">
        <v>354</v>
      </c>
      <c r="L77" s="46" t="s">
        <v>391</v>
      </c>
      <c r="M77" s="46" t="s">
        <v>392</v>
      </c>
      <c r="N77" s="46" t="s">
        <v>393</v>
      </c>
      <c r="O77" s="46" t="s">
        <v>430</v>
      </c>
      <c r="P77" s="46" t="s">
        <v>431</v>
      </c>
      <c r="Q77" s="46" t="s">
        <v>432</v>
      </c>
      <c r="R77" s="46" t="s">
        <v>469</v>
      </c>
      <c r="S77" s="46" t="s">
        <v>470</v>
      </c>
      <c r="T77" s="46" t="s">
        <v>471</v>
      </c>
      <c r="U77" s="58">
        <v>5</v>
      </c>
    </row>
    <row r="78" spans="1:21" hidden="1">
      <c r="A78" s="47"/>
      <c r="B78" s="51" t="s">
        <v>1140</v>
      </c>
      <c r="C78" s="46" t="s">
        <v>277</v>
      </c>
      <c r="D78" s="46" t="s">
        <v>278</v>
      </c>
      <c r="E78" s="46" t="s">
        <v>279</v>
      </c>
      <c r="F78" s="46" t="s">
        <v>316</v>
      </c>
      <c r="G78" s="46" t="s">
        <v>317</v>
      </c>
      <c r="H78" s="46" t="s">
        <v>318</v>
      </c>
      <c r="I78" s="46" t="s">
        <v>355</v>
      </c>
      <c r="J78" s="46" t="s">
        <v>356</v>
      </c>
      <c r="K78" s="46" t="s">
        <v>357</v>
      </c>
      <c r="L78" s="46" t="s">
        <v>394</v>
      </c>
      <c r="M78" s="46" t="s">
        <v>395</v>
      </c>
      <c r="N78" s="46" t="s">
        <v>396</v>
      </c>
      <c r="O78" s="46" t="s">
        <v>433</v>
      </c>
      <c r="P78" s="46" t="s">
        <v>434</v>
      </c>
      <c r="Q78" s="46" t="s">
        <v>435</v>
      </c>
      <c r="R78" s="46" t="s">
        <v>472</v>
      </c>
      <c r="S78" s="46" t="s">
        <v>473</v>
      </c>
      <c r="T78" s="46" t="s">
        <v>474</v>
      </c>
      <c r="U78" s="58">
        <v>6</v>
      </c>
    </row>
    <row r="79" spans="1:21" hidden="1">
      <c r="A79" s="47"/>
      <c r="B79" s="52" t="s">
        <v>1141</v>
      </c>
      <c r="C79" s="46" t="s">
        <v>280</v>
      </c>
      <c r="D79" s="46" t="s">
        <v>281</v>
      </c>
      <c r="E79" s="46" t="s">
        <v>282</v>
      </c>
      <c r="F79" s="46" t="s">
        <v>319</v>
      </c>
      <c r="G79" s="46" t="s">
        <v>320</v>
      </c>
      <c r="H79" s="46" t="s">
        <v>321</v>
      </c>
      <c r="I79" s="46" t="s">
        <v>358</v>
      </c>
      <c r="J79" s="46" t="s">
        <v>359</v>
      </c>
      <c r="K79" s="46" t="s">
        <v>360</v>
      </c>
      <c r="L79" s="46" t="s">
        <v>397</v>
      </c>
      <c r="M79" s="46" t="s">
        <v>398</v>
      </c>
      <c r="N79" s="46" t="s">
        <v>399</v>
      </c>
      <c r="O79" s="46" t="s">
        <v>436</v>
      </c>
      <c r="P79" s="46" t="s">
        <v>437</v>
      </c>
      <c r="Q79" s="46" t="s">
        <v>438</v>
      </c>
      <c r="R79" s="46" t="s">
        <v>475</v>
      </c>
      <c r="S79" s="46" t="s">
        <v>476</v>
      </c>
      <c r="T79" s="46" t="s">
        <v>477</v>
      </c>
      <c r="U79" s="58">
        <v>7</v>
      </c>
    </row>
    <row r="80" spans="1:21" hidden="1">
      <c r="A80" s="47"/>
      <c r="B80" s="53" t="s">
        <v>1142</v>
      </c>
      <c r="C80" s="46" t="s">
        <v>283</v>
      </c>
      <c r="D80" s="46" t="s">
        <v>284</v>
      </c>
      <c r="E80" s="46" t="s">
        <v>285</v>
      </c>
      <c r="F80" s="46" t="s">
        <v>322</v>
      </c>
      <c r="G80" s="46" t="s">
        <v>323</v>
      </c>
      <c r="H80" s="46" t="s">
        <v>324</v>
      </c>
      <c r="I80" s="46" t="s">
        <v>361</v>
      </c>
      <c r="J80" s="46" t="s">
        <v>362</v>
      </c>
      <c r="K80" s="46" t="s">
        <v>363</v>
      </c>
      <c r="L80" s="46" t="s">
        <v>400</v>
      </c>
      <c r="M80" s="46" t="s">
        <v>401</v>
      </c>
      <c r="N80" s="46" t="s">
        <v>402</v>
      </c>
      <c r="O80" s="46" t="s">
        <v>439</v>
      </c>
      <c r="P80" s="46" t="s">
        <v>440</v>
      </c>
      <c r="Q80" s="46" t="s">
        <v>441</v>
      </c>
      <c r="R80" s="46" t="s">
        <v>478</v>
      </c>
      <c r="S80" s="46" t="s">
        <v>479</v>
      </c>
      <c r="T80" s="46" t="s">
        <v>480</v>
      </c>
      <c r="U80" s="58">
        <v>8</v>
      </c>
    </row>
    <row r="81" spans="1:21" hidden="1">
      <c r="A81" s="47"/>
      <c r="B81" s="52" t="s">
        <v>1143</v>
      </c>
      <c r="C81" s="46" t="s">
        <v>286</v>
      </c>
      <c r="D81" s="46" t="s">
        <v>287</v>
      </c>
      <c r="E81" s="46" t="s">
        <v>288</v>
      </c>
      <c r="F81" s="46" t="s">
        <v>325</v>
      </c>
      <c r="G81" s="46" t="s">
        <v>326</v>
      </c>
      <c r="H81" s="46" t="s">
        <v>327</v>
      </c>
      <c r="I81" s="46" t="s">
        <v>364</v>
      </c>
      <c r="J81" s="46" t="s">
        <v>365</v>
      </c>
      <c r="K81" s="46" t="s">
        <v>366</v>
      </c>
      <c r="L81" s="46" t="s">
        <v>403</v>
      </c>
      <c r="M81" s="46" t="s">
        <v>404</v>
      </c>
      <c r="N81" s="46" t="s">
        <v>405</v>
      </c>
      <c r="O81" s="46" t="s">
        <v>442</v>
      </c>
      <c r="P81" s="46" t="s">
        <v>443</v>
      </c>
      <c r="Q81" s="46" t="s">
        <v>444</v>
      </c>
      <c r="R81" s="46" t="s">
        <v>481</v>
      </c>
      <c r="S81" s="46" t="s">
        <v>482</v>
      </c>
      <c r="T81" s="46" t="s">
        <v>483</v>
      </c>
      <c r="U81" s="58">
        <v>9</v>
      </c>
    </row>
    <row r="82" spans="1:21" hidden="1">
      <c r="A82" s="47"/>
      <c r="B82" s="52" t="s">
        <v>1144</v>
      </c>
      <c r="C82" s="46" t="s">
        <v>289</v>
      </c>
      <c r="D82" s="46" t="s">
        <v>290</v>
      </c>
      <c r="E82" s="46" t="s">
        <v>291</v>
      </c>
      <c r="F82" s="46" t="s">
        <v>328</v>
      </c>
      <c r="G82" s="46" t="s">
        <v>329</v>
      </c>
      <c r="H82" s="46" t="s">
        <v>330</v>
      </c>
      <c r="I82" s="46" t="s">
        <v>367</v>
      </c>
      <c r="J82" s="46" t="s">
        <v>368</v>
      </c>
      <c r="K82" s="46" t="s">
        <v>369</v>
      </c>
      <c r="L82" s="46" t="s">
        <v>406</v>
      </c>
      <c r="M82" s="46" t="s">
        <v>407</v>
      </c>
      <c r="N82" s="46" t="s">
        <v>408</v>
      </c>
      <c r="O82" s="46" t="s">
        <v>445</v>
      </c>
      <c r="P82" s="46" t="s">
        <v>446</v>
      </c>
      <c r="Q82" s="46" t="s">
        <v>447</v>
      </c>
      <c r="R82" s="46" t="s">
        <v>484</v>
      </c>
      <c r="S82" s="46" t="s">
        <v>485</v>
      </c>
      <c r="T82" s="46" t="s">
        <v>486</v>
      </c>
      <c r="U82" s="58">
        <v>10</v>
      </c>
    </row>
    <row r="83" spans="1:21" hidden="1">
      <c r="A83" s="47"/>
      <c r="B83" s="48" t="s">
        <v>1145</v>
      </c>
      <c r="C83" s="46" t="s">
        <v>292</v>
      </c>
      <c r="D83" s="46" t="s">
        <v>293</v>
      </c>
      <c r="E83" s="46" t="s">
        <v>294</v>
      </c>
      <c r="F83" s="46" t="s">
        <v>331</v>
      </c>
      <c r="G83" s="46" t="s">
        <v>332</v>
      </c>
      <c r="H83" s="46" t="s">
        <v>333</v>
      </c>
      <c r="I83" s="46" t="s">
        <v>370</v>
      </c>
      <c r="J83" s="46" t="s">
        <v>371</v>
      </c>
      <c r="K83" s="46" t="s">
        <v>372</v>
      </c>
      <c r="L83" s="46" t="s">
        <v>409</v>
      </c>
      <c r="M83" s="46" t="s">
        <v>410</v>
      </c>
      <c r="N83" s="46" t="s">
        <v>411</v>
      </c>
      <c r="O83" s="46" t="s">
        <v>448</v>
      </c>
      <c r="P83" s="46" t="s">
        <v>449</v>
      </c>
      <c r="Q83" s="46" t="s">
        <v>450</v>
      </c>
      <c r="R83" s="46" t="s">
        <v>487</v>
      </c>
      <c r="S83" s="46" t="s">
        <v>488</v>
      </c>
      <c r="T83" s="46" t="s">
        <v>489</v>
      </c>
      <c r="U83" s="58">
        <v>11</v>
      </c>
    </row>
    <row r="84" spans="1:21" hidden="1">
      <c r="A84" s="47"/>
      <c r="B84" s="54" t="s">
        <v>1146</v>
      </c>
      <c r="C84" s="46" t="s">
        <v>295</v>
      </c>
      <c r="D84" s="46" t="s">
        <v>296</v>
      </c>
      <c r="E84" s="46" t="s">
        <v>297</v>
      </c>
      <c r="F84" s="46" t="s">
        <v>334</v>
      </c>
      <c r="G84" s="46" t="s">
        <v>335</v>
      </c>
      <c r="H84" s="46" t="s">
        <v>336</v>
      </c>
      <c r="I84" s="46" t="s">
        <v>373</v>
      </c>
      <c r="J84" s="46" t="s">
        <v>374</v>
      </c>
      <c r="K84" s="46" t="s">
        <v>375</v>
      </c>
      <c r="L84" s="46" t="s">
        <v>412</v>
      </c>
      <c r="M84" s="46" t="s">
        <v>413</v>
      </c>
      <c r="N84" s="46" t="s">
        <v>414</v>
      </c>
      <c r="O84" s="46" t="s">
        <v>451</v>
      </c>
      <c r="P84" s="46" t="s">
        <v>452</v>
      </c>
      <c r="Q84" s="46" t="s">
        <v>453</v>
      </c>
      <c r="R84" s="46" t="s">
        <v>490</v>
      </c>
      <c r="S84" s="46" t="s">
        <v>491</v>
      </c>
      <c r="T84" s="46" t="s">
        <v>492</v>
      </c>
      <c r="U84" s="58">
        <v>12</v>
      </c>
    </row>
    <row r="85" spans="1:21" hidden="1">
      <c r="A85" s="47"/>
      <c r="B85" s="54" t="s">
        <v>1147</v>
      </c>
      <c r="C85" s="46" t="s">
        <v>298</v>
      </c>
      <c r="D85" s="46" t="s">
        <v>299</v>
      </c>
      <c r="E85" s="46" t="s">
        <v>300</v>
      </c>
      <c r="F85" s="46" t="s">
        <v>337</v>
      </c>
      <c r="G85" s="46" t="s">
        <v>338</v>
      </c>
      <c r="H85" s="46" t="s">
        <v>339</v>
      </c>
      <c r="I85" s="46" t="s">
        <v>376</v>
      </c>
      <c r="J85" s="46" t="s">
        <v>377</v>
      </c>
      <c r="K85" s="46" t="s">
        <v>378</v>
      </c>
      <c r="L85" s="46" t="s">
        <v>415</v>
      </c>
      <c r="M85" s="46" t="s">
        <v>416</v>
      </c>
      <c r="N85" s="46" t="s">
        <v>417</v>
      </c>
      <c r="O85" s="46" t="s">
        <v>454</v>
      </c>
      <c r="P85" s="46" t="s">
        <v>455</v>
      </c>
      <c r="Q85" s="46" t="s">
        <v>456</v>
      </c>
      <c r="R85" s="46" t="s">
        <v>493</v>
      </c>
      <c r="S85" s="46" t="s">
        <v>494</v>
      </c>
      <c r="T85" s="46" t="s">
        <v>495</v>
      </c>
      <c r="U85" s="58">
        <v>13</v>
      </c>
    </row>
    <row r="86" spans="1:21" hidden="1">
      <c r="A86" s="47"/>
      <c r="B86" s="48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</row>
    <row r="87" spans="1:21">
      <c r="A87" s="47"/>
      <c r="B87" s="48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</row>
    <row r="88" spans="1:21">
      <c r="A88" s="47"/>
      <c r="B88" s="48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</row>
    <row r="89" spans="1:21">
      <c r="B89" s="57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</row>
    <row r="90" spans="1:21" ht="15" customHeight="1">
      <c r="B90" s="57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</row>
    <row r="91" spans="1:21" ht="15" customHeight="1"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</row>
  </sheetData>
  <mergeCells count="19">
    <mergeCell ref="R69:T69"/>
    <mergeCell ref="C48:E48"/>
    <mergeCell ref="F48:H48"/>
    <mergeCell ref="I48:K48"/>
    <mergeCell ref="L48:N48"/>
    <mergeCell ref="O48:Q48"/>
    <mergeCell ref="R48:T48"/>
    <mergeCell ref="C69:E69"/>
    <mergeCell ref="F69:H69"/>
    <mergeCell ref="I69:K69"/>
    <mergeCell ref="L69:N69"/>
    <mergeCell ref="O69:Q69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176DEB33-38C7-4F36-B39E-41DB2372252A}">
      <formula1>$B$31:$B$36</formula1>
    </dataValidation>
  </dataValidations>
  <hyperlinks>
    <hyperlink ref="A29" r:id="rId1" display="http://www.abs.gov.au/websitedbs/d3310114.nsf/Home/©+Copyright?OpenDocument" xr:uid="{5103D9A4-DE0B-467D-A530-B60AFC1474E7}"/>
    <hyperlink ref="C73" location="A125197190V" display="A125197190V" xr:uid="{2A8ABE7B-DFC5-49E0-84B7-8843DB470098}"/>
    <hyperlink ref="C74" location="A125197170K" display="A125197170K" xr:uid="{164D530C-54DD-4D39-AD4E-99555510AB61}"/>
    <hyperlink ref="C75" location="A125197194C" display="A125197194C" xr:uid="{2EE7C35D-B3A1-4DB5-BD38-40EB61E7E51A}"/>
    <hyperlink ref="C76" location="A125197198L" display="A125197198L" xr:uid="{D073C2E5-1B65-4DC7-B71B-2DA0A31383EF}"/>
    <hyperlink ref="C77" location="A125197174V" display="A125197174V" xr:uid="{040B784F-9E59-493F-B654-30855A60C16B}"/>
    <hyperlink ref="C78" location="A125197178C" display="A125197178C" xr:uid="{625868FF-35BD-4FB5-8D6F-5770BCA07E05}"/>
    <hyperlink ref="C79" location="A125197182V" display="A125197182V" xr:uid="{537A6C95-12DD-4C2E-96B0-6E9EECCAD57C}"/>
    <hyperlink ref="C80" location="A125197162K" display="A125197162K" xr:uid="{E695EF26-1316-4145-ACED-76C3E41F13FA}"/>
    <hyperlink ref="C81" location="A125197202T" display="A125197202T" xr:uid="{900372D9-9F6D-4311-BCA5-4802BEEE310D}"/>
    <hyperlink ref="C82" location="A125197186C" display="A125197186C" xr:uid="{EF98C774-233E-4DC1-B150-19D3E2A70E3B}"/>
    <hyperlink ref="C83" location="A125197206A" display="A125197206A" xr:uid="{932DD6AC-9062-4252-8215-A2DB952451F0}"/>
    <hyperlink ref="C84" location="A125197166V" display="A125197166V" xr:uid="{2BBB6C0B-38F5-42F7-9A3C-53930C080222}"/>
    <hyperlink ref="C85" location="A125197158V" display="A125197158V" xr:uid="{7F7A2482-CA69-45F7-8905-B89606BB7B1B}"/>
    <hyperlink ref="F73" location="A125198594J" display="A125198594J" xr:uid="{1AC9BCE9-0B74-4583-AFFA-E8CFE4A13797}"/>
    <hyperlink ref="F74" location="A125198574X" display="A125198574X" xr:uid="{287E77B3-EB1B-40EC-B90C-65ED828E027B}"/>
    <hyperlink ref="F75" location="A125198598T" display="A125198598T" xr:uid="{F212A1EF-504B-42FB-9A4B-7F16D0D7668F}"/>
    <hyperlink ref="F76" location="A125198602W" display="A125198602W" xr:uid="{8407FEBA-5EB1-489F-86AB-A566FDC4BC69}"/>
    <hyperlink ref="F77" location="A125198578J" display="A125198578J" xr:uid="{6DEF3F86-FD94-4740-AF6B-2E62846B490C}"/>
    <hyperlink ref="F78" location="A125198582X" display="A125198582X" xr:uid="{B5C70B27-C557-432C-8B29-6BF84EE3F2CC}"/>
    <hyperlink ref="F79" location="A125198586J" display="A125198586J" xr:uid="{591B41BA-6B59-4E1B-B061-2E9F7C9E9285}"/>
    <hyperlink ref="F80" location="A125198566X" display="A125198566X" xr:uid="{E07D95A3-83EE-4579-9E3B-AC9FFD3BF54D}"/>
    <hyperlink ref="F81" location="A125198606F" display="A125198606F" xr:uid="{EF4FB79B-2874-438B-AB58-C117D173E713}"/>
    <hyperlink ref="F82" location="A125198590X" display="A125198590X" xr:uid="{1ADD3970-7391-45FF-8888-774771CB9742}"/>
    <hyperlink ref="F83" location="A125198610W" display="A125198610W" xr:uid="{5EF77102-E55D-4999-B152-DBBF083B8AC1}"/>
    <hyperlink ref="F84" location="A125198570R" display="A125198570R" xr:uid="{F6CBABC9-9ADE-4AF8-A3FF-44198AEDDD29}"/>
    <hyperlink ref="F85" location="A125198562R" display="A125198562R" xr:uid="{17FA7D7F-887F-4482-AFF9-7636D5461766}"/>
    <hyperlink ref="I73" location="A125197658R" display="A125197658R" xr:uid="{FCAD228F-1B0E-4DD8-988E-EAD93877BB71}"/>
    <hyperlink ref="I74" location="A125197638F" display="A125197638F" xr:uid="{F82BE98C-81B6-4CD2-9649-DD1D1C2B3A2D}"/>
    <hyperlink ref="I75" location="A125197662F" display="A125197662F" xr:uid="{7F371A3F-279E-4FE1-BC28-18845BFD01A3}"/>
    <hyperlink ref="I76" location="A125197666R" display="A125197666R" xr:uid="{5FB83527-15BB-4ACB-8C31-2A07E42D66F2}"/>
    <hyperlink ref="I77" location="A125197642W" display="A125197642W" xr:uid="{62AE0A1B-BD40-44D8-9CC2-D6B07C13E6AC}"/>
    <hyperlink ref="I78" location="A125197646F" display="A125197646F" xr:uid="{B20DFEE6-DFDA-40D2-95EC-F5B609039210}"/>
    <hyperlink ref="I79" location="A125197650W" display="A125197650W" xr:uid="{9BB3FA3C-706C-478E-877F-A5B8A65EF9E2}"/>
    <hyperlink ref="I80" location="A125197630L" display="A125197630L" xr:uid="{EF6B70E0-FC1F-4833-BEF6-F35E7EC9CEA6}"/>
    <hyperlink ref="I81" location="A125197670F" display="A125197670F" xr:uid="{3B32A88A-5188-4443-B48C-48644F59E531}"/>
    <hyperlink ref="I82" location="A125197654F" display="A125197654F" xr:uid="{B101A7C3-B223-4C54-8A86-BAC448BE3E86}"/>
    <hyperlink ref="I83" location="A125197674R" display="A125197674R" xr:uid="{01968EEC-9F97-49BD-8487-2CED464CADFB}"/>
    <hyperlink ref="I84" location="A125197634W" display="A125197634W" xr:uid="{FFD385D9-7288-4CFD-93D7-E85CFCA9CEB9}"/>
    <hyperlink ref="I85" location="A125197626W" display="A125197626W" xr:uid="{4AC228D9-3F10-4102-A099-FE43C7B0C002}"/>
    <hyperlink ref="L73" location="A125199062L" display="A125199062L" xr:uid="{865C2228-5068-4580-88CE-4096523174CB}"/>
    <hyperlink ref="L74" location="A125199042C" display="A125199042C" xr:uid="{FFE6C821-3BA2-45C2-B79E-0A38098A871F}"/>
    <hyperlink ref="L75" location="A125199066W" display="A125199066W" xr:uid="{087E7783-2F34-4808-8041-528078878B3A}"/>
    <hyperlink ref="L76" location="A125199070L" display="A125199070L" xr:uid="{06A5C3B8-3246-4842-90B8-0F8281F9A787}"/>
    <hyperlink ref="L77" location="A125199046L" display="A125199046L" xr:uid="{3E52B70E-AA21-4540-B7B9-67A7FA17BFD1}"/>
    <hyperlink ref="L78" location="A125199050C" display="A125199050C" xr:uid="{5A2AF2CF-E1B2-4345-BAD5-3D874BEAE1F8}"/>
    <hyperlink ref="L79" location="A125199054L" display="A125199054L" xr:uid="{E7DF1FF1-97E9-43B8-81D2-65F40DA302A1}"/>
    <hyperlink ref="L80" location="A125199034C" display="A125199034C" xr:uid="{1ADDAD53-126D-467B-ACB2-30EC49F50FA6}"/>
    <hyperlink ref="L81" location="A125199074W" display="A125199074W" xr:uid="{F991ABB1-FE8D-4CC3-A4FC-3D71DAA6B484}"/>
    <hyperlink ref="L82" location="A125199058W" display="A125199058W" xr:uid="{0C6522EF-1741-4AD4-B08E-E6DF5A9CDE46}"/>
    <hyperlink ref="L83" location="A125199078F" display="A125199078F" xr:uid="{88922D21-DFA8-4581-BA4B-CA777BD9DA8A}"/>
    <hyperlink ref="L84" location="A125199038L" display="A125199038L" xr:uid="{25F2381D-D47A-449F-8400-923521C5DF9D}"/>
    <hyperlink ref="L85" location="A125199030V" display="A125199030V" xr:uid="{72347B58-0625-4F51-A990-F38CB8BCD608}"/>
    <hyperlink ref="O73" location="A125199530R" display="A125199530R" xr:uid="{8B4A1CF4-DF6E-4777-A070-6941CDEB8691}"/>
    <hyperlink ref="O74" location="A125199510F" display="A125199510F" xr:uid="{7926CCA4-AD3D-4487-A9DC-FF05F25828A5}"/>
    <hyperlink ref="O75" location="A125199534X" display="A125199534X" xr:uid="{8682ADFA-980C-4449-AA8C-D11199326E50}"/>
    <hyperlink ref="O76" location="A125199538J" display="A125199538J" xr:uid="{68C40BB8-027F-4043-B355-45BCF6B42BA9}"/>
    <hyperlink ref="O77" location="A125199514R" display="A125199514R" xr:uid="{B94C7DB9-F00C-41A7-8AD7-A06045D1E461}"/>
    <hyperlink ref="O78" location="A125199518X" display="A125199518X" xr:uid="{49D34187-AFE9-43B1-907F-28B1E8B27B44}"/>
    <hyperlink ref="O79" location="A125199522R" display="A125199522R" xr:uid="{48973834-0879-4DEC-835B-60C230372471}"/>
    <hyperlink ref="O80" location="A125199502F" display="A125199502F" xr:uid="{053BC975-204C-4C2B-A765-472B997641F8}"/>
    <hyperlink ref="O81" location="A125199542X" display="A125199542X" xr:uid="{7A9A1778-6974-42CF-9A25-DE9F7E6E36D9}"/>
    <hyperlink ref="O82" location="A125199526X" display="A125199526X" xr:uid="{BA9A3173-F668-4F11-908B-10DDE34E788F}"/>
    <hyperlink ref="O83" location="A125199546J" display="A125199546J" xr:uid="{C101B92A-D8BB-4913-8548-B362B4A01FEE}"/>
    <hyperlink ref="O84" location="A125199506R" display="A125199506R" xr:uid="{4E10E673-9AE5-419B-8ED7-A5CEE52F5C37}"/>
    <hyperlink ref="O85" location="A125199498A" display="A125199498A" xr:uid="{259089D4-DCFB-4D0F-A28B-156ED6B5B08A}"/>
    <hyperlink ref="R73" location="A125198126V" display="A125198126V" xr:uid="{56A1B0B1-7814-4344-B7AE-7EBF1F30F093}"/>
    <hyperlink ref="R74" location="A125198106K" display="A125198106K" xr:uid="{4C3E590F-B575-4FFD-9A5F-69E416CC42B3}"/>
    <hyperlink ref="R75" location="A125198130K" display="A125198130K" xr:uid="{28B18AEE-E1A2-465E-AECA-DED2B454268D}"/>
    <hyperlink ref="R76" location="A125198134V" display="A125198134V" xr:uid="{B33B47A1-062E-40F5-A04F-1198F3EF8A2A}"/>
    <hyperlink ref="R77" location="A125198110A" display="A125198110A" xr:uid="{DDD464D3-774D-4E24-B292-0A5E0CD1E96C}"/>
    <hyperlink ref="R78" location="A125198114K" display="A125198114K" xr:uid="{6C58F22C-83D8-4604-BBEE-94205524C702}"/>
    <hyperlink ref="R79" location="A125198118V" display="A125198118V" xr:uid="{099B08EF-FBD3-4021-85A7-9D1A8A9DF91E}"/>
    <hyperlink ref="R80" location="A125198098W" display="A125198098W" xr:uid="{BBB8CB0D-8BDA-4350-8809-635AF0CE3933}"/>
    <hyperlink ref="R81" location="A125198138C" display="A125198138C" xr:uid="{C2DC28A9-A695-4587-BC37-D523A179778F}"/>
    <hyperlink ref="R82" location="A125198122K" display="A125198122K" xr:uid="{3A071C32-445C-4A11-8B31-8BB25DF5E50B}"/>
    <hyperlink ref="R83" location="A125198142V" display="A125198142V" xr:uid="{28714C15-9247-4C81-B79E-440BA4DFFD43}"/>
    <hyperlink ref="R84" location="A125198102A" display="A125198102A" xr:uid="{CBBF402E-495F-4B79-BC00-54391AB8F461}"/>
    <hyperlink ref="R85" location="A125198094L" display="A125198094L" xr:uid="{8BF0077A-C4D2-4E03-BF3F-0B8733699D0B}"/>
    <hyperlink ref="D73" location="A125202806K" display="A125202806K" xr:uid="{3C0FCABA-0F9F-46CF-BEE3-71060F7E4B47}"/>
    <hyperlink ref="D74" location="A125202786L" display="A125202786L" xr:uid="{17FF4090-882F-4230-B69B-C0B26C5144A9}"/>
    <hyperlink ref="D75" location="A125202810A" display="A125202810A" xr:uid="{CC6AD433-08C4-4E72-8634-160702B27746}"/>
    <hyperlink ref="D76" location="A125202814K" display="A125202814K" xr:uid="{FC53F893-126C-4360-B55C-FE764B1EC931}"/>
    <hyperlink ref="D77" location="A125202790C" display="A125202790C" xr:uid="{C481B820-E6AF-4D3C-B79F-AE5415D61388}"/>
    <hyperlink ref="D78" location="A125202794L" display="A125202794L" xr:uid="{7D282157-9E25-41E7-A704-3A6E6807567C}"/>
    <hyperlink ref="D79" location="A125202798W" display="A125202798W" xr:uid="{4FCBDF38-168B-4EA6-B9E2-3D27BEAAB108}"/>
    <hyperlink ref="D80" location="A125202778L" display="A125202778L" xr:uid="{39E7035C-190B-4D4E-9459-409E7A621595}"/>
    <hyperlink ref="D81" location="A125202818V" display="A125202818V" xr:uid="{A5449335-801F-46CE-9EFA-04C8A8A602D3}"/>
    <hyperlink ref="D82" location="A125202802A" display="A125202802A" xr:uid="{668AB850-80DA-44F1-B865-F2603E95A71A}"/>
    <hyperlink ref="D83" location="A125202822K" display="A125202822K" xr:uid="{69CFB108-A4B8-44E1-A9C1-7E455FF9C873}"/>
    <hyperlink ref="D84" location="A125202782C" display="A125202782C" xr:uid="{D2488397-ED39-4CE4-A4AA-A9034D8E5272}"/>
    <hyperlink ref="D85" location="A125202774C" display="A125202774C" xr:uid="{EB0A1254-DF24-48E9-AFE7-F307552D92B4}"/>
    <hyperlink ref="G73" location="A125204210J" display="A125204210J" xr:uid="{54A44CCC-6751-4366-AB46-C8A458C0965C}"/>
    <hyperlink ref="G74" location="A125204190K" display="A125204190K" xr:uid="{935449D4-1810-4353-A074-5BCEB41AF768}"/>
    <hyperlink ref="G75" location="A125204214T" display="A125204214T" xr:uid="{2C5FEBE4-90AB-435F-9217-2E05F2526A41}"/>
    <hyperlink ref="G76" location="A125204218A" display="A125204218A" xr:uid="{C3D00BDF-0211-42ED-A60B-EC44E06FA1B9}"/>
    <hyperlink ref="G77" location="A125204194V" display="A125204194V" xr:uid="{109807EA-10E9-4D66-861F-7302C65F6B89}"/>
    <hyperlink ref="G78" location="A125204198C" display="A125204198C" xr:uid="{8EB728B8-0AFC-49D7-AF98-8D9E68423696}"/>
    <hyperlink ref="G79" location="A125204202J" display="A125204202J" xr:uid="{60A72B56-A2CE-498A-A01D-E0B40DFBB677}"/>
    <hyperlink ref="G80" location="A125204182K" display="A125204182K" xr:uid="{265819D8-7329-4580-A8E8-2EC99CF8A47F}"/>
    <hyperlink ref="G81" location="A125204222T" display="A125204222T" xr:uid="{8DDAB592-B8DF-4CD3-88B5-5EB06D31FE3F}"/>
    <hyperlink ref="G82" location="A125204206T" display="A125204206T" xr:uid="{BB078BCA-82BD-4FF0-88FA-39E8F6C80F03}"/>
    <hyperlink ref="G83" location="A125204226A" display="A125204226A" xr:uid="{10457168-5D2A-4D1C-BB26-F5968418018C}"/>
    <hyperlink ref="G84" location="A125204186V" display="A125204186V" xr:uid="{AA935606-7F91-4548-990B-36BF51EA3910}"/>
    <hyperlink ref="G85" location="A125204178V" display="A125204178V" xr:uid="{48648901-6094-4EB0-B6A2-121526BFADD3}"/>
    <hyperlink ref="J73" location="A125203274A" display="A125203274A" xr:uid="{78303F3C-E836-4F60-ACD2-34D65E5A0535}"/>
    <hyperlink ref="J74" location="A125203254T" display="A125203254T" xr:uid="{1BD788BF-D92F-4304-A8C1-5AD88A0198ED}"/>
    <hyperlink ref="J75" location="A125203278K" display="A125203278K" xr:uid="{9A1CE4A0-D49B-4B3A-9AE9-61C4A93B419B}"/>
    <hyperlink ref="J76" location="A125203282A" display="A125203282A" xr:uid="{120D3931-C1E3-46E0-9512-36026BEB9710}"/>
    <hyperlink ref="J77" location="A125203258A" display="A125203258A" xr:uid="{18D99466-2433-44A3-81E5-D3616B64FA9B}"/>
    <hyperlink ref="J78" location="A125203262T" display="A125203262T" xr:uid="{69CD9D01-4035-461C-92B1-E9515B20C957}"/>
    <hyperlink ref="J79" location="A125203266A" display="A125203266A" xr:uid="{6885E7C4-32CA-40D1-9DE7-4DA2BA80C5D0}"/>
    <hyperlink ref="J80" location="A125203246T" display="A125203246T" xr:uid="{8F63D85C-623B-4112-97ED-DDB6F91ADD88}"/>
    <hyperlink ref="J81" location="A125203286K" display="A125203286K" xr:uid="{EF727A47-D793-4799-8D1B-7A0978725E28}"/>
    <hyperlink ref="J82" location="A125203270T" display="A125203270T" xr:uid="{F74ECBD7-6C01-494D-BF03-0ED8E6833E3D}"/>
    <hyperlink ref="J83" location="A125203290A" display="A125203290A" xr:uid="{9160944A-5A1D-4BD6-9079-5A3A4B642F70}"/>
    <hyperlink ref="J84" location="A125203250J" display="A125203250J" xr:uid="{15E371CF-9C81-412F-88EE-F7A8410BB493}"/>
    <hyperlink ref="J85" location="A125203242J" display="A125203242J" xr:uid="{FF18F1E2-AD9A-4A2B-90BD-D296C4D259CF}"/>
    <hyperlink ref="M73" location="A125204678R" display="A125204678R" xr:uid="{4BABF639-53D5-4ECA-AB3E-A9A845386D92}"/>
    <hyperlink ref="M74" location="A125204658F" display="A125204658F" xr:uid="{916974D8-7994-4CF2-BBD1-2572543388D5}"/>
    <hyperlink ref="M75" location="A125204682F" display="A125204682F" xr:uid="{DA6F8593-A623-4EF6-AEC3-DA5F5D75B08F}"/>
    <hyperlink ref="M76" location="A125204686R" display="A125204686R" xr:uid="{EBE8097E-1051-4991-A342-0A0BB9F48EB4}"/>
    <hyperlink ref="M77" location="A125204662W" display="A125204662W" xr:uid="{27D8CE86-329C-4634-9CB0-B98DA2C25FC2}"/>
    <hyperlink ref="M78" location="A125204666F" display="A125204666F" xr:uid="{779CAA38-E1D0-4114-A929-9241E2D94B6D}"/>
    <hyperlink ref="M79" location="A125204670W" display="A125204670W" xr:uid="{1225A972-73E3-41E0-AD79-9B834DAB3B3A}"/>
    <hyperlink ref="M80" location="A125204650L" display="A125204650L" xr:uid="{CBF115A3-4EAC-491A-A422-64FA8C9D45F5}"/>
    <hyperlink ref="M81" location="A125204690F" display="A125204690F" xr:uid="{C49BFAFF-A46D-485C-AD7F-6D4BFCF39ED0}"/>
    <hyperlink ref="M82" location="A125204674F" display="A125204674F" xr:uid="{DF560856-77E6-444F-880B-2E5F4D276B79}"/>
    <hyperlink ref="M83" location="A125204694R" display="A125204694R" xr:uid="{67DDE9DD-1042-45AC-A367-6E106B1F3C51}"/>
    <hyperlink ref="M84" location="A125204654W" display="A125204654W" xr:uid="{D48B4A88-6766-4E9E-BB95-AA9A5D4D1B30}"/>
    <hyperlink ref="M85" location="A125204646W" display="A125204646W" xr:uid="{4C417C3B-3F61-48EF-8DA1-16858E16368A}"/>
    <hyperlink ref="P73" location="A125205146V" display="A125205146V" xr:uid="{6842804A-6523-43BD-ABEF-B069A703D7E0}"/>
    <hyperlink ref="P74" location="A125205126K" display="A125205126K" xr:uid="{8832671B-51C3-4FAB-B42A-6D66B468B3AB}"/>
    <hyperlink ref="P75" location="A125205150K" display="A125205150K" xr:uid="{1905768E-31F0-4651-911F-8E58BA78ABA7}"/>
    <hyperlink ref="P76" location="A125205154V" display="A125205154V" xr:uid="{A7CAA2EE-A90A-4BB0-A4A5-3B45E7E49CDF}"/>
    <hyperlink ref="P77" location="A125205130A" display="A125205130A" xr:uid="{4F2A290A-651B-4C25-B073-9A0732E5FB6B}"/>
    <hyperlink ref="P78" location="A125205134K" display="A125205134K" xr:uid="{AFA1EC5D-D639-4709-94C6-44733EC8B229}"/>
    <hyperlink ref="P79" location="A125205138V" display="A125205138V" xr:uid="{DEC0DE46-2D5C-4AC4-8AA1-D0BF545431F1}"/>
    <hyperlink ref="P80" location="A125205118K" display="A125205118K" xr:uid="{AA8CB293-8BE5-4621-BF94-E71472153086}"/>
    <hyperlink ref="P81" location="A125205158C" display="A125205158C" xr:uid="{11803475-9A6C-46C8-8376-2E817E6A90A0}"/>
    <hyperlink ref="P82" location="A125205142K" display="A125205142K" xr:uid="{3504044A-4D2F-4D8A-B1C3-E761F29C639F}"/>
    <hyperlink ref="P83" location="A125205162V" display="A125205162V" xr:uid="{83CE29F9-644A-42A1-A5FA-AC0AED2C56C3}"/>
    <hyperlink ref="P84" location="A125205122A" display="A125205122A" xr:uid="{2A4C1F97-D152-41AB-AD4D-55BB206C92A6}"/>
    <hyperlink ref="P85" location="A125205114A" display="A125205114A" xr:uid="{42A79838-A1A2-4FAE-94AB-E9D600A03ECE}"/>
    <hyperlink ref="S73" location="A125203742C" display="A125203742C" xr:uid="{23FCD590-B4FF-476F-BF59-002216E027A6}"/>
    <hyperlink ref="S74" location="A125203722V" display="A125203722V" xr:uid="{054CFCDB-95F7-4FEB-90C7-70B88CC4C2F2}"/>
    <hyperlink ref="S75" location="A125203746L" display="A125203746L" xr:uid="{FA7C280D-341A-4530-AFB2-F6400E9DE18E}"/>
    <hyperlink ref="S76" location="A125203750C" display="A125203750C" xr:uid="{38F1EA26-A859-4409-A4FF-5F82D0FDD69B}"/>
    <hyperlink ref="S77" location="A125203726C" display="A125203726C" xr:uid="{D09EC9CC-2F26-4F99-8E6B-FD0D03092450}"/>
    <hyperlink ref="S78" location="A125203730V" display="A125203730V" xr:uid="{7B034FF4-EC69-4B1C-BF6D-AEFFF4E4A063}"/>
    <hyperlink ref="S79" location="A125203734C" display="A125203734C" xr:uid="{3191C5CE-5505-416E-9C53-269FDF851151}"/>
    <hyperlink ref="S80" location="A125203714V" display="A125203714V" xr:uid="{6E950125-1274-4EB5-8FDA-4630940AE473}"/>
    <hyperlink ref="S81" location="A125203754L" display="A125203754L" xr:uid="{FD6F3E1F-F383-4B70-90D3-AF4ED56F87D9}"/>
    <hyperlink ref="S82" location="A125203738L" display="A125203738L" xr:uid="{0C09AA84-4469-4AC5-B0FB-EA0E6490BAE9}"/>
    <hyperlink ref="S83" location="A125203758W" display="A125203758W" xr:uid="{D5269D57-5CC5-43EB-B3A1-72FC9920DD30}"/>
    <hyperlink ref="S84" location="A125203718C" display="A125203718C" xr:uid="{3947FFDB-EE2E-422D-B870-53AEDC5332D7}"/>
    <hyperlink ref="S85" location="A125203710K" display="A125203710K" xr:uid="{DAF5D79C-BD0D-4264-BAFB-220B241B9CFD}"/>
    <hyperlink ref="E73" location="A125199998W" display="A125199998W" xr:uid="{402C3852-209E-4867-990E-5A6B40355182}"/>
    <hyperlink ref="E74" location="A125199978L" display="A125199978L" xr:uid="{F30912F7-0C32-4357-B172-B9BB46C2CDFC}"/>
    <hyperlink ref="E75" location="A125200002T" display="A125200002T" xr:uid="{A717B564-A2C3-4C2A-A1EE-9A492A10E468}"/>
    <hyperlink ref="E76" location="A125200006A" display="A125200006A" xr:uid="{D6064E3B-0E25-42AD-9ED3-6039D342464C}"/>
    <hyperlink ref="E77" location="A125199982C" display="A125199982C" xr:uid="{DFD6F25F-4747-4F2D-A926-EA5925C9C337}"/>
    <hyperlink ref="E78" location="A125199986L" display="A125199986L" xr:uid="{DE9D1B40-F8D8-4FB8-A164-7F49961D5FFE}"/>
    <hyperlink ref="E79" location="A125199990C" display="A125199990C" xr:uid="{2B306C29-8BC3-4E48-A240-3F9B8325F9CC}"/>
    <hyperlink ref="E80" location="A125199970V" display="A125199970V" xr:uid="{43E5E3E3-F4CC-4AB7-A8BC-BF989B00A654}"/>
    <hyperlink ref="E81" location="A125200010T" display="A125200010T" xr:uid="{3DDAE912-197C-4259-B692-64AEECD16B1A}"/>
    <hyperlink ref="E82" location="A125199994L" display="A125199994L" xr:uid="{2CE2799C-1AE9-47F0-9394-A6D4A1B1411A}"/>
    <hyperlink ref="E83" location="A125200014A" display="A125200014A" xr:uid="{B3C7A334-BCCF-4B94-826B-795E3A108CCE}"/>
    <hyperlink ref="E84" location="A125199974C" display="A125199974C" xr:uid="{FA534CD4-5270-4DA0-989F-13BBA884B3A8}"/>
    <hyperlink ref="E85" location="A125199966C" display="A125199966C" xr:uid="{5097867C-0DD5-409E-91DC-9088F8DF499D}"/>
    <hyperlink ref="H73" location="A125201402W" display="A125201402W" xr:uid="{4F235AB0-A0D7-4567-B73F-B1345A173698}"/>
    <hyperlink ref="H74" location="A125201382X" display="A125201382X" xr:uid="{B5401AC3-E5ED-4E57-AD38-60386151F949}"/>
    <hyperlink ref="H75" location="A125201406F" display="A125201406F" xr:uid="{C74157EE-FA56-4A36-A3F1-5A0633815477}"/>
    <hyperlink ref="H76" location="A125201410W" display="A125201410W" xr:uid="{C08C6FEA-1574-4E8C-9BF1-9E5E3C6FA2E8}"/>
    <hyperlink ref="H77" location="A125201386J" display="A125201386J" xr:uid="{536A5522-1F69-4F4C-A5DD-64C3FF0DF1E4}"/>
    <hyperlink ref="H78" location="A125201390X" display="A125201390X" xr:uid="{0C00051A-7A91-4B86-AC2D-9407AEBB72B6}"/>
    <hyperlink ref="H79" location="A125201394J" display="A125201394J" xr:uid="{BBA526A3-5FFE-4F40-84B0-8FE44A8F96A6}"/>
    <hyperlink ref="H80" location="A125201374X" display="A125201374X" xr:uid="{78F27680-2D0F-4DD8-8C79-A5300C9BD60E}"/>
    <hyperlink ref="H81" location="A125201414F" display="A125201414F" xr:uid="{E27FC6F4-63E3-48D5-A68C-456997996245}"/>
    <hyperlink ref="H82" location="A125201398T" display="A125201398T" xr:uid="{6A1B2EEB-C852-4CFE-BA0D-E8B9B02BC1CA}"/>
    <hyperlink ref="H83" location="A125201418R" display="A125201418R" xr:uid="{026D8B5D-71CC-41C8-9731-292582B5F5DC}"/>
    <hyperlink ref="H84" location="A125201378J" display="A125201378J" xr:uid="{F05D4B26-E695-4F87-A164-7381EC42F216}"/>
    <hyperlink ref="H85" location="A125201370R" display="A125201370R" xr:uid="{7F8EFDE2-891D-40F0-88E9-D1B3212F2F8D}"/>
    <hyperlink ref="K73" location="A125200466R" display="A125200466R" xr:uid="{300FF0A1-32FE-4D1F-ACF1-5E369CFF8D5C}"/>
    <hyperlink ref="K74" location="A125200446F" display="A125200446F" xr:uid="{91BE6215-4B36-46DD-B66D-EFE68B62FDCF}"/>
    <hyperlink ref="K75" location="A125200470F" display="A125200470F" xr:uid="{08F86D3B-9C8F-4F6A-8E68-0FF28BC915AF}"/>
    <hyperlink ref="K76" location="A125200474R" display="A125200474R" xr:uid="{A35C1DFD-B229-44E0-88A9-F54AFD6C321F}"/>
    <hyperlink ref="K77" location="A125200450W" display="A125200450W" xr:uid="{4EA79E36-C904-4CEE-A9D4-BC525EDA0EC2}"/>
    <hyperlink ref="K78" location="A125200454F" display="A125200454F" xr:uid="{81ECF8AA-C602-4D90-B158-43C81F059A98}"/>
    <hyperlink ref="K79" location="A125200458R" display="A125200458R" xr:uid="{69A64C0E-0A70-4D4D-BC4F-A8A2839CB609}"/>
    <hyperlink ref="K80" location="A125200438F" display="A125200438F" xr:uid="{03EED947-B81D-48D7-8EEB-2AC024CEF05C}"/>
    <hyperlink ref="K81" location="A125200478X" display="A125200478X" xr:uid="{386E5F36-88DC-49E5-AC86-6D83FCEAE793}"/>
    <hyperlink ref="K82" location="A125200462F" display="A125200462F" xr:uid="{B3CE79AB-C1A0-4491-905D-E05B4B8EAC67}"/>
    <hyperlink ref="K83" location="A125200482R" display="A125200482R" xr:uid="{02303F5D-1B57-43C5-BE87-E1368240E5DC}"/>
    <hyperlink ref="K84" location="A125200442W" display="A125200442W" xr:uid="{9CCB6901-1D4D-4A80-A8A2-E76C2BA0B846}"/>
    <hyperlink ref="K85" location="A125200434W" display="A125200434W" xr:uid="{7A0B3AC1-B1D9-459D-9A0D-2FC5C8A84EE2}"/>
    <hyperlink ref="N73" location="A125201870K" display="A125201870K" xr:uid="{CDE6AD21-D7B0-4BD4-84BE-8833ABC3745D}"/>
    <hyperlink ref="N74" location="A125201850A" display="A125201850A" xr:uid="{DC964A20-29C0-45DE-8589-E1BD15FCDE26}"/>
    <hyperlink ref="N75" location="A125201874V" display="A125201874V" xr:uid="{6EB38047-5ABD-48AB-9D65-126F5AA3F7A5}"/>
    <hyperlink ref="N76" location="A125201878C" display="A125201878C" xr:uid="{09B43CFD-02BB-499F-A91D-3C44AE11F5EA}"/>
    <hyperlink ref="N77" location="A125201854K" display="A125201854K" xr:uid="{4C2D5E48-02A4-4C3F-AF7C-C43E53A897B3}"/>
    <hyperlink ref="N78" location="A125201858V" display="A125201858V" xr:uid="{BFA3CA54-FDC9-46CE-BE1C-EFFB61B71335}"/>
    <hyperlink ref="N79" location="A125201862K" display="A125201862K" xr:uid="{19DDE1BC-7C1E-466E-BAD9-0C62077F99D0}"/>
    <hyperlink ref="N80" location="A125201842A" display="A125201842A" xr:uid="{79D3B1C7-58C5-4E1D-B29C-9D6B4841EA05}"/>
    <hyperlink ref="N81" location="A125201882V" display="A125201882V" xr:uid="{7AACF381-9FBD-4137-A67E-11BDB97D571B}"/>
    <hyperlink ref="N82" location="A125201866V" display="A125201866V" xr:uid="{D68380C1-BEA3-4873-8014-57FDBA49AE27}"/>
    <hyperlink ref="N83" location="A125201886C" display="A125201886C" xr:uid="{D422A0F1-47F9-4A92-B2F8-DC4CDB47CAB4}"/>
    <hyperlink ref="N84" location="A125201846K" display="A125201846K" xr:uid="{95E5E1FA-718E-4C8B-B9AB-2E9F1316A5D4}"/>
    <hyperlink ref="N85" location="A125201838K" display="A125201838K" xr:uid="{C5E7DD6A-45B4-4FE3-B60A-B79101948B90}"/>
    <hyperlink ref="Q73" location="A125202338J" display="A125202338J" xr:uid="{E8E2D7B3-5AF8-49AC-96CE-A66E983DACA6}"/>
    <hyperlink ref="Q74" location="A125202318X" display="A125202318X" xr:uid="{444AD03C-91AE-448F-9F30-4DF72824F9A0}"/>
    <hyperlink ref="Q75" location="A125202342X" display="A125202342X" xr:uid="{5CF2958D-33A7-4B3C-A735-D336BD0658FC}"/>
    <hyperlink ref="Q76" location="A125202346J" display="A125202346J" xr:uid="{6EDD70E9-B0B6-40D1-9A15-215D04A078CE}"/>
    <hyperlink ref="Q77" location="A125202322R" display="A125202322R" xr:uid="{2ADC08EA-D085-49C6-875E-B36C80FEECC3}"/>
    <hyperlink ref="Q78" location="A125202326X" display="A125202326X" xr:uid="{2652AA1B-42B5-47BC-A565-82D553348B7D}"/>
    <hyperlink ref="Q79" location="A125202330R" display="A125202330R" xr:uid="{D5B3C552-E889-4D7C-8442-72D93BFB1F37}"/>
    <hyperlink ref="Q80" location="A125202310F" display="A125202310F" xr:uid="{70807F9A-EC6E-4202-9CA7-B5D57556D524}"/>
    <hyperlink ref="Q81" location="A125202350X" display="A125202350X" xr:uid="{E3126ACB-BAA4-4184-8BDF-9057E66805B2}"/>
    <hyperlink ref="Q82" location="A125202334X" display="A125202334X" xr:uid="{58888E23-0B6A-4F98-B15D-D2336625B53B}"/>
    <hyperlink ref="Q83" location="A125202354J" display="A125202354J" xr:uid="{1D7B512A-A93A-4B58-A605-AD45C26EEE63}"/>
    <hyperlink ref="Q84" location="A125202314R" display="A125202314R" xr:uid="{95232F31-D953-4F89-8D70-445C77F33343}"/>
    <hyperlink ref="Q85" location="A125202306R" display="A125202306R" xr:uid="{814D3BA7-685C-4918-9DBD-85E34041585C}"/>
    <hyperlink ref="T73" location="A125200934T" display="A125200934T" xr:uid="{AE227B1E-B644-4426-B5C9-E8EA1611F7CC}"/>
    <hyperlink ref="T74" location="A125200914J" display="A125200914J" xr:uid="{D633E5E7-C1DC-4A18-B362-3876B6C7DE71}"/>
    <hyperlink ref="T75" location="A125200938A" display="A125200938A" xr:uid="{B45AE2E2-474D-4827-891A-C433EA009E1B}"/>
    <hyperlink ref="T76" location="A125200942T" display="A125200942T" xr:uid="{0933764B-378F-49E1-8285-E22FEBA87D14}"/>
    <hyperlink ref="T77" location="A125200918T" display="A125200918T" xr:uid="{7968CD0E-376F-41D4-A3A3-E138212B9540}"/>
    <hyperlink ref="T78" location="A125200922J" display="A125200922J" xr:uid="{5F630EEB-BADA-4D87-83F7-60366C60A172}"/>
    <hyperlink ref="T79" location="A125200926T" display="A125200926T" xr:uid="{AED7C3BC-5DF0-4822-8B64-081AC9D3B20F}"/>
    <hyperlink ref="T80" location="A125200906J" display="A125200906J" xr:uid="{CF7D95C3-0650-4A4B-84CF-D9D228348173}"/>
    <hyperlink ref="T81" location="A125200946A" display="A125200946A" xr:uid="{21D316B2-71C6-4BF6-AF34-2B9EE4D1B0FD}"/>
    <hyperlink ref="T82" location="A125200930J" display="A125200930J" xr:uid="{A326A7C3-CB3D-4FEB-9FAE-F33BBA8F86DF}"/>
    <hyperlink ref="T83" location="A125200950T" display="A125200950T" xr:uid="{1FBC4813-6C3A-4D01-847F-9420F0638C9E}"/>
    <hyperlink ref="T84" location="A125200910X" display="A125200910X" xr:uid="{ABBA3767-F0AC-4D0E-8630-78758B0EA040}"/>
    <hyperlink ref="T85" location="A125200902X" display="A125200902X" xr:uid="{25069C31-F038-406D-9736-C4F278966E72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AABE7-2558-4C0F-962A-D0BC222B4DA7}">
  <sheetPr>
    <pageSetUpPr fitToPage="1"/>
  </sheetPr>
  <dimension ref="A1:AD91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1104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1" t="str">
        <f>Contents!B6</f>
        <v>Table 4. Part-time workers who prefer more hours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0"/>
      <c r="B7" s="33" t="str">
        <f>Contents!B7</f>
        <v>Released at 11:30 am (Canberra time) Tue 29 July 2025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2" t="str">
        <f>Contents!C12</f>
        <v>Table 4.2 - Part-time workers who prefer more hours by state and territory, February 2025</v>
      </c>
      <c r="B8" s="72"/>
      <c r="C8" s="72"/>
      <c r="D8" s="72"/>
      <c r="E8" s="72"/>
      <c r="F8" s="72"/>
      <c r="G8" s="72"/>
      <c r="H8" s="72"/>
      <c r="I8" s="34"/>
      <c r="J8" s="35"/>
      <c r="K8" s="35"/>
      <c r="L8" s="72"/>
      <c r="M8" s="72"/>
      <c r="N8" s="72"/>
      <c r="O8" s="72"/>
      <c r="P8" s="72"/>
      <c r="Q8" s="72"/>
      <c r="R8" s="72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1153</v>
      </c>
      <c r="C10" s="69" t="s">
        <v>1154</v>
      </c>
      <c r="D10" s="69"/>
      <c r="E10" s="69"/>
      <c r="F10" s="39"/>
      <c r="G10" s="70" t="s">
        <v>1129</v>
      </c>
      <c r="H10" s="70"/>
      <c r="I10" s="70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1130</v>
      </c>
      <c r="D11" s="37" t="s">
        <v>1131</v>
      </c>
      <c r="E11" s="37" t="s">
        <v>1132</v>
      </c>
      <c r="F11" s="37"/>
      <c r="G11" s="37" t="s">
        <v>1130</v>
      </c>
      <c r="H11" s="37" t="s">
        <v>1131</v>
      </c>
      <c r="I11" s="37" t="s">
        <v>1132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1133</v>
      </c>
      <c r="D12" s="40" t="s">
        <v>1133</v>
      </c>
      <c r="E12" s="40" t="s">
        <v>1133</v>
      </c>
      <c r="F12" s="40"/>
      <c r="G12" s="40" t="s">
        <v>1133</v>
      </c>
      <c r="H12" s="40" t="s">
        <v>1133</v>
      </c>
      <c r="I12" s="40" t="s">
        <v>1133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1134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3"/>
      <c r="B14" s="44" t="s">
        <v>1135</v>
      </c>
      <c r="C14" s="45" cm="1">
        <f t="array" ref="C14">INDEX($C$52:$AC$64,$AD52,C$41)</f>
        <v>519.99300000000005</v>
      </c>
      <c r="D14" s="45" cm="1">
        <f t="array" ref="D14">INDEX($C$52:$AC$64,$AD52,D$41)</f>
        <v>209.80799999999999</v>
      </c>
      <c r="E14" s="45" cm="1">
        <f t="array" ref="E14">INDEX($C$52:$AC$64,$AD52,E$41)</f>
        <v>310.185</v>
      </c>
      <c r="F14" s="45"/>
      <c r="G14" s="46" t="str" cm="1">
        <f t="array" ref="G14">HYPERLINK(TEXT("#"&amp;INDEX($C$73:$AC$85,$AD73,C$41),),INDEX($C$73:$AC$85,$AD73,C$41))</f>
        <v>A125197190V</v>
      </c>
      <c r="H14" s="46" t="str" cm="1">
        <f t="array" ref="H14">HYPERLINK(TEXT("#"&amp;INDEX($C$73:$AC$85,$AD73,D$41),),INDEX($C$73:$AC$85,$AD73,D$41))</f>
        <v>A125202806K</v>
      </c>
      <c r="I14" s="46" t="str" cm="1">
        <f t="array" ref="I14">HYPERLINK(TEXT("#"&amp;INDEX($C$73:$AC$85,$AD73,E$41),),INDEX($C$73:$AC$85,$AD73,E$41))</f>
        <v>A125199998W</v>
      </c>
    </row>
    <row r="15" spans="1:20">
      <c r="A15" s="47"/>
      <c r="B15" s="48" t="s">
        <v>1136</v>
      </c>
      <c r="C15" s="45" cm="1">
        <f t="array" ref="C15">INDEX($C$52:$AC$64,$AD53,C$41)</f>
        <v>433.38799999999998</v>
      </c>
      <c r="D15" s="45" cm="1">
        <f t="array" ref="D15">INDEX($C$52:$AC$64,$AD53,D$41)</f>
        <v>174.4</v>
      </c>
      <c r="E15" s="45" cm="1">
        <f t="array" ref="E15">INDEX($C$52:$AC$64,$AD53,E$41)</f>
        <v>258.988</v>
      </c>
      <c r="F15" s="45"/>
      <c r="G15" s="46" t="str" cm="1">
        <f t="array" ref="G15">HYPERLINK(TEXT("#"&amp;INDEX($C$73:$AC$85,$AD74,C$41),),INDEX($C$73:$AC$85,$AD74,C$41))</f>
        <v>A125197170K</v>
      </c>
      <c r="H15" s="46" t="str" cm="1">
        <f t="array" ref="H15">HYPERLINK(TEXT("#"&amp;INDEX($C$73:$AC$85,$AD74,D$41),),INDEX($C$73:$AC$85,$AD74,D$41))</f>
        <v>A125202786L</v>
      </c>
      <c r="I15" s="46" t="str" cm="1">
        <f t="array" ref="I15">HYPERLINK(TEXT("#"&amp;INDEX($C$73:$AC$85,$AD74,E$41),),INDEX($C$73:$AC$85,$AD74,E$41))</f>
        <v>A125199978L</v>
      </c>
    </row>
    <row r="16" spans="1:20">
      <c r="A16" s="47"/>
      <c r="B16" s="49" t="s">
        <v>1137</v>
      </c>
      <c r="C16" s="45" cm="1">
        <f t="array" ref="C16">INDEX($C$52:$AC$64,$AD54,C$41)</f>
        <v>152.749</v>
      </c>
      <c r="D16" s="45" cm="1">
        <f t="array" ref="D16">INDEX($C$52:$AC$64,$AD54,D$41)</f>
        <v>57.335999999999999</v>
      </c>
      <c r="E16" s="45" cm="1">
        <f t="array" ref="E16">INDEX($C$52:$AC$64,$AD54,E$41)</f>
        <v>95.412999999999997</v>
      </c>
      <c r="F16" s="45"/>
      <c r="G16" s="46" t="str" cm="1">
        <f t="array" ref="G16">HYPERLINK(TEXT("#"&amp;INDEX($C$73:$AC$85,$AD75,C$41),),INDEX($C$73:$AC$85,$AD75,C$41))</f>
        <v>A125197194C</v>
      </c>
      <c r="H16" s="46" t="str" cm="1">
        <f t="array" ref="H16">HYPERLINK(TEXT("#"&amp;INDEX($C$73:$AC$85,$AD75,D$41),),INDEX($C$73:$AC$85,$AD75,D$41))</f>
        <v>A125202810A</v>
      </c>
      <c r="I16" s="46" t="str" cm="1">
        <f t="array" ref="I16">HYPERLINK(TEXT("#"&amp;INDEX($C$73:$AC$85,$AD75,E$41),),INDEX($C$73:$AC$85,$AD75,E$41))</f>
        <v>A125200002T</v>
      </c>
    </row>
    <row r="17" spans="1:20">
      <c r="A17" s="47"/>
      <c r="B17" s="49" t="s">
        <v>1138</v>
      </c>
      <c r="C17" s="45" cm="1">
        <f t="array" ref="C17">INDEX($C$52:$AC$64,$AD55,C$41)</f>
        <v>280.63900000000001</v>
      </c>
      <c r="D17" s="45" cm="1">
        <f t="array" ref="D17">INDEX($C$52:$AC$64,$AD55,D$41)</f>
        <v>117.06399999999999</v>
      </c>
      <c r="E17" s="45" cm="1">
        <f t="array" ref="E17">INDEX($C$52:$AC$64,$AD55,E$41)</f>
        <v>163.57499999999999</v>
      </c>
      <c r="F17" s="45"/>
      <c r="G17" s="46" t="str" cm="1">
        <f t="array" ref="G17">HYPERLINK(TEXT("#"&amp;INDEX($C$73:$AC$85,$AD76,C$41),),INDEX($C$73:$AC$85,$AD76,C$41))</f>
        <v>A125197198L</v>
      </c>
      <c r="H17" s="46" t="str" cm="1">
        <f t="array" ref="H17">HYPERLINK(TEXT("#"&amp;INDEX($C$73:$AC$85,$AD76,D$41),),INDEX($C$73:$AC$85,$AD76,D$41))</f>
        <v>A125202814K</v>
      </c>
      <c r="I17" s="46" t="str" cm="1">
        <f t="array" ref="I17">HYPERLINK(TEXT("#"&amp;INDEX($C$73:$AC$85,$AD76,E$41),),INDEX($C$73:$AC$85,$AD76,E$41))</f>
        <v>A125200006A</v>
      </c>
    </row>
    <row r="18" spans="1:20">
      <c r="A18" s="47"/>
      <c r="B18" s="50" t="s">
        <v>1139</v>
      </c>
      <c r="C18" s="45" cm="1">
        <f t="array" ref="C18">INDEX($C$52:$AC$64,$AD56,C$41)</f>
        <v>355.94299999999998</v>
      </c>
      <c r="D18" s="45" cm="1">
        <f t="array" ref="D18">INDEX($C$52:$AC$64,$AD56,D$41)</f>
        <v>142.47</v>
      </c>
      <c r="E18" s="45" cm="1">
        <f t="array" ref="E18">INDEX($C$52:$AC$64,$AD56,E$41)</f>
        <v>213.47300000000001</v>
      </c>
      <c r="F18" s="45"/>
      <c r="G18" s="46" t="str" cm="1">
        <f t="array" ref="G18">HYPERLINK(TEXT("#"&amp;INDEX($C$73:$AC$85,$AD77,C$41),),INDEX($C$73:$AC$85,$AD77,C$41))</f>
        <v>A125197174V</v>
      </c>
      <c r="H18" s="46" t="str" cm="1">
        <f t="array" ref="H18">HYPERLINK(TEXT("#"&amp;INDEX($C$73:$AC$85,$AD77,D$41),),INDEX($C$73:$AC$85,$AD77,D$41))</f>
        <v>A125202790C</v>
      </c>
      <c r="I18" s="46" t="str" cm="1">
        <f t="array" ref="I18">HYPERLINK(TEXT("#"&amp;INDEX($C$73:$AC$85,$AD77,E$41),),INDEX($C$73:$AC$85,$AD77,E$41))</f>
        <v>A125199982C</v>
      </c>
    </row>
    <row r="19" spans="1:20">
      <c r="A19" s="47"/>
      <c r="B19" s="51" t="s">
        <v>1140</v>
      </c>
      <c r="C19" s="45" cm="1">
        <f t="array" ref="C19">INDEX($C$52:$AC$64,$AD57,C$41)</f>
        <v>120.749</v>
      </c>
      <c r="D19" s="45" cm="1">
        <f t="array" ref="D19">INDEX($C$52:$AC$64,$AD57,D$41)</f>
        <v>42.973999999999997</v>
      </c>
      <c r="E19" s="45" cm="1">
        <f t="array" ref="E19">INDEX($C$52:$AC$64,$AD57,E$41)</f>
        <v>77.775999999999996</v>
      </c>
      <c r="F19" s="45"/>
      <c r="G19" s="46" t="str" cm="1">
        <f t="array" ref="G19">HYPERLINK(TEXT("#"&amp;INDEX($C$73:$AC$85,$AD78,C$41),),INDEX($C$73:$AC$85,$AD78,C$41))</f>
        <v>A125197178C</v>
      </c>
      <c r="H19" s="46" t="str" cm="1">
        <f t="array" ref="H19">HYPERLINK(TEXT("#"&amp;INDEX($C$73:$AC$85,$AD78,D$41),),INDEX($C$73:$AC$85,$AD78,D$41))</f>
        <v>A125202794L</v>
      </c>
      <c r="I19" s="46" t="str" cm="1">
        <f t="array" ref="I19">HYPERLINK(TEXT("#"&amp;INDEX($C$73:$AC$85,$AD78,E$41),),INDEX($C$73:$AC$85,$AD78,E$41))</f>
        <v>A125199986L</v>
      </c>
    </row>
    <row r="20" spans="1:20">
      <c r="A20" s="47"/>
      <c r="B20" s="52" t="s">
        <v>1141</v>
      </c>
      <c r="C20" s="45" cm="1">
        <f t="array" ref="C20">INDEX($C$52:$AC$64,$AD58,C$41)</f>
        <v>235.19300000000001</v>
      </c>
      <c r="D20" s="45" cm="1">
        <f t="array" ref="D20">INDEX($C$52:$AC$64,$AD58,D$41)</f>
        <v>99.495999999999995</v>
      </c>
      <c r="E20" s="45" cm="1">
        <f t="array" ref="E20">INDEX($C$52:$AC$64,$AD58,E$41)</f>
        <v>135.697</v>
      </c>
      <c r="F20" s="45"/>
      <c r="G20" s="46" t="str" cm="1">
        <f t="array" ref="G20">HYPERLINK(TEXT("#"&amp;INDEX($C$73:$AC$85,$AD79,C$41),),INDEX($C$73:$AC$85,$AD79,C$41))</f>
        <v>A125197182V</v>
      </c>
      <c r="H20" s="46" t="str" cm="1">
        <f t="array" ref="H20">HYPERLINK(TEXT("#"&amp;INDEX($C$73:$AC$85,$AD79,D$41),),INDEX($C$73:$AC$85,$AD79,D$41))</f>
        <v>A125202798W</v>
      </c>
      <c r="I20" s="46" t="str" cm="1">
        <f t="array" ref="I20">HYPERLINK(TEXT("#"&amp;INDEX($C$73:$AC$85,$AD79,E$41),),INDEX($C$73:$AC$85,$AD79,E$41))</f>
        <v>A125199990C</v>
      </c>
    </row>
    <row r="21" spans="1:20">
      <c r="A21" s="47"/>
      <c r="B21" s="53" t="s">
        <v>1142</v>
      </c>
      <c r="C21" s="45" cm="1">
        <f t="array" ref="C21">INDEX($C$52:$AC$64,$AD59,C$41)</f>
        <v>77.445999999999998</v>
      </c>
      <c r="D21" s="45" cm="1">
        <f t="array" ref="D21">INDEX($C$52:$AC$64,$AD59,D$41)</f>
        <v>31.93</v>
      </c>
      <c r="E21" s="45" cm="1">
        <f t="array" ref="E21">INDEX($C$52:$AC$64,$AD59,E$41)</f>
        <v>45.515000000000001</v>
      </c>
      <c r="F21" s="45"/>
      <c r="G21" s="46" t="str" cm="1">
        <f t="array" ref="G21">HYPERLINK(TEXT("#"&amp;INDEX($C$73:$AC$85,$AD80,C$41),),INDEX($C$73:$AC$85,$AD80,C$41))</f>
        <v>A125197162K</v>
      </c>
      <c r="H21" s="46" t="str" cm="1">
        <f t="array" ref="H21">HYPERLINK(TEXT("#"&amp;INDEX($C$73:$AC$85,$AD80,D$41),),INDEX($C$73:$AC$85,$AD80,D$41))</f>
        <v>A125202778L</v>
      </c>
      <c r="I21" s="46" t="str" cm="1">
        <f t="array" ref="I21">HYPERLINK(TEXT("#"&amp;INDEX($C$73:$AC$85,$AD80,E$41),),INDEX($C$73:$AC$85,$AD80,E$41))</f>
        <v>A125199970V</v>
      </c>
    </row>
    <row r="22" spans="1:20">
      <c r="A22" s="47"/>
      <c r="B22" s="52" t="s">
        <v>1143</v>
      </c>
      <c r="C22" s="45" cm="1">
        <f t="array" ref="C22">INDEX($C$52:$AC$64,$AD60,C$41)</f>
        <v>31.998999999999999</v>
      </c>
      <c r="D22" s="45" cm="1">
        <f t="array" ref="D22">INDEX($C$52:$AC$64,$AD60,D$41)</f>
        <v>14.362</v>
      </c>
      <c r="E22" s="45" cm="1">
        <f t="array" ref="E22">INDEX($C$52:$AC$64,$AD60,E$41)</f>
        <v>17.637</v>
      </c>
      <c r="F22" s="45"/>
      <c r="G22" s="46" t="str" cm="1">
        <f t="array" ref="G22">HYPERLINK(TEXT("#"&amp;INDEX($C$73:$AC$85,$AD81,C$41),),INDEX($C$73:$AC$85,$AD81,C$41))</f>
        <v>A125197202T</v>
      </c>
      <c r="H22" s="46" t="str" cm="1">
        <f t="array" ref="H22">HYPERLINK(TEXT("#"&amp;INDEX($C$73:$AC$85,$AD81,D$41),),INDEX($C$73:$AC$85,$AD81,D$41))</f>
        <v>A125202818V</v>
      </c>
      <c r="I22" s="46" t="str" cm="1">
        <f t="array" ref="I22">HYPERLINK(TEXT("#"&amp;INDEX($C$73:$AC$85,$AD81,E$41),),INDEX($C$73:$AC$85,$AD81,E$41))</f>
        <v>A125200010T</v>
      </c>
    </row>
    <row r="23" spans="1:20">
      <c r="A23" s="47"/>
      <c r="B23" s="52" t="s">
        <v>1144</v>
      </c>
      <c r="C23" s="45" cm="1">
        <f t="array" ref="C23">INDEX($C$52:$AC$64,$AD61,C$41)</f>
        <v>45.445999999999998</v>
      </c>
      <c r="D23" s="45" cm="1">
        <f t="array" ref="D23">INDEX($C$52:$AC$64,$AD61,D$41)</f>
        <v>17.568000000000001</v>
      </c>
      <c r="E23" s="45" cm="1">
        <f t="array" ref="E23">INDEX($C$52:$AC$64,$AD61,E$41)</f>
        <v>27.878</v>
      </c>
      <c r="F23" s="45"/>
      <c r="G23" s="46" t="str" cm="1">
        <f t="array" ref="G23">HYPERLINK(TEXT("#"&amp;INDEX($C$73:$AC$85,$AD82,C$41),),INDEX($C$73:$AC$85,$AD82,C$41))</f>
        <v>A125197186C</v>
      </c>
      <c r="H23" s="46" t="str" cm="1">
        <f t="array" ref="H23">HYPERLINK(TEXT("#"&amp;INDEX($C$73:$AC$85,$AD82,D$41),),INDEX($C$73:$AC$85,$AD82,D$41))</f>
        <v>A125202802A</v>
      </c>
      <c r="I23" s="46" t="str" cm="1">
        <f t="array" ref="I23">HYPERLINK(TEXT("#"&amp;INDEX($C$73:$AC$85,$AD82,E$41),),INDEX($C$73:$AC$85,$AD82,E$41))</f>
        <v>A125199994L</v>
      </c>
    </row>
    <row r="24" spans="1:20">
      <c r="A24" s="47"/>
      <c r="B24" s="48" t="s">
        <v>1145</v>
      </c>
      <c r="C24" s="45" cm="1">
        <f t="array" ref="C24">INDEX($C$52:$AC$64,$AD62,C$41)</f>
        <v>86.605000000000004</v>
      </c>
      <c r="D24" s="45" cm="1">
        <f t="array" ref="D24">INDEX($C$52:$AC$64,$AD62,D$41)</f>
        <v>35.406999999999996</v>
      </c>
      <c r="E24" s="45" cm="1">
        <f t="array" ref="E24">INDEX($C$52:$AC$64,$AD62,E$41)</f>
        <v>51.197000000000003</v>
      </c>
      <c r="F24" s="45"/>
      <c r="G24" s="46" t="str" cm="1">
        <f t="array" ref="G24">HYPERLINK(TEXT("#"&amp;INDEX($C$73:$AC$85,$AD83,C$41),),INDEX($C$73:$AC$85,$AD83,C$41))</f>
        <v>A125197206A</v>
      </c>
      <c r="H24" s="46" t="str" cm="1">
        <f t="array" ref="H24">HYPERLINK(TEXT("#"&amp;INDEX($C$73:$AC$85,$AD83,D$41),),INDEX($C$73:$AC$85,$AD83,D$41))</f>
        <v>A125202822K</v>
      </c>
      <c r="I24" s="46" t="str" cm="1">
        <f t="array" ref="I24">HYPERLINK(TEXT("#"&amp;INDEX($C$73:$AC$85,$AD83,E$41),),INDEX($C$73:$AC$85,$AD83,E$41))</f>
        <v>A125200014A</v>
      </c>
    </row>
    <row r="25" spans="1:20">
      <c r="A25" s="47"/>
      <c r="B25" s="54" t="s">
        <v>1146</v>
      </c>
      <c r="C25" s="45" cm="1">
        <f t="array" ref="C25">INDEX($C$52:$AC$64,$AD63,C$41)</f>
        <v>24.419</v>
      </c>
      <c r="D25" s="45" cm="1">
        <f t="array" ref="D25">INDEX($C$52:$AC$64,$AD63,D$41)</f>
        <v>10.842000000000001</v>
      </c>
      <c r="E25" s="45" cm="1">
        <f t="array" ref="E25">INDEX($C$52:$AC$64,$AD63,E$41)</f>
        <v>13.576000000000001</v>
      </c>
      <c r="F25" s="45"/>
      <c r="G25" s="46" t="str" cm="1">
        <f t="array" ref="G25">HYPERLINK(TEXT("#"&amp;INDEX($C$73:$AC$85,$AD84,C$41),),INDEX($C$73:$AC$85,$AD84,C$41))</f>
        <v>A125197166V</v>
      </c>
      <c r="H25" s="46" t="str" cm="1">
        <f t="array" ref="H25">HYPERLINK(TEXT("#"&amp;INDEX($C$73:$AC$85,$AD84,D$41),),INDEX($C$73:$AC$85,$AD84,D$41))</f>
        <v>A125202782C</v>
      </c>
      <c r="I25" s="46" t="str" cm="1">
        <f t="array" ref="I25">HYPERLINK(TEXT("#"&amp;INDEX($C$73:$AC$85,$AD84,E$41),),INDEX($C$73:$AC$85,$AD84,E$41))</f>
        <v>A125199974C</v>
      </c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7"/>
      <c r="B26" s="54" t="s">
        <v>1147</v>
      </c>
      <c r="C26" s="45" cm="1">
        <f t="array" ref="C26">INDEX($C$52:$AC$64,$AD64,C$41)</f>
        <v>62.186</v>
      </c>
      <c r="D26" s="45" cm="1">
        <f t="array" ref="D26">INDEX($C$52:$AC$64,$AD64,D$41)</f>
        <v>24.565000000000001</v>
      </c>
      <c r="E26" s="45" cm="1">
        <f t="array" ref="E26">INDEX($C$52:$AC$64,$AD64,E$41)</f>
        <v>37.621000000000002</v>
      </c>
      <c r="F26" s="45"/>
      <c r="G26" s="46" t="str" cm="1">
        <f t="array" ref="G26">HYPERLINK(TEXT("#"&amp;INDEX($C$73:$AC$85,$AD85,C$41),),INDEX($C$73:$AC$85,$AD85,C$41))</f>
        <v>A125197158V</v>
      </c>
      <c r="H26" s="46" t="str" cm="1">
        <f t="array" ref="H26">HYPERLINK(TEXT("#"&amp;INDEX($C$73:$AC$85,$AD85,D$41),),INDEX($C$73:$AC$85,$AD85,D$41))</f>
        <v>A125202774C</v>
      </c>
      <c r="I26" s="46" t="str" cm="1">
        <f t="array" ref="I26">HYPERLINK(TEXT("#"&amp;INDEX($C$73:$AC$85,$AD85,E$41),),INDEX($C$73:$AC$85,$AD85,E$41))</f>
        <v>A125199966C</v>
      </c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47"/>
      <c r="B27" s="5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47"/>
      <c r="B28" s="54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>
      <c r="A29" s="55" t="str">
        <f ca="1">Contents!B27</f>
        <v>© Commonwealth of Australia 2025</v>
      </c>
      <c r="B29" s="56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>
      <c r="A30" s="55"/>
      <c r="B30" s="56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 hidden="1">
      <c r="A31" s="57"/>
      <c r="B31" s="58" t="s">
        <v>1154</v>
      </c>
      <c r="C31" s="59">
        <v>1</v>
      </c>
      <c r="D31" s="60"/>
      <c r="E31" s="60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 hidden="1">
      <c r="A32" s="57"/>
      <c r="B32" s="58" t="s">
        <v>1155</v>
      </c>
      <c r="C32" s="59">
        <v>4</v>
      </c>
      <c r="D32" s="60"/>
      <c r="E32" s="60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9" hidden="1">
      <c r="A33" s="57"/>
      <c r="B33" s="58" t="s">
        <v>1156</v>
      </c>
      <c r="C33" s="59">
        <v>7</v>
      </c>
      <c r="D33" s="60"/>
      <c r="E33" s="60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9" hidden="1">
      <c r="A34" s="57"/>
      <c r="B34" s="58" t="s">
        <v>1157</v>
      </c>
      <c r="C34" s="59">
        <v>10</v>
      </c>
      <c r="D34" s="60"/>
      <c r="E34" s="60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9" hidden="1">
      <c r="A35" s="57"/>
      <c r="B35" s="58" t="s">
        <v>1158</v>
      </c>
      <c r="C35" s="59">
        <v>13</v>
      </c>
      <c r="D35" s="60"/>
      <c r="E35" s="60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9" hidden="1">
      <c r="A36" s="57"/>
      <c r="B36" s="58" t="s">
        <v>1159</v>
      </c>
      <c r="C36" s="59">
        <v>16</v>
      </c>
      <c r="D36" s="60"/>
      <c r="E36" s="60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</row>
    <row r="37" spans="1:29" hidden="1">
      <c r="A37" s="57"/>
      <c r="B37" s="58" t="s">
        <v>1160</v>
      </c>
      <c r="C37" s="59">
        <v>19</v>
      </c>
      <c r="D37" s="60"/>
      <c r="E37" s="60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9" hidden="1">
      <c r="A38" s="57"/>
      <c r="B38" s="58" t="s">
        <v>1161</v>
      </c>
      <c r="C38" s="59">
        <v>22</v>
      </c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</row>
    <row r="39" spans="1:29" hidden="1">
      <c r="A39" s="57"/>
      <c r="B39" s="58" t="s">
        <v>1162</v>
      </c>
      <c r="C39" s="59">
        <v>25</v>
      </c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9" hidden="1">
      <c r="A40" s="57"/>
      <c r="B40" s="56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9" hidden="1">
      <c r="A41" s="57"/>
      <c r="B41" s="56"/>
      <c r="C41" s="59">
        <f>VLOOKUP(C10,B31:C39,2,FALSE)</f>
        <v>1</v>
      </c>
      <c r="D41" s="59">
        <f>C41+1</f>
        <v>2</v>
      </c>
      <c r="E41" s="59">
        <f>D41+1</f>
        <v>3</v>
      </c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9" hidden="1">
      <c r="A42" s="57"/>
      <c r="B42" s="56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9" hidden="1">
      <c r="A43" s="57"/>
      <c r="B43" s="56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9" hidden="1">
      <c r="A44" s="57"/>
      <c r="B44" s="56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9" hidden="1">
      <c r="A45" s="57"/>
      <c r="B45" s="56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9" hidden="1">
      <c r="A46" s="57"/>
      <c r="B46" s="56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9" hidden="1">
      <c r="A47" s="57"/>
      <c r="B47" s="56"/>
      <c r="C47" s="59">
        <v>1</v>
      </c>
      <c r="D47" s="59">
        <v>2</v>
      </c>
      <c r="E47" s="59">
        <v>3</v>
      </c>
      <c r="F47" s="59">
        <v>4</v>
      </c>
      <c r="G47" s="59">
        <v>5</v>
      </c>
      <c r="H47" s="59">
        <v>6</v>
      </c>
      <c r="I47" s="59">
        <v>7</v>
      </c>
      <c r="J47" s="59">
        <v>8</v>
      </c>
      <c r="K47" s="59">
        <v>9</v>
      </c>
      <c r="L47" s="59">
        <v>10</v>
      </c>
      <c r="M47" s="59">
        <v>11</v>
      </c>
      <c r="N47" s="59">
        <v>12</v>
      </c>
      <c r="O47" s="59">
        <v>13</v>
      </c>
      <c r="P47" s="59">
        <v>14</v>
      </c>
      <c r="Q47" s="59">
        <v>15</v>
      </c>
      <c r="R47" s="59">
        <v>16</v>
      </c>
      <c r="S47" s="59">
        <v>17</v>
      </c>
      <c r="T47" s="59">
        <v>18</v>
      </c>
      <c r="U47" s="59">
        <v>19</v>
      </c>
      <c r="V47" s="59">
        <v>20</v>
      </c>
      <c r="W47" s="59">
        <v>21</v>
      </c>
      <c r="X47" s="59">
        <v>22</v>
      </c>
      <c r="Y47" s="59">
        <v>23</v>
      </c>
      <c r="Z47" s="59">
        <v>24</v>
      </c>
      <c r="AA47" s="59">
        <v>25</v>
      </c>
      <c r="AB47" s="59">
        <v>26</v>
      </c>
      <c r="AC47" s="59">
        <v>27</v>
      </c>
    </row>
    <row r="48" spans="1:29" ht="15" hidden="1" customHeight="1">
      <c r="A48" s="36"/>
      <c r="B48" s="36"/>
      <c r="C48" s="73" t="s">
        <v>1154</v>
      </c>
      <c r="D48" s="73"/>
      <c r="E48" s="73"/>
      <c r="F48" s="73" t="s">
        <v>1155</v>
      </c>
      <c r="G48" s="73"/>
      <c r="H48" s="73"/>
      <c r="I48" s="73" t="s">
        <v>1156</v>
      </c>
      <c r="J48" s="73"/>
      <c r="K48" s="73"/>
      <c r="L48" s="73" t="s">
        <v>1157</v>
      </c>
      <c r="M48" s="73"/>
      <c r="N48" s="73"/>
      <c r="O48" s="73" t="s">
        <v>1158</v>
      </c>
      <c r="P48" s="73"/>
      <c r="Q48" s="73"/>
      <c r="R48" s="73" t="s">
        <v>1159</v>
      </c>
      <c r="S48" s="73"/>
      <c r="T48" s="73"/>
      <c r="U48" s="73" t="s">
        <v>1160</v>
      </c>
      <c r="V48" s="73"/>
      <c r="W48" s="73"/>
      <c r="X48" s="73" t="s">
        <v>1161</v>
      </c>
      <c r="Y48" s="73"/>
      <c r="Z48" s="73"/>
      <c r="AA48" s="73" t="s">
        <v>1162</v>
      </c>
      <c r="AB48" s="73"/>
      <c r="AC48" s="73"/>
    </row>
    <row r="49" spans="1:30" hidden="1">
      <c r="A49" s="36"/>
      <c r="B49" s="36"/>
      <c r="C49" s="37" t="s">
        <v>1130</v>
      </c>
      <c r="D49" s="37" t="s">
        <v>1131</v>
      </c>
      <c r="E49" s="37" t="s">
        <v>1132</v>
      </c>
      <c r="F49" s="37" t="s">
        <v>1130</v>
      </c>
      <c r="G49" s="37" t="s">
        <v>1131</v>
      </c>
      <c r="H49" s="37" t="s">
        <v>1132</v>
      </c>
      <c r="I49" s="37" t="s">
        <v>1130</v>
      </c>
      <c r="J49" s="37" t="s">
        <v>1131</v>
      </c>
      <c r="K49" s="37" t="s">
        <v>1132</v>
      </c>
      <c r="L49" s="37" t="s">
        <v>1130</v>
      </c>
      <c r="M49" s="37" t="s">
        <v>1131</v>
      </c>
      <c r="N49" s="37" t="s">
        <v>1132</v>
      </c>
      <c r="O49" s="37" t="s">
        <v>1130</v>
      </c>
      <c r="P49" s="37" t="s">
        <v>1131</v>
      </c>
      <c r="Q49" s="37" t="s">
        <v>1132</v>
      </c>
      <c r="R49" s="37" t="s">
        <v>1130</v>
      </c>
      <c r="S49" s="37" t="s">
        <v>1131</v>
      </c>
      <c r="T49" s="37" t="s">
        <v>1132</v>
      </c>
      <c r="U49" s="37" t="s">
        <v>1130</v>
      </c>
      <c r="V49" s="37" t="s">
        <v>1131</v>
      </c>
      <c r="W49" s="37" t="s">
        <v>1132</v>
      </c>
      <c r="X49" s="37" t="s">
        <v>1130</v>
      </c>
      <c r="Y49" s="37" t="s">
        <v>1131</v>
      </c>
      <c r="Z49" s="37" t="s">
        <v>1132</v>
      </c>
      <c r="AA49" s="37" t="s">
        <v>1130</v>
      </c>
      <c r="AB49" s="37" t="s">
        <v>1131</v>
      </c>
      <c r="AC49" s="37" t="s">
        <v>1132</v>
      </c>
    </row>
    <row r="50" spans="1:30" hidden="1">
      <c r="A50" s="36"/>
      <c r="B50" s="36"/>
      <c r="C50" s="40" t="s">
        <v>1133</v>
      </c>
      <c r="D50" s="40" t="s">
        <v>1133</v>
      </c>
      <c r="E50" s="40" t="s">
        <v>1133</v>
      </c>
      <c r="F50" s="40" t="s">
        <v>1133</v>
      </c>
      <c r="G50" s="40" t="s">
        <v>1133</v>
      </c>
      <c r="H50" s="40" t="s">
        <v>1133</v>
      </c>
      <c r="I50" s="40" t="s">
        <v>1133</v>
      </c>
      <c r="J50" s="40" t="s">
        <v>1133</v>
      </c>
      <c r="K50" s="40" t="s">
        <v>1133</v>
      </c>
      <c r="L50" s="40" t="s">
        <v>1133</v>
      </c>
      <c r="M50" s="40" t="s">
        <v>1133</v>
      </c>
      <c r="N50" s="40" t="s">
        <v>1133</v>
      </c>
      <c r="O50" s="40" t="s">
        <v>1133</v>
      </c>
      <c r="P50" s="40" t="s">
        <v>1133</v>
      </c>
      <c r="Q50" s="40" t="s">
        <v>1133</v>
      </c>
      <c r="R50" s="40" t="s">
        <v>1133</v>
      </c>
      <c r="S50" s="40" t="s">
        <v>1133</v>
      </c>
      <c r="T50" s="40" t="s">
        <v>1133</v>
      </c>
      <c r="U50" s="40" t="s">
        <v>1133</v>
      </c>
      <c r="V50" s="40" t="s">
        <v>1133</v>
      </c>
      <c r="W50" s="40" t="s">
        <v>1133</v>
      </c>
      <c r="X50" s="40" t="s">
        <v>1133</v>
      </c>
      <c r="Y50" s="40" t="s">
        <v>1133</v>
      </c>
      <c r="Z50" s="40" t="s">
        <v>1133</v>
      </c>
      <c r="AA50" s="40" t="s">
        <v>1133</v>
      </c>
      <c r="AB50" s="40" t="s">
        <v>1133</v>
      </c>
      <c r="AC50" s="40" t="s">
        <v>1133</v>
      </c>
    </row>
    <row r="51" spans="1:30" hidden="1">
      <c r="A51" s="41" t="s">
        <v>1134</v>
      </c>
      <c r="B51" s="36"/>
      <c r="C51" s="40"/>
      <c r="D51" s="40"/>
      <c r="E51" s="40"/>
      <c r="F51" s="42"/>
      <c r="G51" s="63"/>
      <c r="H51" s="63"/>
    </row>
    <row r="52" spans="1:30" hidden="1">
      <c r="A52" s="43"/>
      <c r="B52" s="44" t="s">
        <v>1135</v>
      </c>
      <c r="C52" s="45">
        <f>A125197190V_Latest</f>
        <v>519.99300000000005</v>
      </c>
      <c r="D52" s="45">
        <f>A125202806K_Latest</f>
        <v>209.80799999999999</v>
      </c>
      <c r="E52" s="45">
        <f>A125199998W_Latest</f>
        <v>310.185</v>
      </c>
      <c r="F52" s="45">
        <f>A125197502V_Latest</f>
        <v>167.304</v>
      </c>
      <c r="G52" s="45">
        <f>A125203118X_Latest</f>
        <v>65.685000000000002</v>
      </c>
      <c r="H52" s="45">
        <f>A125200310V_Latest</f>
        <v>101.61799999999999</v>
      </c>
      <c r="I52" s="45">
        <f>A125197294L_Latest</f>
        <v>137.17500000000001</v>
      </c>
      <c r="J52" s="45">
        <f>A125202910K_Latest</f>
        <v>60.622999999999998</v>
      </c>
      <c r="K52" s="45">
        <f>A125200102A_Latest</f>
        <v>76.552000000000007</v>
      </c>
      <c r="L52" s="45">
        <f>A125197554W_Latest</f>
        <v>97.415000000000006</v>
      </c>
      <c r="M52" s="45">
        <f>A125203170J_Latest</f>
        <v>41.11</v>
      </c>
      <c r="N52" s="45">
        <f>A125200362W_Latest</f>
        <v>56.305999999999997</v>
      </c>
      <c r="O52" s="45">
        <f>A125197606L_Latest</f>
        <v>36.179000000000002</v>
      </c>
      <c r="P52" s="45">
        <f>A125203222X_Latest</f>
        <v>13.663</v>
      </c>
      <c r="Q52" s="45">
        <f>A125200414L_Latest</f>
        <v>22.515999999999998</v>
      </c>
      <c r="R52" s="45">
        <f>A125197346C_Latest</f>
        <v>58.970999999999997</v>
      </c>
      <c r="S52" s="45">
        <f>A125202962L_Latest</f>
        <v>18.602</v>
      </c>
      <c r="T52" s="45">
        <f>A125200154C_Latest</f>
        <v>40.369</v>
      </c>
      <c r="U52" s="45">
        <f>A125197398F_Latest</f>
        <v>12.853999999999999</v>
      </c>
      <c r="V52" s="45">
        <f>A125203014F_Latest</f>
        <v>4.9160000000000004</v>
      </c>
      <c r="W52" s="45">
        <f>A125200206V_Latest</f>
        <v>7.9379999999999997</v>
      </c>
      <c r="X52" s="45">
        <f>A125197450C_Latest</f>
        <v>2.7</v>
      </c>
      <c r="Y52" s="45">
        <f>A125203066J_Latest</f>
        <v>0.57899999999999996</v>
      </c>
      <c r="Z52" s="45">
        <f>A125200258W_Latest</f>
        <v>2.121</v>
      </c>
      <c r="AA52" s="45">
        <f>A125197242K_Latest</f>
        <v>7.3959999999999999</v>
      </c>
      <c r="AB52" s="45">
        <f>A125202858L_Latest</f>
        <v>4.63</v>
      </c>
      <c r="AC52" s="45">
        <f>A125200050K_Latest</f>
        <v>2.7650000000000001</v>
      </c>
      <c r="AD52" s="59">
        <v>1</v>
      </c>
    </row>
    <row r="53" spans="1:30" hidden="1">
      <c r="A53" s="47"/>
      <c r="B53" s="48" t="s">
        <v>1136</v>
      </c>
      <c r="C53" s="45">
        <f>A125197170K_Latest</f>
        <v>433.38799999999998</v>
      </c>
      <c r="D53" s="45">
        <f>A125202786L_Latest</f>
        <v>174.4</v>
      </c>
      <c r="E53" s="45">
        <f>A125199978L_Latest</f>
        <v>258.988</v>
      </c>
      <c r="F53" s="45">
        <f>A125197482W_Latest</f>
        <v>142.28100000000001</v>
      </c>
      <c r="G53" s="45">
        <f>A125203098A_Latest</f>
        <v>54.71</v>
      </c>
      <c r="H53" s="45">
        <f>A125200290W_Latest</f>
        <v>87.570999999999998</v>
      </c>
      <c r="I53" s="45">
        <f>A125197274C_Latest</f>
        <v>109.245</v>
      </c>
      <c r="J53" s="45">
        <f>A125202890L_Latest</f>
        <v>50.46</v>
      </c>
      <c r="K53" s="45">
        <f>A125200082C_Latest</f>
        <v>58.786000000000001</v>
      </c>
      <c r="L53" s="45">
        <f>A125197534L_Latest</f>
        <v>81.087000000000003</v>
      </c>
      <c r="M53" s="45">
        <f>A125203150X_Latest</f>
        <v>31.024000000000001</v>
      </c>
      <c r="N53" s="45">
        <f>A125200342L_Latest</f>
        <v>50.064</v>
      </c>
      <c r="O53" s="45">
        <f>A125197586R_Latest</f>
        <v>29.881</v>
      </c>
      <c r="P53" s="45">
        <f>A125203202R_Latest</f>
        <v>12.298</v>
      </c>
      <c r="Q53" s="45">
        <f>A125200394R_Latest</f>
        <v>17.582999999999998</v>
      </c>
      <c r="R53" s="45">
        <f>A125197326V_Latest</f>
        <v>51.863</v>
      </c>
      <c r="S53" s="45">
        <f>A125202942C_Latest</f>
        <v>17.192</v>
      </c>
      <c r="T53" s="45">
        <f>A125200134V_Latest</f>
        <v>34.670999999999999</v>
      </c>
      <c r="U53" s="45">
        <f>A125197378W_Latest</f>
        <v>10.994999999999999</v>
      </c>
      <c r="V53" s="45">
        <f>A125202994F_Latest</f>
        <v>4.3490000000000002</v>
      </c>
      <c r="W53" s="45">
        <f>A125200186W_Latest</f>
        <v>6.6470000000000002</v>
      </c>
      <c r="X53" s="45">
        <f>A125197430V_Latest</f>
        <v>1.619</v>
      </c>
      <c r="Y53" s="45">
        <f>A125203046X_Latest</f>
        <v>0.40600000000000003</v>
      </c>
      <c r="Z53" s="45">
        <f>A125200238L_Latest</f>
        <v>1.2130000000000001</v>
      </c>
      <c r="AA53" s="45">
        <f>A125197222A_Latest</f>
        <v>6.4169999999999998</v>
      </c>
      <c r="AB53" s="45">
        <f>A125202838C_Latest</f>
        <v>3.9620000000000002</v>
      </c>
      <c r="AC53" s="45">
        <f>A125200030A_Latest</f>
        <v>2.4540000000000002</v>
      </c>
      <c r="AD53" s="59">
        <v>2</v>
      </c>
    </row>
    <row r="54" spans="1:30" hidden="1">
      <c r="A54" s="47"/>
      <c r="B54" s="49" t="s">
        <v>1137</v>
      </c>
      <c r="C54" s="45">
        <f>A125197194C_Latest</f>
        <v>152.749</v>
      </c>
      <c r="D54" s="45">
        <f>A125202810A_Latest</f>
        <v>57.335999999999999</v>
      </c>
      <c r="E54" s="45">
        <f>A125200002T_Latest</f>
        <v>95.412999999999997</v>
      </c>
      <c r="F54" s="45">
        <f>A125197506C_Latest</f>
        <v>48.792000000000002</v>
      </c>
      <c r="G54" s="45">
        <f>A125203122R_Latest</f>
        <v>16.231999999999999</v>
      </c>
      <c r="H54" s="45">
        <f>A125200314C_Latest</f>
        <v>32.56</v>
      </c>
      <c r="I54" s="45">
        <f>A125197298W_Latest</f>
        <v>40.595999999999997</v>
      </c>
      <c r="J54" s="45">
        <f>A125202914V_Latest</f>
        <v>16.911000000000001</v>
      </c>
      <c r="K54" s="45">
        <f>A125200106K_Latest</f>
        <v>23.684999999999999</v>
      </c>
      <c r="L54" s="45">
        <f>A125197558F_Latest</f>
        <v>29.137</v>
      </c>
      <c r="M54" s="45">
        <f>A125203174T_Latest</f>
        <v>11.45</v>
      </c>
      <c r="N54" s="45">
        <f>A125200366F_Latest</f>
        <v>17.687999999999999</v>
      </c>
      <c r="O54" s="45">
        <f>A125197610C_Latest</f>
        <v>12.694000000000001</v>
      </c>
      <c r="P54" s="45">
        <f>A125203226J_Latest</f>
        <v>5.0659999999999998</v>
      </c>
      <c r="Q54" s="45">
        <f>A125200418W_Latest</f>
        <v>7.6289999999999996</v>
      </c>
      <c r="R54" s="45">
        <f>A125197350V_Latest</f>
        <v>15.693</v>
      </c>
      <c r="S54" s="45">
        <f>A125202966W_Latest</f>
        <v>5.2279999999999998</v>
      </c>
      <c r="T54" s="45">
        <f>A125200158L_Latest</f>
        <v>10.465</v>
      </c>
      <c r="U54" s="45">
        <f>A125197402K_Latest</f>
        <v>3.45</v>
      </c>
      <c r="V54" s="45">
        <f>A125203018R_Latest</f>
        <v>0.96599999999999997</v>
      </c>
      <c r="W54" s="45">
        <f>A125200210K_Latest</f>
        <v>2.484</v>
      </c>
      <c r="X54" s="45">
        <f>A125197454L_Latest</f>
        <v>0.50900000000000001</v>
      </c>
      <c r="Y54" s="45">
        <f>A125203070X_Latest</f>
        <v>0.245</v>
      </c>
      <c r="Z54" s="45">
        <f>A125200262L_Latest</f>
        <v>0.26400000000000001</v>
      </c>
      <c r="AA54" s="45">
        <f>A125197246V_Latest</f>
        <v>1.8759999999999999</v>
      </c>
      <c r="AB54" s="45">
        <f>A125202862C_Latest</f>
        <v>1.238</v>
      </c>
      <c r="AC54" s="45">
        <f>A125200054V_Latest</f>
        <v>0.63900000000000001</v>
      </c>
      <c r="AD54" s="59">
        <v>3</v>
      </c>
    </row>
    <row r="55" spans="1:30" hidden="1">
      <c r="A55" s="47"/>
      <c r="B55" s="49" t="s">
        <v>1138</v>
      </c>
      <c r="C55" s="45">
        <f>A125197198L_Latest</f>
        <v>280.63900000000001</v>
      </c>
      <c r="D55" s="45">
        <f>A125202814K_Latest</f>
        <v>117.06399999999999</v>
      </c>
      <c r="E55" s="45">
        <f>A125200006A_Latest</f>
        <v>163.57499999999999</v>
      </c>
      <c r="F55" s="45">
        <f>A125197510V_Latest</f>
        <v>93.489000000000004</v>
      </c>
      <c r="G55" s="45">
        <f>A125203126X_Latest</f>
        <v>38.478000000000002</v>
      </c>
      <c r="H55" s="45">
        <f>A125200318L_Latest</f>
        <v>55.011000000000003</v>
      </c>
      <c r="I55" s="45">
        <f>A125197302A_Latest</f>
        <v>68.650000000000006</v>
      </c>
      <c r="J55" s="45">
        <f>A125202918C_Latest</f>
        <v>33.548999999999999</v>
      </c>
      <c r="K55" s="45">
        <f>A125200110A_Latest</f>
        <v>35.100999999999999</v>
      </c>
      <c r="L55" s="45">
        <f>A125197562W_Latest</f>
        <v>51.95</v>
      </c>
      <c r="M55" s="45">
        <f>A125203178A_Latest</f>
        <v>19.574000000000002</v>
      </c>
      <c r="N55" s="45">
        <f>A125200370W_Latest</f>
        <v>32.375999999999998</v>
      </c>
      <c r="O55" s="45">
        <f>A125197614L_Latest</f>
        <v>17.186</v>
      </c>
      <c r="P55" s="45">
        <f>A125203230X_Latest</f>
        <v>7.2320000000000002</v>
      </c>
      <c r="Q55" s="45">
        <f>A125200422L_Latest</f>
        <v>9.9540000000000006</v>
      </c>
      <c r="R55" s="45">
        <f>A125197354C_Latest</f>
        <v>36.168999999999997</v>
      </c>
      <c r="S55" s="45">
        <f>A125202970L_Latest</f>
        <v>11.964</v>
      </c>
      <c r="T55" s="45">
        <f>A125200162C_Latest</f>
        <v>24.206</v>
      </c>
      <c r="U55" s="45">
        <f>A125197406V_Latest</f>
        <v>7.5449999999999999</v>
      </c>
      <c r="V55" s="45">
        <f>A125203022F_Latest</f>
        <v>3.3820000000000001</v>
      </c>
      <c r="W55" s="45">
        <f>A125200214V_Latest</f>
        <v>4.1630000000000003</v>
      </c>
      <c r="X55" s="45">
        <f>A125197458W_Latest</f>
        <v>1.1100000000000001</v>
      </c>
      <c r="Y55" s="45">
        <f>A125203074J_Latest</f>
        <v>0.161</v>
      </c>
      <c r="Z55" s="45">
        <f>A125200266W_Latest</f>
        <v>0.94899999999999995</v>
      </c>
      <c r="AA55" s="45">
        <f>A125197250K_Latest</f>
        <v>4.54</v>
      </c>
      <c r="AB55" s="45">
        <f>A125202866L_Latest</f>
        <v>2.7250000000000001</v>
      </c>
      <c r="AC55" s="45">
        <f>A125200058C_Latest</f>
        <v>1.8160000000000001</v>
      </c>
      <c r="AD55" s="59">
        <v>4</v>
      </c>
    </row>
    <row r="56" spans="1:30" hidden="1">
      <c r="A56" s="47"/>
      <c r="B56" s="50" t="s">
        <v>1139</v>
      </c>
      <c r="C56" s="45">
        <f>A125197174V_Latest</f>
        <v>355.94299999999998</v>
      </c>
      <c r="D56" s="45">
        <f>A125202790C_Latest</f>
        <v>142.47</v>
      </c>
      <c r="E56" s="45">
        <f>A125199982C_Latest</f>
        <v>213.47300000000001</v>
      </c>
      <c r="F56" s="45">
        <f>A125197486F_Latest</f>
        <v>112.291</v>
      </c>
      <c r="G56" s="45">
        <f>A125203102F_Latest</f>
        <v>42.21</v>
      </c>
      <c r="H56" s="45">
        <f>A125200294F_Latest</f>
        <v>70.081999999999994</v>
      </c>
      <c r="I56" s="45">
        <f>A125197278L_Latest</f>
        <v>96.649000000000001</v>
      </c>
      <c r="J56" s="45">
        <f>A125202894W_Latest</f>
        <v>43.878999999999998</v>
      </c>
      <c r="K56" s="45">
        <f>A125200086L_Latest</f>
        <v>52.77</v>
      </c>
      <c r="L56" s="45">
        <f>A125197538W_Latest</f>
        <v>62.186</v>
      </c>
      <c r="M56" s="45">
        <f>A125203154J_Latest</f>
        <v>22.821999999999999</v>
      </c>
      <c r="N56" s="45">
        <f>A125200346W_Latest</f>
        <v>39.363999999999997</v>
      </c>
      <c r="O56" s="45">
        <f>A125197590F_Latest</f>
        <v>25.91</v>
      </c>
      <c r="P56" s="45">
        <f>A125203206X_Latest</f>
        <v>10.3</v>
      </c>
      <c r="Q56" s="45">
        <f>A125200398X_Latest</f>
        <v>15.609</v>
      </c>
      <c r="R56" s="45">
        <f>A125197330K_Latest</f>
        <v>44.040999999999997</v>
      </c>
      <c r="S56" s="45">
        <f>A125202946L_Latest</f>
        <v>16.087</v>
      </c>
      <c r="T56" s="45">
        <f>A125200138C_Latest</f>
        <v>27.954000000000001</v>
      </c>
      <c r="U56" s="45">
        <f>A125197382L_Latest</f>
        <v>8.7289999999999992</v>
      </c>
      <c r="V56" s="45">
        <f>A125202998R_Latest</f>
        <v>3.9049999999999998</v>
      </c>
      <c r="W56" s="45">
        <f>A125200190L_Latest</f>
        <v>4.8239999999999998</v>
      </c>
      <c r="X56" s="45">
        <f>A125197434C_Latest</f>
        <v>1.5189999999999999</v>
      </c>
      <c r="Y56" s="45">
        <f>A125203050R_Latest</f>
        <v>0.40600000000000003</v>
      </c>
      <c r="Z56" s="45">
        <f>A125200242C_Latest</f>
        <v>1.113</v>
      </c>
      <c r="AA56" s="45">
        <f>A125197226K_Latest</f>
        <v>4.6159999999999997</v>
      </c>
      <c r="AB56" s="45">
        <f>A125202842V_Latest</f>
        <v>2.86</v>
      </c>
      <c r="AC56" s="45">
        <f>A125200034K_Latest</f>
        <v>1.756</v>
      </c>
      <c r="AD56" s="59">
        <v>5</v>
      </c>
    </row>
    <row r="57" spans="1:30" hidden="1">
      <c r="A57" s="47"/>
      <c r="B57" s="51" t="s">
        <v>1140</v>
      </c>
      <c r="C57" s="45">
        <f>A125197178C_Latest</f>
        <v>120.749</v>
      </c>
      <c r="D57" s="45">
        <f>A125202794L_Latest</f>
        <v>42.973999999999997</v>
      </c>
      <c r="E57" s="45">
        <f>A125199986L_Latest</f>
        <v>77.775999999999996</v>
      </c>
      <c r="F57" s="45">
        <f>A125197490W_Latest</f>
        <v>34.738</v>
      </c>
      <c r="G57" s="45">
        <f>A125203106R_Latest</f>
        <v>9.11</v>
      </c>
      <c r="H57" s="45">
        <f>A125200298R_Latest</f>
        <v>25.628</v>
      </c>
      <c r="I57" s="45">
        <f>A125197282C_Latest</f>
        <v>35.877000000000002</v>
      </c>
      <c r="J57" s="45">
        <f>A125202898F_Latest</f>
        <v>15.483000000000001</v>
      </c>
      <c r="K57" s="45">
        <f>A125200090C_Latest</f>
        <v>20.393999999999998</v>
      </c>
      <c r="L57" s="45">
        <f>A125197542L_Latest</f>
        <v>22.712</v>
      </c>
      <c r="M57" s="45">
        <f>A125203158T_Latest</f>
        <v>8.3049999999999997</v>
      </c>
      <c r="N57" s="45">
        <f>A125200350L_Latest</f>
        <v>14.407999999999999</v>
      </c>
      <c r="O57" s="45">
        <f>A125197594R_Latest</f>
        <v>11.484999999999999</v>
      </c>
      <c r="P57" s="45">
        <f>A125203210R_Latest</f>
        <v>4.2110000000000003</v>
      </c>
      <c r="Q57" s="45">
        <f>A125200402C_Latest</f>
        <v>7.2750000000000004</v>
      </c>
      <c r="R57" s="45">
        <f>A125197334V_Latest</f>
        <v>11.816000000000001</v>
      </c>
      <c r="S57" s="45">
        <f>A125202950C_Latest</f>
        <v>4.1239999999999997</v>
      </c>
      <c r="T57" s="45">
        <f>A125200142V_Latest</f>
        <v>7.6929999999999996</v>
      </c>
      <c r="U57" s="45">
        <f>A125197386W_Latest</f>
        <v>1.9990000000000001</v>
      </c>
      <c r="V57" s="45">
        <f>A125203002W_Latest</f>
        <v>0.52300000000000002</v>
      </c>
      <c r="W57" s="45">
        <f>A125200194W_Latest</f>
        <v>1.476</v>
      </c>
      <c r="X57" s="45">
        <f>A125197438L_Latest</f>
        <v>0.50900000000000001</v>
      </c>
      <c r="Y57" s="45">
        <f>A125203054X_Latest</f>
        <v>0.245</v>
      </c>
      <c r="Z57" s="45">
        <f>A125200246L_Latest</f>
        <v>0.26400000000000001</v>
      </c>
      <c r="AA57" s="45">
        <f>A125197230A_Latest</f>
        <v>1.6120000000000001</v>
      </c>
      <c r="AB57" s="45">
        <f>A125202846C_Latest</f>
        <v>0.97399999999999998</v>
      </c>
      <c r="AC57" s="45">
        <f>A125200038V_Latest</f>
        <v>0.63900000000000001</v>
      </c>
      <c r="AD57" s="59">
        <v>6</v>
      </c>
    </row>
    <row r="58" spans="1:30" hidden="1">
      <c r="A58" s="47"/>
      <c r="B58" s="52" t="s">
        <v>1141</v>
      </c>
      <c r="C58" s="45">
        <f>A125197182V_Latest</f>
        <v>235.19300000000001</v>
      </c>
      <c r="D58" s="45">
        <f>A125202798W_Latest</f>
        <v>99.495999999999995</v>
      </c>
      <c r="E58" s="45">
        <f>A125199990C_Latest</f>
        <v>135.697</v>
      </c>
      <c r="F58" s="45">
        <f>A125197494F_Latest</f>
        <v>77.552999999999997</v>
      </c>
      <c r="G58" s="45">
        <f>A125203110F_Latest</f>
        <v>33.098999999999997</v>
      </c>
      <c r="H58" s="45">
        <f>A125200302V_Latest</f>
        <v>44.454000000000001</v>
      </c>
      <c r="I58" s="45">
        <f>A125197286L_Latest</f>
        <v>60.771999999999998</v>
      </c>
      <c r="J58" s="45">
        <f>A125202902K_Latest</f>
        <v>28.396000000000001</v>
      </c>
      <c r="K58" s="45">
        <f>A125200094L_Latest</f>
        <v>32.375999999999998</v>
      </c>
      <c r="L58" s="45">
        <f>A125197546W_Latest</f>
        <v>39.473999999999997</v>
      </c>
      <c r="M58" s="45">
        <f>A125203162J_Latest</f>
        <v>14.518000000000001</v>
      </c>
      <c r="N58" s="45">
        <f>A125200354W_Latest</f>
        <v>24.956</v>
      </c>
      <c r="O58" s="45">
        <f>A125197598X_Latest</f>
        <v>14.423999999999999</v>
      </c>
      <c r="P58" s="45">
        <f>A125203214X_Latest</f>
        <v>6.0890000000000004</v>
      </c>
      <c r="Q58" s="45">
        <f>A125200406L_Latest</f>
        <v>8.3350000000000009</v>
      </c>
      <c r="R58" s="45">
        <f>A125197338C_Latest</f>
        <v>32.225000000000001</v>
      </c>
      <c r="S58" s="45">
        <f>A125202954L_Latest</f>
        <v>11.964</v>
      </c>
      <c r="T58" s="45">
        <f>A125200146C_Latest</f>
        <v>20.260999999999999</v>
      </c>
      <c r="U58" s="45">
        <f>A125197390L_Latest</f>
        <v>6.73</v>
      </c>
      <c r="V58" s="45">
        <f>A125203006F_Latest</f>
        <v>3.3820000000000001</v>
      </c>
      <c r="W58" s="45">
        <f>A125200198F_Latest</f>
        <v>3.3479999999999999</v>
      </c>
      <c r="X58" s="45">
        <f>A125197442C_Latest</f>
        <v>1.01</v>
      </c>
      <c r="Y58" s="45">
        <f>A125203058J_Latest</f>
        <v>0.161</v>
      </c>
      <c r="Z58" s="45">
        <f>A125200250C_Latest</f>
        <v>0.84899999999999998</v>
      </c>
      <c r="AA58" s="45">
        <f>A125197234K_Latest</f>
        <v>3.004</v>
      </c>
      <c r="AB58" s="45">
        <f>A125202850V_Latest</f>
        <v>1.8859999999999999</v>
      </c>
      <c r="AC58" s="45">
        <f>A125200042K_Latest</f>
        <v>1.117</v>
      </c>
      <c r="AD58" s="59">
        <v>7</v>
      </c>
    </row>
    <row r="59" spans="1:30" hidden="1">
      <c r="A59" s="47"/>
      <c r="B59" s="53" t="s">
        <v>1142</v>
      </c>
      <c r="C59" s="45">
        <f>A125197162K_Latest</f>
        <v>77.445999999999998</v>
      </c>
      <c r="D59" s="45">
        <f>A125202778L_Latest</f>
        <v>31.93</v>
      </c>
      <c r="E59" s="45">
        <f>A125199970V_Latest</f>
        <v>45.515000000000001</v>
      </c>
      <c r="F59" s="45">
        <f>A125197474W_Latest</f>
        <v>29.99</v>
      </c>
      <c r="G59" s="45">
        <f>A125203090J_Latest</f>
        <v>12.5</v>
      </c>
      <c r="H59" s="45">
        <f>A125200282W_Latest</f>
        <v>17.489000000000001</v>
      </c>
      <c r="I59" s="45">
        <f>A125197266C_Latest</f>
        <v>12.596</v>
      </c>
      <c r="J59" s="45">
        <f>A125202882L_Latest</f>
        <v>6.5810000000000004</v>
      </c>
      <c r="K59" s="45">
        <f>A125200074C_Latest</f>
        <v>6.0149999999999997</v>
      </c>
      <c r="L59" s="45">
        <f>A125197526L_Latest</f>
        <v>18.901</v>
      </c>
      <c r="M59" s="45">
        <f>A125203142X_Latest</f>
        <v>8.2010000000000005</v>
      </c>
      <c r="N59" s="45">
        <f>A125200334L_Latest</f>
        <v>10.7</v>
      </c>
      <c r="O59" s="45">
        <f>A125197578R_Latest</f>
        <v>3.9710000000000001</v>
      </c>
      <c r="P59" s="45">
        <f>A125203194A_Latest</f>
        <v>1.998</v>
      </c>
      <c r="Q59" s="45">
        <f>A125200386R_Latest</f>
        <v>1.9730000000000001</v>
      </c>
      <c r="R59" s="45">
        <f>A125197318V_Latest</f>
        <v>7.8220000000000001</v>
      </c>
      <c r="S59" s="45">
        <f>A125202934C_Latest</f>
        <v>1.105</v>
      </c>
      <c r="T59" s="45">
        <f>A125200126V_Latest</f>
        <v>6.7169999999999996</v>
      </c>
      <c r="U59" s="45">
        <f>A125197370C_Latest</f>
        <v>2.266</v>
      </c>
      <c r="V59" s="45">
        <f>A125202986F_Latest</f>
        <v>0.443</v>
      </c>
      <c r="W59" s="45">
        <f>A125200178W_Latest</f>
        <v>1.823</v>
      </c>
      <c r="X59" s="45">
        <f>A125197422V_Latest</f>
        <v>9.9000000000000005E-2</v>
      </c>
      <c r="Y59" s="45">
        <f>A125203038X_Latest</f>
        <v>0</v>
      </c>
      <c r="Z59" s="45">
        <f>A125200230V_Latest</f>
        <v>9.9000000000000005E-2</v>
      </c>
      <c r="AA59" s="45">
        <f>A125197214A_Latest</f>
        <v>1.8009999999999999</v>
      </c>
      <c r="AB59" s="45">
        <f>A125202830K_Latest</f>
        <v>1.1020000000000001</v>
      </c>
      <c r="AC59" s="45">
        <f>A125200022A_Latest</f>
        <v>0.69799999999999995</v>
      </c>
      <c r="AD59" s="59">
        <v>8</v>
      </c>
    </row>
    <row r="60" spans="1:30" hidden="1">
      <c r="A60" s="47"/>
      <c r="B60" s="52" t="s">
        <v>1143</v>
      </c>
      <c r="C60" s="45">
        <f>A125197202T_Latest</f>
        <v>31.998999999999999</v>
      </c>
      <c r="D60" s="45">
        <f>A125202818V_Latest</f>
        <v>14.362</v>
      </c>
      <c r="E60" s="45">
        <f>A125200010T_Latest</f>
        <v>17.637</v>
      </c>
      <c r="F60" s="45">
        <f>A125197514C_Latest</f>
        <v>14.054</v>
      </c>
      <c r="G60" s="45">
        <f>A125203130R_Latest</f>
        <v>7.1219999999999999</v>
      </c>
      <c r="H60" s="45">
        <f>A125200322C_Latest</f>
        <v>6.9320000000000004</v>
      </c>
      <c r="I60" s="45">
        <f>A125197306K_Latest</f>
        <v>4.7190000000000003</v>
      </c>
      <c r="J60" s="45">
        <f>A125202922V_Latest</f>
        <v>1.4279999999999999</v>
      </c>
      <c r="K60" s="45">
        <f>A125200114K_Latest</f>
        <v>3.2909999999999999</v>
      </c>
      <c r="L60" s="45">
        <f>A125197566F_Latest</f>
        <v>6.4249999999999998</v>
      </c>
      <c r="M60" s="45">
        <f>A125203182T_Latest</f>
        <v>3.145</v>
      </c>
      <c r="N60" s="45">
        <f>A125200374F_Latest</f>
        <v>3.28</v>
      </c>
      <c r="O60" s="45">
        <f>A125197618W_Latest</f>
        <v>1.2090000000000001</v>
      </c>
      <c r="P60" s="45">
        <f>A125203234J_Latest</f>
        <v>0.85499999999999998</v>
      </c>
      <c r="Q60" s="45">
        <f>A125200426W_Latest</f>
        <v>0.35399999999999998</v>
      </c>
      <c r="R60" s="45">
        <f>A125197358L_Latest</f>
        <v>3.8769999999999998</v>
      </c>
      <c r="S60" s="45">
        <f>A125202974W_Latest</f>
        <v>1.105</v>
      </c>
      <c r="T60" s="45">
        <f>A125200166L_Latest</f>
        <v>2.7730000000000001</v>
      </c>
      <c r="U60" s="45">
        <f>A125197410K_Latest</f>
        <v>1.4510000000000001</v>
      </c>
      <c r="V60" s="45">
        <f>A125203026R_Latest</f>
        <v>0.443</v>
      </c>
      <c r="W60" s="45">
        <f>A125200218C_Latest</f>
        <v>1.008</v>
      </c>
      <c r="X60" s="45">
        <f>A125197462L_Latest</f>
        <v>0</v>
      </c>
      <c r="Y60" s="45">
        <f>A125203078T_Latest</f>
        <v>0</v>
      </c>
      <c r="Z60" s="45">
        <f>A125200270L_Latest</f>
        <v>0</v>
      </c>
      <c r="AA60" s="45">
        <f>A125197254V_Latest</f>
        <v>0.26400000000000001</v>
      </c>
      <c r="AB60" s="45">
        <f>A125202870C_Latest</f>
        <v>0.26400000000000001</v>
      </c>
      <c r="AC60" s="45">
        <f>A125200062V_Latest</f>
        <v>0</v>
      </c>
      <c r="AD60" s="59">
        <v>9</v>
      </c>
    </row>
    <row r="61" spans="1:30" hidden="1">
      <c r="A61" s="47"/>
      <c r="B61" s="52" t="s">
        <v>1144</v>
      </c>
      <c r="C61" s="45">
        <f>A125197186C_Latest</f>
        <v>45.445999999999998</v>
      </c>
      <c r="D61" s="45">
        <f>A125202802A_Latest</f>
        <v>17.568000000000001</v>
      </c>
      <c r="E61" s="45">
        <f>A125199994L_Latest</f>
        <v>27.878</v>
      </c>
      <c r="F61" s="45">
        <f>A125197498R_Latest</f>
        <v>15.936</v>
      </c>
      <c r="G61" s="45">
        <f>A125203114R_Latest</f>
        <v>5.3780000000000001</v>
      </c>
      <c r="H61" s="45">
        <f>A125200306C_Latest</f>
        <v>10.558</v>
      </c>
      <c r="I61" s="45">
        <f>A125197290C_Latest</f>
        <v>7.8769999999999998</v>
      </c>
      <c r="J61" s="45">
        <f>A125202906V_Latest</f>
        <v>5.1529999999999996</v>
      </c>
      <c r="K61" s="45">
        <f>A125200098W_Latest</f>
        <v>2.7250000000000001</v>
      </c>
      <c r="L61" s="45">
        <f>A125197550L_Latest</f>
        <v>12.476000000000001</v>
      </c>
      <c r="M61" s="45">
        <f>A125203166T_Latest</f>
        <v>5.056</v>
      </c>
      <c r="N61" s="45">
        <f>A125200358F_Latest</f>
        <v>7.42</v>
      </c>
      <c r="O61" s="45">
        <f>A125197602C_Latest</f>
        <v>2.762</v>
      </c>
      <c r="P61" s="45">
        <f>A125203218J_Latest</f>
        <v>1.143</v>
      </c>
      <c r="Q61" s="45">
        <f>A125200410C_Latest</f>
        <v>1.619</v>
      </c>
      <c r="R61" s="45">
        <f>A125197342V_Latest</f>
        <v>3.944</v>
      </c>
      <c r="S61" s="45">
        <f>A125202958W_Latest</f>
        <v>0</v>
      </c>
      <c r="T61" s="45">
        <f>A125200150V_Latest</f>
        <v>3.944</v>
      </c>
      <c r="U61" s="45">
        <f>A125197394W_Latest</f>
        <v>0.81499999999999995</v>
      </c>
      <c r="V61" s="45">
        <f>A125203010W_Latest</f>
        <v>0</v>
      </c>
      <c r="W61" s="45">
        <f>A125200202K_Latest</f>
        <v>0.81499999999999995</v>
      </c>
      <c r="X61" s="45">
        <f>A125197446L_Latest</f>
        <v>9.9000000000000005E-2</v>
      </c>
      <c r="Y61" s="45">
        <f>A125203062X_Latest</f>
        <v>0</v>
      </c>
      <c r="Z61" s="45">
        <f>A125200254L_Latest</f>
        <v>9.9000000000000005E-2</v>
      </c>
      <c r="AA61" s="45">
        <f>A125197238V_Latest</f>
        <v>1.5369999999999999</v>
      </c>
      <c r="AB61" s="45">
        <f>A125202854C_Latest</f>
        <v>0.83799999999999997</v>
      </c>
      <c r="AC61" s="45">
        <f>A125200046V_Latest</f>
        <v>0.69799999999999995</v>
      </c>
      <c r="AD61" s="59">
        <v>10</v>
      </c>
    </row>
    <row r="62" spans="1:30" hidden="1">
      <c r="A62" s="47"/>
      <c r="B62" s="48" t="s">
        <v>1145</v>
      </c>
      <c r="C62" s="45">
        <f>A125197206A_Latest</f>
        <v>86.605000000000004</v>
      </c>
      <c r="D62" s="45">
        <f>A125202822K_Latest</f>
        <v>35.406999999999996</v>
      </c>
      <c r="E62" s="45">
        <f>A125200014A_Latest</f>
        <v>51.197000000000003</v>
      </c>
      <c r="F62" s="45">
        <f>A125197518L_Latest</f>
        <v>25.021999999999998</v>
      </c>
      <c r="G62" s="45">
        <f>A125203134X_Latest</f>
        <v>10.975</v>
      </c>
      <c r="H62" s="45">
        <f>A125200326L_Latest</f>
        <v>14.047000000000001</v>
      </c>
      <c r="I62" s="45">
        <f>A125197310A_Latest</f>
        <v>27.928999999999998</v>
      </c>
      <c r="J62" s="45">
        <f>A125202926C_Latest</f>
        <v>10.163</v>
      </c>
      <c r="K62" s="45">
        <f>A125200118V_Latest</f>
        <v>17.765999999999998</v>
      </c>
      <c r="L62" s="45">
        <f>A125197570W_Latest</f>
        <v>16.327999999999999</v>
      </c>
      <c r="M62" s="45">
        <f>A125203186A_Latest</f>
        <v>10.086</v>
      </c>
      <c r="N62" s="45">
        <f>A125200378R_Latest</f>
        <v>6.242</v>
      </c>
      <c r="O62" s="45">
        <f>A125197622L_Latest</f>
        <v>6.298</v>
      </c>
      <c r="P62" s="45">
        <f>A125203238T_Latest</f>
        <v>1.365</v>
      </c>
      <c r="Q62" s="45">
        <f>A125200430L_Latest</f>
        <v>4.9329999999999998</v>
      </c>
      <c r="R62" s="45">
        <f>A125197362C_Latest</f>
        <v>7.109</v>
      </c>
      <c r="S62" s="45">
        <f>A125202978F_Latest</f>
        <v>1.41</v>
      </c>
      <c r="T62" s="45">
        <f>A125200170C_Latest</f>
        <v>5.6989999999999998</v>
      </c>
      <c r="U62" s="45">
        <f>A125197414V_Latest</f>
        <v>1.8580000000000001</v>
      </c>
      <c r="V62" s="45">
        <f>A125203030F_Latest</f>
        <v>0.56699999999999995</v>
      </c>
      <c r="W62" s="45">
        <f>A125200222V_Latest</f>
        <v>1.2909999999999999</v>
      </c>
      <c r="X62" s="45">
        <f>A125197466W_Latest</f>
        <v>1.081</v>
      </c>
      <c r="Y62" s="45">
        <f>A125203082J_Latest</f>
        <v>0.17199999999999999</v>
      </c>
      <c r="Z62" s="45">
        <f>A125200274W_Latest</f>
        <v>0.90800000000000003</v>
      </c>
      <c r="AA62" s="45">
        <f>A125197258C_Latest</f>
        <v>0.97899999999999998</v>
      </c>
      <c r="AB62" s="45">
        <f>A125202874L_Latest</f>
        <v>0.66800000000000004</v>
      </c>
      <c r="AC62" s="45">
        <f>A125200066C_Latest</f>
        <v>0.311</v>
      </c>
      <c r="AD62" s="59">
        <v>11</v>
      </c>
    </row>
    <row r="63" spans="1:30" hidden="1">
      <c r="A63" s="47"/>
      <c r="B63" s="54" t="s">
        <v>1146</v>
      </c>
      <c r="C63" s="45">
        <f>A125197166V_Latest</f>
        <v>24.419</v>
      </c>
      <c r="D63" s="45">
        <f>A125202782C_Latest</f>
        <v>10.842000000000001</v>
      </c>
      <c r="E63" s="45">
        <f>A125199974C_Latest</f>
        <v>13.576000000000001</v>
      </c>
      <c r="F63" s="45">
        <f>A125197478F_Latest</f>
        <v>9.577</v>
      </c>
      <c r="G63" s="45">
        <f>A125203094T_Latest</f>
        <v>3.8610000000000002</v>
      </c>
      <c r="H63" s="45">
        <f>A125200286F_Latest</f>
        <v>5.7160000000000002</v>
      </c>
      <c r="I63" s="45">
        <f>A125197270V_Latest</f>
        <v>5.83</v>
      </c>
      <c r="J63" s="45">
        <f>A125202886W_Latest</f>
        <v>1.7450000000000001</v>
      </c>
      <c r="K63" s="45">
        <f>A125200078L_Latest</f>
        <v>4.0860000000000003</v>
      </c>
      <c r="L63" s="45">
        <f>A125197530C_Latest</f>
        <v>5.8849999999999998</v>
      </c>
      <c r="M63" s="45">
        <f>A125203146J_Latest</f>
        <v>3.9870000000000001</v>
      </c>
      <c r="N63" s="45">
        <f>A125200338W_Latest</f>
        <v>1.8979999999999999</v>
      </c>
      <c r="O63" s="45">
        <f>A125197582F_Latest</f>
        <v>0.71899999999999997</v>
      </c>
      <c r="P63" s="45">
        <f>A125203198K_Latest</f>
        <v>0.32600000000000001</v>
      </c>
      <c r="Q63" s="45">
        <f>A125200390F_Latest</f>
        <v>0.39300000000000002</v>
      </c>
      <c r="R63" s="45">
        <f>A125197322K_Latest</f>
        <v>1.4750000000000001</v>
      </c>
      <c r="S63" s="45">
        <f>A125202938L_Latest</f>
        <v>0.39500000000000002</v>
      </c>
      <c r="T63" s="45">
        <f>A125200130K_Latest</f>
        <v>1.08</v>
      </c>
      <c r="U63" s="45">
        <f>A125197374L_Latest</f>
        <v>0.184</v>
      </c>
      <c r="V63" s="45">
        <f>A125202990W_Latest</f>
        <v>0.184</v>
      </c>
      <c r="W63" s="45">
        <f>A125200182L_Latest</f>
        <v>0</v>
      </c>
      <c r="X63" s="45">
        <f>A125197426C_Latest</f>
        <v>9.1999999999999998E-2</v>
      </c>
      <c r="Y63" s="45">
        <f>A125203042R_Latest</f>
        <v>0</v>
      </c>
      <c r="Z63" s="45">
        <f>A125200234C_Latest</f>
        <v>9.1999999999999998E-2</v>
      </c>
      <c r="AA63" s="45">
        <f>A125197218K_Latest</f>
        <v>0.65600000000000003</v>
      </c>
      <c r="AB63" s="45">
        <f>A125202834V_Latest</f>
        <v>0.34499999999999997</v>
      </c>
      <c r="AC63" s="45">
        <f>A125200026K_Latest</f>
        <v>0.311</v>
      </c>
      <c r="AD63" s="59">
        <v>12</v>
      </c>
    </row>
    <row r="64" spans="1:30" hidden="1">
      <c r="A64" s="47"/>
      <c r="B64" s="54" t="s">
        <v>1147</v>
      </c>
      <c r="C64" s="45">
        <f>A125197158V_Latest</f>
        <v>62.186</v>
      </c>
      <c r="D64" s="45">
        <f>A125202774C_Latest</f>
        <v>24.565000000000001</v>
      </c>
      <c r="E64" s="45">
        <f>A125199966C_Latest</f>
        <v>37.621000000000002</v>
      </c>
      <c r="F64" s="45">
        <f>A125197470L_Latest</f>
        <v>15.445</v>
      </c>
      <c r="G64" s="45">
        <f>A125203086T_Latest</f>
        <v>7.1150000000000002</v>
      </c>
      <c r="H64" s="45">
        <f>A125200278F_Latest</f>
        <v>8.3309999999999995</v>
      </c>
      <c r="I64" s="45">
        <f>A125197262V_Latest</f>
        <v>22.099</v>
      </c>
      <c r="J64" s="45">
        <f>A125202878W_Latest</f>
        <v>8.4179999999999993</v>
      </c>
      <c r="K64" s="45">
        <f>A125200070V_Latest</f>
        <v>13.680999999999999</v>
      </c>
      <c r="L64" s="45">
        <f>A125197522C_Latest</f>
        <v>10.444000000000001</v>
      </c>
      <c r="M64" s="45">
        <f>A125203138J_Latest</f>
        <v>6.1</v>
      </c>
      <c r="N64" s="45">
        <f>A125200330C_Latest</f>
        <v>4.3440000000000003</v>
      </c>
      <c r="O64" s="45">
        <f>A125197574F_Latest</f>
        <v>5.5789999999999997</v>
      </c>
      <c r="P64" s="45">
        <f>A125203190T_Latest</f>
        <v>1.038</v>
      </c>
      <c r="Q64" s="45">
        <f>A125200382F_Latest</f>
        <v>4.5410000000000004</v>
      </c>
      <c r="R64" s="45">
        <f>A125197314K_Latest</f>
        <v>5.6340000000000003</v>
      </c>
      <c r="S64" s="45">
        <f>A125202930V_Latest</f>
        <v>1.0149999999999999</v>
      </c>
      <c r="T64" s="45">
        <f>A125200122K_Latest</f>
        <v>4.6180000000000003</v>
      </c>
      <c r="U64" s="45">
        <f>A125197366L_Latest</f>
        <v>1.6739999999999999</v>
      </c>
      <c r="V64" s="45">
        <f>A125202982W_Latest</f>
        <v>0.38300000000000001</v>
      </c>
      <c r="W64" s="45">
        <f>A125200174L_Latest</f>
        <v>1.2909999999999999</v>
      </c>
      <c r="X64" s="45">
        <f>A125197418C_Latest</f>
        <v>0.98799999999999999</v>
      </c>
      <c r="Y64" s="45">
        <f>A125203034R_Latest</f>
        <v>0.17199999999999999</v>
      </c>
      <c r="Z64" s="45">
        <f>A125200226C_Latest</f>
        <v>0.81599999999999995</v>
      </c>
      <c r="AA64" s="45">
        <f>A125197210T_Latest</f>
        <v>0.32300000000000001</v>
      </c>
      <c r="AB64" s="45">
        <f>A125202826V_Latest</f>
        <v>0.32300000000000001</v>
      </c>
      <c r="AC64" s="45">
        <f>A125200018K_Latest</f>
        <v>0</v>
      </c>
      <c r="AD64" s="59">
        <v>13</v>
      </c>
    </row>
    <row r="65" spans="1:30" hidden="1">
      <c r="A65" s="47"/>
      <c r="B65" s="54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</row>
    <row r="66" spans="1:30" hidden="1">
      <c r="A66" s="47"/>
      <c r="B66" s="54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</row>
    <row r="67" spans="1:30" hidden="1">
      <c r="A67" s="47"/>
      <c r="B67" s="48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</row>
    <row r="68" spans="1:30" hidden="1">
      <c r="A68" s="57"/>
      <c r="B68" s="56"/>
      <c r="C68" s="59">
        <v>1</v>
      </c>
      <c r="D68" s="59">
        <v>2</v>
      </c>
      <c r="E68" s="59">
        <v>3</v>
      </c>
      <c r="F68" s="59">
        <v>4</v>
      </c>
      <c r="G68" s="59">
        <v>5</v>
      </c>
      <c r="H68" s="59">
        <v>6</v>
      </c>
      <c r="I68" s="59">
        <v>7</v>
      </c>
      <c r="J68" s="59">
        <v>8</v>
      </c>
      <c r="K68" s="59">
        <v>9</v>
      </c>
      <c r="L68" s="59">
        <v>10</v>
      </c>
      <c r="M68" s="59">
        <v>11</v>
      </c>
      <c r="N68" s="59">
        <v>12</v>
      </c>
      <c r="O68" s="59">
        <v>13</v>
      </c>
      <c r="P68" s="59">
        <v>14</v>
      </c>
      <c r="Q68" s="59">
        <v>15</v>
      </c>
      <c r="R68" s="59">
        <v>16</v>
      </c>
      <c r="S68" s="59">
        <v>17</v>
      </c>
      <c r="T68" s="59">
        <v>18</v>
      </c>
      <c r="U68" s="59">
        <v>19</v>
      </c>
      <c r="V68" s="59">
        <v>20</v>
      </c>
      <c r="W68" s="59">
        <v>21</v>
      </c>
      <c r="X68" s="59">
        <v>22</v>
      </c>
      <c r="Y68" s="59">
        <v>23</v>
      </c>
      <c r="Z68" s="59">
        <v>24</v>
      </c>
      <c r="AA68" s="59">
        <v>25</v>
      </c>
      <c r="AB68" s="59">
        <v>26</v>
      </c>
      <c r="AC68" s="59">
        <v>27</v>
      </c>
    </row>
    <row r="69" spans="1:30" ht="15" hidden="1" customHeight="1">
      <c r="A69" s="36"/>
      <c r="B69" s="36"/>
      <c r="C69" s="73" t="s">
        <v>1154</v>
      </c>
      <c r="D69" s="73"/>
      <c r="E69" s="73"/>
      <c r="F69" s="73" t="s">
        <v>1155</v>
      </c>
      <c r="G69" s="73"/>
      <c r="H69" s="73"/>
      <c r="I69" s="73" t="s">
        <v>1156</v>
      </c>
      <c r="J69" s="73"/>
      <c r="K69" s="73"/>
      <c r="L69" s="73" t="s">
        <v>1157</v>
      </c>
      <c r="M69" s="73"/>
      <c r="N69" s="73"/>
      <c r="O69" s="73" t="s">
        <v>1158</v>
      </c>
      <c r="P69" s="73"/>
      <c r="Q69" s="73"/>
      <c r="R69" s="73" t="s">
        <v>1159</v>
      </c>
      <c r="S69" s="73"/>
      <c r="T69" s="73"/>
      <c r="U69" s="73" t="s">
        <v>1160</v>
      </c>
      <c r="V69" s="73"/>
      <c r="W69" s="73"/>
      <c r="X69" s="73" t="s">
        <v>1161</v>
      </c>
      <c r="Y69" s="73"/>
      <c r="Z69" s="73"/>
      <c r="AA69" s="73" t="s">
        <v>1162</v>
      </c>
      <c r="AB69" s="73"/>
      <c r="AC69" s="73"/>
    </row>
    <row r="70" spans="1:30" hidden="1">
      <c r="A70" s="36"/>
      <c r="B70" s="36"/>
      <c r="C70" s="37" t="s">
        <v>1130</v>
      </c>
      <c r="D70" s="37" t="s">
        <v>1131</v>
      </c>
      <c r="E70" s="37" t="s">
        <v>1132</v>
      </c>
      <c r="F70" s="37" t="s">
        <v>1130</v>
      </c>
      <c r="G70" s="37" t="s">
        <v>1131</v>
      </c>
      <c r="H70" s="37" t="s">
        <v>1132</v>
      </c>
      <c r="I70" s="37" t="s">
        <v>1130</v>
      </c>
      <c r="J70" s="37" t="s">
        <v>1131</v>
      </c>
      <c r="K70" s="37" t="s">
        <v>1132</v>
      </c>
      <c r="L70" s="37" t="s">
        <v>1130</v>
      </c>
      <c r="M70" s="37" t="s">
        <v>1131</v>
      </c>
      <c r="N70" s="37" t="s">
        <v>1132</v>
      </c>
      <c r="O70" s="37" t="s">
        <v>1130</v>
      </c>
      <c r="P70" s="37" t="s">
        <v>1131</v>
      </c>
      <c r="Q70" s="37" t="s">
        <v>1132</v>
      </c>
      <c r="R70" s="37" t="s">
        <v>1130</v>
      </c>
      <c r="S70" s="37" t="s">
        <v>1131</v>
      </c>
      <c r="T70" s="37" t="s">
        <v>1132</v>
      </c>
      <c r="U70" s="37" t="s">
        <v>1130</v>
      </c>
      <c r="V70" s="37" t="s">
        <v>1131</v>
      </c>
      <c r="W70" s="37" t="s">
        <v>1132</v>
      </c>
      <c r="X70" s="37" t="s">
        <v>1130</v>
      </c>
      <c r="Y70" s="37" t="s">
        <v>1131</v>
      </c>
      <c r="Z70" s="37" t="s">
        <v>1132</v>
      </c>
      <c r="AA70" s="37" t="s">
        <v>1130</v>
      </c>
      <c r="AB70" s="37" t="s">
        <v>1131</v>
      </c>
      <c r="AC70" s="37" t="s">
        <v>1132</v>
      </c>
    </row>
    <row r="71" spans="1:30" hidden="1">
      <c r="A71" s="36"/>
      <c r="B71" s="36"/>
      <c r="C71" s="40" t="s">
        <v>1133</v>
      </c>
      <c r="D71" s="40" t="s">
        <v>1133</v>
      </c>
      <c r="E71" s="40" t="s">
        <v>1133</v>
      </c>
      <c r="F71" s="40" t="s">
        <v>1133</v>
      </c>
      <c r="G71" s="40" t="s">
        <v>1133</v>
      </c>
      <c r="H71" s="40" t="s">
        <v>1133</v>
      </c>
      <c r="I71" s="40" t="s">
        <v>1133</v>
      </c>
      <c r="J71" s="40" t="s">
        <v>1133</v>
      </c>
      <c r="K71" s="40" t="s">
        <v>1133</v>
      </c>
      <c r="L71" s="40" t="s">
        <v>1133</v>
      </c>
      <c r="M71" s="40" t="s">
        <v>1133</v>
      </c>
      <c r="N71" s="40" t="s">
        <v>1133</v>
      </c>
      <c r="O71" s="40" t="s">
        <v>1133</v>
      </c>
      <c r="P71" s="40" t="s">
        <v>1133</v>
      </c>
      <c r="Q71" s="40" t="s">
        <v>1133</v>
      </c>
      <c r="R71" s="40" t="s">
        <v>1133</v>
      </c>
      <c r="S71" s="40" t="s">
        <v>1133</v>
      </c>
      <c r="T71" s="40" t="s">
        <v>1133</v>
      </c>
      <c r="U71" s="40" t="s">
        <v>1133</v>
      </c>
      <c r="V71" s="40" t="s">
        <v>1133</v>
      </c>
      <c r="W71" s="40" t="s">
        <v>1133</v>
      </c>
      <c r="X71" s="40" t="s">
        <v>1133</v>
      </c>
      <c r="Y71" s="40" t="s">
        <v>1133</v>
      </c>
      <c r="Z71" s="40" t="s">
        <v>1133</v>
      </c>
      <c r="AA71" s="40" t="s">
        <v>1133</v>
      </c>
      <c r="AB71" s="40" t="s">
        <v>1133</v>
      </c>
      <c r="AC71" s="40" t="s">
        <v>1133</v>
      </c>
    </row>
    <row r="72" spans="1:30" hidden="1">
      <c r="A72" s="41" t="s">
        <v>1134</v>
      </c>
      <c r="B72" s="36"/>
    </row>
    <row r="73" spans="1:30" hidden="1">
      <c r="A73" s="43"/>
      <c r="B73" s="44" t="s">
        <v>1135</v>
      </c>
      <c r="C73" s="46" t="s">
        <v>262</v>
      </c>
      <c r="D73" s="46" t="s">
        <v>263</v>
      </c>
      <c r="E73" s="46" t="s">
        <v>264</v>
      </c>
      <c r="F73" s="46" t="s">
        <v>496</v>
      </c>
      <c r="G73" s="46" t="s">
        <v>497</v>
      </c>
      <c r="H73" s="46" t="s">
        <v>498</v>
      </c>
      <c r="I73" s="46" t="s">
        <v>785</v>
      </c>
      <c r="J73" s="46" t="s">
        <v>786</v>
      </c>
      <c r="K73" s="46" t="s">
        <v>787</v>
      </c>
      <c r="L73" s="46" t="s">
        <v>824</v>
      </c>
      <c r="M73" s="46" t="s">
        <v>825</v>
      </c>
      <c r="N73" s="46" t="s">
        <v>826</v>
      </c>
      <c r="O73" s="46" t="s">
        <v>863</v>
      </c>
      <c r="P73" s="46" t="s">
        <v>864</v>
      </c>
      <c r="Q73" s="46" t="s">
        <v>865</v>
      </c>
      <c r="R73" s="46" t="s">
        <v>902</v>
      </c>
      <c r="S73" s="46" t="s">
        <v>903</v>
      </c>
      <c r="T73" s="46" t="s">
        <v>904</v>
      </c>
      <c r="U73" s="46" t="s">
        <v>941</v>
      </c>
      <c r="V73" s="46" t="s">
        <v>942</v>
      </c>
      <c r="W73" s="46" t="s">
        <v>943</v>
      </c>
      <c r="X73" s="46" t="s">
        <v>980</v>
      </c>
      <c r="Y73" s="46" t="s">
        <v>981</v>
      </c>
      <c r="Z73" s="46" t="s">
        <v>982</v>
      </c>
      <c r="AA73" s="46" t="s">
        <v>1065</v>
      </c>
      <c r="AB73" s="46" t="s">
        <v>1066</v>
      </c>
      <c r="AC73" s="46" t="s">
        <v>1067</v>
      </c>
      <c r="AD73" s="59">
        <v>1</v>
      </c>
    </row>
    <row r="74" spans="1:30" hidden="1">
      <c r="A74" s="47"/>
      <c r="B74" s="48" t="s">
        <v>1136</v>
      </c>
      <c r="C74" s="46" t="s">
        <v>265</v>
      </c>
      <c r="D74" s="46" t="s">
        <v>266</v>
      </c>
      <c r="E74" s="46" t="s">
        <v>267</v>
      </c>
      <c r="F74" s="46" t="s">
        <v>499</v>
      </c>
      <c r="G74" s="46" t="s">
        <v>500</v>
      </c>
      <c r="H74" s="46" t="s">
        <v>501</v>
      </c>
      <c r="I74" s="46" t="s">
        <v>788</v>
      </c>
      <c r="J74" s="46" t="s">
        <v>789</v>
      </c>
      <c r="K74" s="46" t="s">
        <v>790</v>
      </c>
      <c r="L74" s="46" t="s">
        <v>827</v>
      </c>
      <c r="M74" s="46" t="s">
        <v>828</v>
      </c>
      <c r="N74" s="46" t="s">
        <v>829</v>
      </c>
      <c r="O74" s="46" t="s">
        <v>866</v>
      </c>
      <c r="P74" s="46" t="s">
        <v>867</v>
      </c>
      <c r="Q74" s="46" t="s">
        <v>868</v>
      </c>
      <c r="R74" s="46" t="s">
        <v>905</v>
      </c>
      <c r="S74" s="46" t="s">
        <v>906</v>
      </c>
      <c r="T74" s="46" t="s">
        <v>907</v>
      </c>
      <c r="U74" s="46" t="s">
        <v>944</v>
      </c>
      <c r="V74" s="46" t="s">
        <v>945</v>
      </c>
      <c r="W74" s="46" t="s">
        <v>946</v>
      </c>
      <c r="X74" s="46" t="s">
        <v>983</v>
      </c>
      <c r="Y74" s="46" t="s">
        <v>984</v>
      </c>
      <c r="Z74" s="46" t="s">
        <v>985</v>
      </c>
      <c r="AA74" s="46" t="s">
        <v>1068</v>
      </c>
      <c r="AB74" s="46" t="s">
        <v>1069</v>
      </c>
      <c r="AC74" s="46" t="s">
        <v>1070</v>
      </c>
      <c r="AD74" s="59">
        <v>2</v>
      </c>
    </row>
    <row r="75" spans="1:30" hidden="1">
      <c r="A75" s="47"/>
      <c r="B75" s="49" t="s">
        <v>1137</v>
      </c>
      <c r="C75" s="46" t="s">
        <v>268</v>
      </c>
      <c r="D75" s="46" t="s">
        <v>269</v>
      </c>
      <c r="E75" s="46" t="s">
        <v>270</v>
      </c>
      <c r="F75" s="46" t="s">
        <v>502</v>
      </c>
      <c r="G75" s="46" t="s">
        <v>503</v>
      </c>
      <c r="H75" s="46" t="s">
        <v>504</v>
      </c>
      <c r="I75" s="46" t="s">
        <v>791</v>
      </c>
      <c r="J75" s="46" t="s">
        <v>792</v>
      </c>
      <c r="K75" s="46" t="s">
        <v>793</v>
      </c>
      <c r="L75" s="46" t="s">
        <v>830</v>
      </c>
      <c r="M75" s="46" t="s">
        <v>831</v>
      </c>
      <c r="N75" s="46" t="s">
        <v>832</v>
      </c>
      <c r="O75" s="46" t="s">
        <v>869</v>
      </c>
      <c r="P75" s="46" t="s">
        <v>870</v>
      </c>
      <c r="Q75" s="46" t="s">
        <v>871</v>
      </c>
      <c r="R75" s="46" t="s">
        <v>908</v>
      </c>
      <c r="S75" s="46" t="s">
        <v>909</v>
      </c>
      <c r="T75" s="46" t="s">
        <v>910</v>
      </c>
      <c r="U75" s="46" t="s">
        <v>947</v>
      </c>
      <c r="V75" s="46" t="s">
        <v>948</v>
      </c>
      <c r="W75" s="46" t="s">
        <v>949</v>
      </c>
      <c r="X75" s="46" t="s">
        <v>986</v>
      </c>
      <c r="Y75" s="46" t="s">
        <v>987</v>
      </c>
      <c r="Z75" s="46" t="s">
        <v>988</v>
      </c>
      <c r="AA75" s="46" t="s">
        <v>1071</v>
      </c>
      <c r="AB75" s="46" t="s">
        <v>1072</v>
      </c>
      <c r="AC75" s="46" t="s">
        <v>1073</v>
      </c>
      <c r="AD75" s="59">
        <v>3</v>
      </c>
    </row>
    <row r="76" spans="1:30" hidden="1">
      <c r="A76" s="47"/>
      <c r="B76" s="49" t="s">
        <v>1138</v>
      </c>
      <c r="C76" s="46" t="s">
        <v>271</v>
      </c>
      <c r="D76" s="46" t="s">
        <v>272</v>
      </c>
      <c r="E76" s="46" t="s">
        <v>273</v>
      </c>
      <c r="F76" s="46" t="s">
        <v>505</v>
      </c>
      <c r="G76" s="46" t="s">
        <v>506</v>
      </c>
      <c r="H76" s="46" t="s">
        <v>507</v>
      </c>
      <c r="I76" s="46" t="s">
        <v>794</v>
      </c>
      <c r="J76" s="46" t="s">
        <v>795</v>
      </c>
      <c r="K76" s="46" t="s">
        <v>796</v>
      </c>
      <c r="L76" s="46" t="s">
        <v>833</v>
      </c>
      <c r="M76" s="46" t="s">
        <v>834</v>
      </c>
      <c r="N76" s="46" t="s">
        <v>835</v>
      </c>
      <c r="O76" s="46" t="s">
        <v>872</v>
      </c>
      <c r="P76" s="46" t="s">
        <v>873</v>
      </c>
      <c r="Q76" s="46" t="s">
        <v>874</v>
      </c>
      <c r="R76" s="46" t="s">
        <v>911</v>
      </c>
      <c r="S76" s="46" t="s">
        <v>912</v>
      </c>
      <c r="T76" s="46" t="s">
        <v>913</v>
      </c>
      <c r="U76" s="46" t="s">
        <v>950</v>
      </c>
      <c r="V76" s="46" t="s">
        <v>951</v>
      </c>
      <c r="W76" s="46" t="s">
        <v>952</v>
      </c>
      <c r="X76" s="46" t="s">
        <v>989</v>
      </c>
      <c r="Y76" s="46" t="s">
        <v>990</v>
      </c>
      <c r="Z76" s="46" t="s">
        <v>991</v>
      </c>
      <c r="AA76" s="46" t="s">
        <v>1074</v>
      </c>
      <c r="AB76" s="46" t="s">
        <v>1075</v>
      </c>
      <c r="AC76" s="46" t="s">
        <v>1076</v>
      </c>
      <c r="AD76" s="59">
        <v>4</v>
      </c>
    </row>
    <row r="77" spans="1:30" hidden="1">
      <c r="A77" s="47"/>
      <c r="B77" s="50" t="s">
        <v>1139</v>
      </c>
      <c r="C77" s="46" t="s">
        <v>274</v>
      </c>
      <c r="D77" s="46" t="s">
        <v>275</v>
      </c>
      <c r="E77" s="46" t="s">
        <v>276</v>
      </c>
      <c r="F77" s="46" t="s">
        <v>508</v>
      </c>
      <c r="G77" s="46" t="s">
        <v>509</v>
      </c>
      <c r="H77" s="46" t="s">
        <v>510</v>
      </c>
      <c r="I77" s="46" t="s">
        <v>797</v>
      </c>
      <c r="J77" s="46" t="s">
        <v>798</v>
      </c>
      <c r="K77" s="46" t="s">
        <v>799</v>
      </c>
      <c r="L77" s="46" t="s">
        <v>836</v>
      </c>
      <c r="M77" s="46" t="s">
        <v>837</v>
      </c>
      <c r="N77" s="46" t="s">
        <v>838</v>
      </c>
      <c r="O77" s="46" t="s">
        <v>875</v>
      </c>
      <c r="P77" s="46" t="s">
        <v>876</v>
      </c>
      <c r="Q77" s="46" t="s">
        <v>877</v>
      </c>
      <c r="R77" s="46" t="s">
        <v>914</v>
      </c>
      <c r="S77" s="46" t="s">
        <v>915</v>
      </c>
      <c r="T77" s="46" t="s">
        <v>916</v>
      </c>
      <c r="U77" s="46" t="s">
        <v>953</v>
      </c>
      <c r="V77" s="46" t="s">
        <v>954</v>
      </c>
      <c r="W77" s="46" t="s">
        <v>955</v>
      </c>
      <c r="X77" s="46" t="s">
        <v>992</v>
      </c>
      <c r="Y77" s="46" t="s">
        <v>993</v>
      </c>
      <c r="Z77" s="46" t="s">
        <v>994</v>
      </c>
      <c r="AA77" s="46" t="s">
        <v>1077</v>
      </c>
      <c r="AB77" s="46" t="s">
        <v>1078</v>
      </c>
      <c r="AC77" s="46" t="s">
        <v>1079</v>
      </c>
      <c r="AD77" s="59">
        <v>5</v>
      </c>
    </row>
    <row r="78" spans="1:30" hidden="1">
      <c r="A78" s="47"/>
      <c r="B78" s="51" t="s">
        <v>1140</v>
      </c>
      <c r="C78" s="46" t="s">
        <v>277</v>
      </c>
      <c r="D78" s="46" t="s">
        <v>278</v>
      </c>
      <c r="E78" s="46" t="s">
        <v>279</v>
      </c>
      <c r="F78" s="46" t="s">
        <v>511</v>
      </c>
      <c r="G78" s="46" t="s">
        <v>762</v>
      </c>
      <c r="H78" s="46" t="s">
        <v>763</v>
      </c>
      <c r="I78" s="46" t="s">
        <v>800</v>
      </c>
      <c r="J78" s="46" t="s">
        <v>801</v>
      </c>
      <c r="K78" s="46" t="s">
        <v>802</v>
      </c>
      <c r="L78" s="46" t="s">
        <v>839</v>
      </c>
      <c r="M78" s="46" t="s">
        <v>840</v>
      </c>
      <c r="N78" s="46" t="s">
        <v>841</v>
      </c>
      <c r="O78" s="46" t="s">
        <v>878</v>
      </c>
      <c r="P78" s="46" t="s">
        <v>879</v>
      </c>
      <c r="Q78" s="46" t="s">
        <v>880</v>
      </c>
      <c r="R78" s="46" t="s">
        <v>917</v>
      </c>
      <c r="S78" s="46" t="s">
        <v>918</v>
      </c>
      <c r="T78" s="46" t="s">
        <v>919</v>
      </c>
      <c r="U78" s="46" t="s">
        <v>956</v>
      </c>
      <c r="V78" s="46" t="s">
        <v>957</v>
      </c>
      <c r="W78" s="46" t="s">
        <v>958</v>
      </c>
      <c r="X78" s="46" t="s">
        <v>995</v>
      </c>
      <c r="Y78" s="46" t="s">
        <v>996</v>
      </c>
      <c r="Z78" s="46" t="s">
        <v>997</v>
      </c>
      <c r="AA78" s="46" t="s">
        <v>1080</v>
      </c>
      <c r="AB78" s="46" t="s">
        <v>1081</v>
      </c>
      <c r="AC78" s="46" t="s">
        <v>1082</v>
      </c>
      <c r="AD78" s="59">
        <v>6</v>
      </c>
    </row>
    <row r="79" spans="1:30" hidden="1">
      <c r="A79" s="47"/>
      <c r="B79" s="52" t="s">
        <v>1141</v>
      </c>
      <c r="C79" s="46" t="s">
        <v>280</v>
      </c>
      <c r="D79" s="46" t="s">
        <v>281</v>
      </c>
      <c r="E79" s="46" t="s">
        <v>282</v>
      </c>
      <c r="F79" s="46" t="s">
        <v>764</v>
      </c>
      <c r="G79" s="46" t="s">
        <v>765</v>
      </c>
      <c r="H79" s="46" t="s">
        <v>766</v>
      </c>
      <c r="I79" s="46" t="s">
        <v>803</v>
      </c>
      <c r="J79" s="46" t="s">
        <v>804</v>
      </c>
      <c r="K79" s="46" t="s">
        <v>805</v>
      </c>
      <c r="L79" s="46" t="s">
        <v>842</v>
      </c>
      <c r="M79" s="46" t="s">
        <v>843</v>
      </c>
      <c r="N79" s="46" t="s">
        <v>844</v>
      </c>
      <c r="O79" s="46" t="s">
        <v>881</v>
      </c>
      <c r="P79" s="46" t="s">
        <v>882</v>
      </c>
      <c r="Q79" s="46" t="s">
        <v>883</v>
      </c>
      <c r="R79" s="46" t="s">
        <v>920</v>
      </c>
      <c r="S79" s="46" t="s">
        <v>921</v>
      </c>
      <c r="T79" s="46" t="s">
        <v>922</v>
      </c>
      <c r="U79" s="46" t="s">
        <v>959</v>
      </c>
      <c r="V79" s="46" t="s">
        <v>960</v>
      </c>
      <c r="W79" s="46" t="s">
        <v>961</v>
      </c>
      <c r="X79" s="46" t="s">
        <v>998</v>
      </c>
      <c r="Y79" s="46" t="s">
        <v>999</v>
      </c>
      <c r="Z79" s="46" t="s">
        <v>1000</v>
      </c>
      <c r="AA79" s="46" t="s">
        <v>1083</v>
      </c>
      <c r="AB79" s="46" t="s">
        <v>1084</v>
      </c>
      <c r="AC79" s="46" t="s">
        <v>1085</v>
      </c>
      <c r="AD79" s="59">
        <v>7</v>
      </c>
    </row>
    <row r="80" spans="1:30" hidden="1">
      <c r="A80" s="47"/>
      <c r="B80" s="53" t="s">
        <v>1142</v>
      </c>
      <c r="C80" s="46" t="s">
        <v>283</v>
      </c>
      <c r="D80" s="46" t="s">
        <v>284</v>
      </c>
      <c r="E80" s="46" t="s">
        <v>285</v>
      </c>
      <c r="F80" s="46" t="s">
        <v>767</v>
      </c>
      <c r="G80" s="46" t="s">
        <v>768</v>
      </c>
      <c r="H80" s="46" t="s">
        <v>769</v>
      </c>
      <c r="I80" s="46" t="s">
        <v>806</v>
      </c>
      <c r="J80" s="46" t="s">
        <v>807</v>
      </c>
      <c r="K80" s="46" t="s">
        <v>808</v>
      </c>
      <c r="L80" s="46" t="s">
        <v>845</v>
      </c>
      <c r="M80" s="46" t="s">
        <v>846</v>
      </c>
      <c r="N80" s="46" t="s">
        <v>847</v>
      </c>
      <c r="O80" s="46" t="s">
        <v>884</v>
      </c>
      <c r="P80" s="46" t="s">
        <v>885</v>
      </c>
      <c r="Q80" s="46" t="s">
        <v>886</v>
      </c>
      <c r="R80" s="46" t="s">
        <v>923</v>
      </c>
      <c r="S80" s="46" t="s">
        <v>924</v>
      </c>
      <c r="T80" s="46" t="s">
        <v>925</v>
      </c>
      <c r="U80" s="46" t="s">
        <v>962</v>
      </c>
      <c r="V80" s="46" t="s">
        <v>963</v>
      </c>
      <c r="W80" s="46" t="s">
        <v>964</v>
      </c>
      <c r="X80" s="46" t="s">
        <v>1001</v>
      </c>
      <c r="Y80" s="46" t="s">
        <v>1002</v>
      </c>
      <c r="Z80" s="46" t="s">
        <v>1003</v>
      </c>
      <c r="AA80" s="46" t="s">
        <v>1086</v>
      </c>
      <c r="AB80" s="46" t="s">
        <v>1087</v>
      </c>
      <c r="AC80" s="46" t="s">
        <v>1088</v>
      </c>
      <c r="AD80" s="59">
        <v>8</v>
      </c>
    </row>
    <row r="81" spans="1:30" hidden="1">
      <c r="A81" s="47"/>
      <c r="B81" s="52" t="s">
        <v>1143</v>
      </c>
      <c r="C81" s="46" t="s">
        <v>286</v>
      </c>
      <c r="D81" s="46" t="s">
        <v>287</v>
      </c>
      <c r="E81" s="46" t="s">
        <v>288</v>
      </c>
      <c r="F81" s="46" t="s">
        <v>770</v>
      </c>
      <c r="G81" s="46" t="s">
        <v>771</v>
      </c>
      <c r="H81" s="46" t="s">
        <v>772</v>
      </c>
      <c r="I81" s="46" t="s">
        <v>809</v>
      </c>
      <c r="J81" s="46" t="s">
        <v>810</v>
      </c>
      <c r="K81" s="46" t="s">
        <v>811</v>
      </c>
      <c r="L81" s="46" t="s">
        <v>848</v>
      </c>
      <c r="M81" s="46" t="s">
        <v>849</v>
      </c>
      <c r="N81" s="46" t="s">
        <v>850</v>
      </c>
      <c r="O81" s="46" t="s">
        <v>887</v>
      </c>
      <c r="P81" s="46" t="s">
        <v>888</v>
      </c>
      <c r="Q81" s="46" t="s">
        <v>889</v>
      </c>
      <c r="R81" s="46" t="s">
        <v>926</v>
      </c>
      <c r="S81" s="46" t="s">
        <v>927</v>
      </c>
      <c r="T81" s="46" t="s">
        <v>928</v>
      </c>
      <c r="U81" s="46" t="s">
        <v>965</v>
      </c>
      <c r="V81" s="46" t="s">
        <v>966</v>
      </c>
      <c r="W81" s="46" t="s">
        <v>967</v>
      </c>
      <c r="X81" s="46" t="s">
        <v>1004</v>
      </c>
      <c r="Y81" s="46" t="s">
        <v>1005</v>
      </c>
      <c r="Z81" s="46" t="s">
        <v>1006</v>
      </c>
      <c r="AA81" s="46" t="s">
        <v>1089</v>
      </c>
      <c r="AB81" s="46" t="s">
        <v>1090</v>
      </c>
      <c r="AC81" s="46" t="s">
        <v>1091</v>
      </c>
      <c r="AD81" s="59">
        <v>9</v>
      </c>
    </row>
    <row r="82" spans="1:30" hidden="1">
      <c r="A82" s="47"/>
      <c r="B82" s="52" t="s">
        <v>1144</v>
      </c>
      <c r="C82" s="46" t="s">
        <v>289</v>
      </c>
      <c r="D82" s="46" t="s">
        <v>290</v>
      </c>
      <c r="E82" s="46" t="s">
        <v>291</v>
      </c>
      <c r="F82" s="46" t="s">
        <v>773</v>
      </c>
      <c r="G82" s="46" t="s">
        <v>774</v>
      </c>
      <c r="H82" s="46" t="s">
        <v>775</v>
      </c>
      <c r="I82" s="46" t="s">
        <v>812</v>
      </c>
      <c r="J82" s="46" t="s">
        <v>813</v>
      </c>
      <c r="K82" s="46" t="s">
        <v>814</v>
      </c>
      <c r="L82" s="46" t="s">
        <v>851</v>
      </c>
      <c r="M82" s="46" t="s">
        <v>852</v>
      </c>
      <c r="N82" s="46" t="s">
        <v>853</v>
      </c>
      <c r="O82" s="46" t="s">
        <v>890</v>
      </c>
      <c r="P82" s="46" t="s">
        <v>891</v>
      </c>
      <c r="Q82" s="46" t="s">
        <v>892</v>
      </c>
      <c r="R82" s="46" t="s">
        <v>929</v>
      </c>
      <c r="S82" s="46" t="s">
        <v>930</v>
      </c>
      <c r="T82" s="46" t="s">
        <v>931</v>
      </c>
      <c r="U82" s="46" t="s">
        <v>968</v>
      </c>
      <c r="V82" s="46" t="s">
        <v>969</v>
      </c>
      <c r="W82" s="46" t="s">
        <v>970</v>
      </c>
      <c r="X82" s="46" t="s">
        <v>1007</v>
      </c>
      <c r="Y82" s="46" t="s">
        <v>1008</v>
      </c>
      <c r="Z82" s="46" t="s">
        <v>1009</v>
      </c>
      <c r="AA82" s="46" t="s">
        <v>1092</v>
      </c>
      <c r="AB82" s="46" t="s">
        <v>1093</v>
      </c>
      <c r="AC82" s="46" t="s">
        <v>1094</v>
      </c>
      <c r="AD82" s="59">
        <v>10</v>
      </c>
    </row>
    <row r="83" spans="1:30" hidden="1">
      <c r="A83" s="47"/>
      <c r="B83" s="48" t="s">
        <v>1145</v>
      </c>
      <c r="C83" s="46" t="s">
        <v>292</v>
      </c>
      <c r="D83" s="46" t="s">
        <v>293</v>
      </c>
      <c r="E83" s="46" t="s">
        <v>294</v>
      </c>
      <c r="F83" s="46" t="s">
        <v>776</v>
      </c>
      <c r="G83" s="46" t="s">
        <v>777</v>
      </c>
      <c r="H83" s="46" t="s">
        <v>778</v>
      </c>
      <c r="I83" s="46" t="s">
        <v>815</v>
      </c>
      <c r="J83" s="46" t="s">
        <v>816</v>
      </c>
      <c r="K83" s="46" t="s">
        <v>817</v>
      </c>
      <c r="L83" s="46" t="s">
        <v>854</v>
      </c>
      <c r="M83" s="46" t="s">
        <v>855</v>
      </c>
      <c r="N83" s="46" t="s">
        <v>856</v>
      </c>
      <c r="O83" s="46" t="s">
        <v>893</v>
      </c>
      <c r="P83" s="46" t="s">
        <v>894</v>
      </c>
      <c r="Q83" s="46" t="s">
        <v>895</v>
      </c>
      <c r="R83" s="46" t="s">
        <v>932</v>
      </c>
      <c r="S83" s="46" t="s">
        <v>933</v>
      </c>
      <c r="T83" s="46" t="s">
        <v>934</v>
      </c>
      <c r="U83" s="46" t="s">
        <v>971</v>
      </c>
      <c r="V83" s="46" t="s">
        <v>972</v>
      </c>
      <c r="W83" s="46" t="s">
        <v>973</v>
      </c>
      <c r="X83" s="46" t="s">
        <v>1010</v>
      </c>
      <c r="Y83" s="46" t="s">
        <v>1011</v>
      </c>
      <c r="Z83" s="46" t="s">
        <v>1058</v>
      </c>
      <c r="AA83" s="46" t="s">
        <v>1095</v>
      </c>
      <c r="AB83" s="46" t="s">
        <v>1096</v>
      </c>
      <c r="AC83" s="46" t="s">
        <v>1097</v>
      </c>
      <c r="AD83" s="59">
        <v>11</v>
      </c>
    </row>
    <row r="84" spans="1:30" hidden="1">
      <c r="A84" s="47"/>
      <c r="B84" s="54" t="s">
        <v>1146</v>
      </c>
      <c r="C84" s="46" t="s">
        <v>295</v>
      </c>
      <c r="D84" s="46" t="s">
        <v>296</v>
      </c>
      <c r="E84" s="46" t="s">
        <v>297</v>
      </c>
      <c r="F84" s="46" t="s">
        <v>779</v>
      </c>
      <c r="G84" s="46" t="s">
        <v>780</v>
      </c>
      <c r="H84" s="46" t="s">
        <v>781</v>
      </c>
      <c r="I84" s="46" t="s">
        <v>818</v>
      </c>
      <c r="J84" s="46" t="s">
        <v>819</v>
      </c>
      <c r="K84" s="46" t="s">
        <v>820</v>
      </c>
      <c r="L84" s="46" t="s">
        <v>857</v>
      </c>
      <c r="M84" s="46" t="s">
        <v>858</v>
      </c>
      <c r="N84" s="46" t="s">
        <v>859</v>
      </c>
      <c r="O84" s="46" t="s">
        <v>896</v>
      </c>
      <c r="P84" s="46" t="s">
        <v>897</v>
      </c>
      <c r="Q84" s="46" t="s">
        <v>898</v>
      </c>
      <c r="R84" s="46" t="s">
        <v>935</v>
      </c>
      <c r="S84" s="46" t="s">
        <v>936</v>
      </c>
      <c r="T84" s="46" t="s">
        <v>937</v>
      </c>
      <c r="U84" s="46" t="s">
        <v>974</v>
      </c>
      <c r="V84" s="46" t="s">
        <v>975</v>
      </c>
      <c r="W84" s="46" t="s">
        <v>976</v>
      </c>
      <c r="X84" s="46" t="s">
        <v>1059</v>
      </c>
      <c r="Y84" s="46" t="s">
        <v>1060</v>
      </c>
      <c r="Z84" s="46" t="s">
        <v>1061</v>
      </c>
      <c r="AA84" s="46" t="s">
        <v>1098</v>
      </c>
      <c r="AB84" s="46" t="s">
        <v>1099</v>
      </c>
      <c r="AC84" s="46" t="s">
        <v>1100</v>
      </c>
      <c r="AD84" s="59">
        <v>12</v>
      </c>
    </row>
    <row r="85" spans="1:30" hidden="1">
      <c r="A85" s="47"/>
      <c r="B85" s="54" t="s">
        <v>1147</v>
      </c>
      <c r="C85" s="46" t="s">
        <v>298</v>
      </c>
      <c r="D85" s="46" t="s">
        <v>299</v>
      </c>
      <c r="E85" s="46" t="s">
        <v>300</v>
      </c>
      <c r="F85" s="46" t="s">
        <v>782</v>
      </c>
      <c r="G85" s="46" t="s">
        <v>783</v>
      </c>
      <c r="H85" s="46" t="s">
        <v>784</v>
      </c>
      <c r="I85" s="46" t="s">
        <v>821</v>
      </c>
      <c r="J85" s="46" t="s">
        <v>822</v>
      </c>
      <c r="K85" s="46" t="s">
        <v>823</v>
      </c>
      <c r="L85" s="46" t="s">
        <v>860</v>
      </c>
      <c r="M85" s="46" t="s">
        <v>861</v>
      </c>
      <c r="N85" s="46" t="s">
        <v>862</v>
      </c>
      <c r="O85" s="46" t="s">
        <v>899</v>
      </c>
      <c r="P85" s="46" t="s">
        <v>900</v>
      </c>
      <c r="Q85" s="46" t="s">
        <v>901</v>
      </c>
      <c r="R85" s="46" t="s">
        <v>938</v>
      </c>
      <c r="S85" s="46" t="s">
        <v>939</v>
      </c>
      <c r="T85" s="46" t="s">
        <v>940</v>
      </c>
      <c r="U85" s="46" t="s">
        <v>977</v>
      </c>
      <c r="V85" s="46" t="s">
        <v>978</v>
      </c>
      <c r="W85" s="46" t="s">
        <v>979</v>
      </c>
      <c r="X85" s="46" t="s">
        <v>1062</v>
      </c>
      <c r="Y85" s="46" t="s">
        <v>1063</v>
      </c>
      <c r="Z85" s="46" t="s">
        <v>1064</v>
      </c>
      <c r="AA85" s="46" t="s">
        <v>1101</v>
      </c>
      <c r="AB85" s="46" t="s">
        <v>1102</v>
      </c>
      <c r="AC85" s="46" t="s">
        <v>1103</v>
      </c>
      <c r="AD85" s="59">
        <v>13</v>
      </c>
    </row>
    <row r="86" spans="1:30" hidden="1">
      <c r="A86" s="47"/>
      <c r="B86" s="48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</row>
    <row r="87" spans="1:30">
      <c r="A87" s="47"/>
      <c r="B87" s="48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</row>
    <row r="88" spans="1:30">
      <c r="A88" s="47"/>
      <c r="B88" s="48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</row>
    <row r="89" spans="1:30">
      <c r="B89" s="57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</row>
    <row r="90" spans="1:30" ht="15" customHeight="1">
      <c r="B90" s="57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</row>
    <row r="91" spans="1:30" ht="15" customHeight="1"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</row>
  </sheetData>
  <mergeCells count="25">
    <mergeCell ref="X69:Z69"/>
    <mergeCell ref="AA69:AC69"/>
    <mergeCell ref="U48:W48"/>
    <mergeCell ref="X48:Z48"/>
    <mergeCell ref="AA48:AC48"/>
    <mergeCell ref="R69:T69"/>
    <mergeCell ref="U69:W69"/>
    <mergeCell ref="C48:E48"/>
    <mergeCell ref="F48:H48"/>
    <mergeCell ref="I48:K48"/>
    <mergeCell ref="L48:N48"/>
    <mergeCell ref="O48:Q48"/>
    <mergeCell ref="R48:T48"/>
    <mergeCell ref="C69:E69"/>
    <mergeCell ref="F69:H69"/>
    <mergeCell ref="I69:K69"/>
    <mergeCell ref="L69:N69"/>
    <mergeCell ref="O69:Q69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498B60C8-9C3F-41E9-8E51-E2E31F8AE256}">
      <formula1>$B$31:$B$39</formula1>
    </dataValidation>
  </dataValidations>
  <hyperlinks>
    <hyperlink ref="A29" r:id="rId1" display="http://www.abs.gov.au/websitedbs/d3310114.nsf/Home/©+Copyright?OpenDocument" xr:uid="{129CC20F-58AD-48C1-A682-E13E26F23361}"/>
    <hyperlink ref="F73" location="A125197502V" display="A125197502V" xr:uid="{27E833F9-0374-4904-AEE2-87F07F1F55EA}"/>
    <hyperlink ref="F74" location="A125197482W" display="A125197482W" xr:uid="{13C05E8E-083A-45D4-9523-43C085A05C4A}"/>
    <hyperlink ref="F75" location="A125197506C" display="A125197506C" xr:uid="{62384095-95D1-4392-B2E1-49B3180DCB86}"/>
    <hyperlink ref="F76" location="A125197510V" display="A125197510V" xr:uid="{CE8C2E8C-4D61-4A59-8D26-596F40CB0660}"/>
    <hyperlink ref="F77" location="A125197486F" display="A125197486F" xr:uid="{A5180A40-9430-462A-988A-B55B1129E42E}"/>
    <hyperlink ref="F78" location="A125197490W" display="A125197490W" xr:uid="{76DD28F3-02BE-4FE6-81AB-355E52AD33DB}"/>
    <hyperlink ref="F79" location="A125197494F" display="A125197494F" xr:uid="{51B4605B-6CEF-48B6-9181-9003B5C916CA}"/>
    <hyperlink ref="F80" location="A125197474W" display="A125197474W" xr:uid="{A12AD79D-DA52-4141-8FDD-A6A74BCCA1A5}"/>
    <hyperlink ref="F81" location="A125197514C" display="A125197514C" xr:uid="{36C7DA99-169C-49B1-804B-31DF7BA076C6}"/>
    <hyperlink ref="F82" location="A125197498R" display="A125197498R" xr:uid="{1CA5752E-0DD5-4D78-9E61-52FAAB65F208}"/>
    <hyperlink ref="F83" location="A125197518L" display="A125197518L" xr:uid="{DC93F5F3-9AD1-4E2C-9A64-2E1904EA3ECB}"/>
    <hyperlink ref="F84" location="A125197478F" display="A125197478F" xr:uid="{CD55EFF6-35C6-4579-9C40-69DCA3B05113}"/>
    <hyperlink ref="F85" location="A125197470L" display="A125197470L" xr:uid="{5BFC8125-A5C6-4571-860D-034FC42D36BC}"/>
    <hyperlink ref="I73" location="A125197294L" display="A125197294L" xr:uid="{87EE84FB-4960-4036-B0B7-42A1AF804C20}"/>
    <hyperlink ref="I74" location="A125197274C" display="A125197274C" xr:uid="{97CFD918-BD05-4A09-BF19-243C43ABEFE7}"/>
    <hyperlink ref="I75" location="A125197298W" display="A125197298W" xr:uid="{7AC5DC4D-D743-4E2B-A099-4FD793A06141}"/>
    <hyperlink ref="I76" location="A125197302A" display="A125197302A" xr:uid="{FFFAD86C-F16B-4E2C-8186-387DF5AA180E}"/>
    <hyperlink ref="I77" location="A125197278L" display="A125197278L" xr:uid="{176EBF4F-A4B3-499F-833F-56DA5093F4D4}"/>
    <hyperlink ref="I78" location="A125197282C" display="A125197282C" xr:uid="{9F4F95A6-11F9-454F-8CCF-BB1F440E4CAF}"/>
    <hyperlink ref="I79" location="A125197286L" display="A125197286L" xr:uid="{5ADABED0-29C3-4EFD-8C4E-2F3C2B14A031}"/>
    <hyperlink ref="I80" location="A125197266C" display="A125197266C" xr:uid="{E5327FD0-7ADB-44C7-9D5F-E56938DB5766}"/>
    <hyperlink ref="I81" location="A125197306K" display="A125197306K" xr:uid="{097AD4EF-096A-418A-A52C-252186C2EFB1}"/>
    <hyperlink ref="I82" location="A125197290C" display="A125197290C" xr:uid="{7B009F9B-5126-408F-8448-692A5C8327A0}"/>
    <hyperlink ref="I83" location="A125197310A" display="A125197310A" xr:uid="{B5598CD9-B9BE-4CD7-B45F-4C9908EB0F34}"/>
    <hyperlink ref="I84" location="A125197270V" display="A125197270V" xr:uid="{73C09F92-ED6B-4958-9E06-9DD0961650C8}"/>
    <hyperlink ref="I85" location="A125197262V" display="A125197262V" xr:uid="{20E896C9-ED05-46C3-88B9-B0D83095036F}"/>
    <hyperlink ref="L73" location="A125197554W" display="A125197554W" xr:uid="{9EB546F4-3AC1-4DFB-99A1-96DADDE26E62}"/>
    <hyperlink ref="L74" location="A125197534L" display="A125197534L" xr:uid="{F31BC8A6-B6B1-4F32-8518-62251CE3A483}"/>
    <hyperlink ref="L75" location="A125197558F" display="A125197558F" xr:uid="{8AA9C408-ADE4-41ED-9449-F89108384BF9}"/>
    <hyperlink ref="L76" location="A125197562W" display="A125197562W" xr:uid="{7AE30EFB-2AB8-407C-A2FD-808D0DE21ED4}"/>
    <hyperlink ref="L77" location="A125197538W" display="A125197538W" xr:uid="{CF428AF7-E4DF-41FA-9EA0-55BC61D7D05F}"/>
    <hyperlink ref="L78" location="A125197542L" display="A125197542L" xr:uid="{14578DA4-4D1B-48AB-8950-DA5FD7B913B5}"/>
    <hyperlink ref="L79" location="A125197546W" display="A125197546W" xr:uid="{570A89C2-BE72-4F9C-9AFD-174C6E0A1A06}"/>
    <hyperlink ref="L80" location="A125197526L" display="A125197526L" xr:uid="{4AF43E22-9EF5-48E2-8E97-04782BADFB02}"/>
    <hyperlink ref="L81" location="A125197566F" display="A125197566F" xr:uid="{C75D8C86-C45E-49EF-B9DB-FF95666B07AD}"/>
    <hyperlink ref="L82" location="A125197550L" display="A125197550L" xr:uid="{9512FBFC-A675-4273-B756-41744BBF065E}"/>
    <hyperlink ref="L83" location="A125197570W" display="A125197570W" xr:uid="{F2B6699F-FCCF-4618-A4DD-715EDF98D4FD}"/>
    <hyperlink ref="L84" location="A125197530C" display="A125197530C" xr:uid="{88157C35-144F-4962-812B-E670EFD9CFF9}"/>
    <hyperlink ref="L85" location="A125197522C" display="A125197522C" xr:uid="{1AFCC641-D852-442B-A897-947B62205E7B}"/>
    <hyperlink ref="O73" location="A125197606L" display="A125197606L" xr:uid="{05F79E00-8F2A-4365-AC31-4EFF6080A894}"/>
    <hyperlink ref="O74" location="A125197586R" display="A125197586R" xr:uid="{AE3B43BD-63D9-4CBA-9FE4-B3E9D8C57608}"/>
    <hyperlink ref="O75" location="A125197610C" display="A125197610C" xr:uid="{9F0E77F4-8D9F-4D73-B6F1-BB1560783BD1}"/>
    <hyperlink ref="O76" location="A125197614L" display="A125197614L" xr:uid="{1B36B43D-D0EA-4A80-8409-3788150F107F}"/>
    <hyperlink ref="O77" location="A125197590F" display="A125197590F" xr:uid="{4BA8C393-9907-416F-9873-0F6C78B88EAA}"/>
    <hyperlink ref="O78" location="A125197594R" display="A125197594R" xr:uid="{CEDA6827-24C2-42FB-BA84-EEDDC344C3AD}"/>
    <hyperlink ref="O79" location="A125197598X" display="A125197598X" xr:uid="{7C9A1D2F-875E-48DD-A6B2-EB424BEA85DC}"/>
    <hyperlink ref="O80" location="A125197578R" display="A125197578R" xr:uid="{45FA2B01-744D-4995-8088-08655044CFC1}"/>
    <hyperlink ref="O81" location="A125197618W" display="A125197618W" xr:uid="{52DF9B76-8361-4EC4-8D4B-D7B89C66509D}"/>
    <hyperlink ref="O82" location="A125197602C" display="A125197602C" xr:uid="{C940BDB5-55AD-4A6E-843B-4A05031CE534}"/>
    <hyperlink ref="O83" location="A125197622L" display="A125197622L" xr:uid="{4338C4B7-5510-478A-BBA7-5CA18BD78FFD}"/>
    <hyperlink ref="O84" location="A125197582F" display="A125197582F" xr:uid="{F36587FF-D814-47FC-A2A6-39BF2BAA38BB}"/>
    <hyperlink ref="O85" location="A125197574F" display="A125197574F" xr:uid="{88C4974F-0992-4344-8358-D8F2FB5A0E95}"/>
    <hyperlink ref="R73" location="A125197346C" display="A125197346C" xr:uid="{ECBE2181-9C0E-4DAB-A92B-5B640B680A9B}"/>
    <hyperlink ref="R74" location="A125197326V" display="A125197326V" xr:uid="{DC05F0C1-6E8E-48C1-AB14-E2D4BCADEB0B}"/>
    <hyperlink ref="R75" location="A125197350V" display="A125197350V" xr:uid="{44E4864D-C9D3-4CD0-992A-3423AB800761}"/>
    <hyperlink ref="R76" location="A125197354C" display="A125197354C" xr:uid="{F6FDD960-3AF0-4376-A717-474B33D48D58}"/>
    <hyperlink ref="R77" location="A125197330K" display="A125197330K" xr:uid="{CAA3F4CB-D994-44C3-8053-77967AA9CB7B}"/>
    <hyperlink ref="R78" location="A125197334V" display="A125197334V" xr:uid="{8D2C6BE6-42F4-4F35-951A-8DE0277ECAB8}"/>
    <hyperlink ref="R79" location="A125197338C" display="A125197338C" xr:uid="{109D3EF7-352E-46EC-A3A0-07FE96C7264A}"/>
    <hyperlink ref="R80" location="A125197318V" display="A125197318V" xr:uid="{4A624FA1-3298-45E0-9716-9F99A8B6BDBE}"/>
    <hyperlink ref="R81" location="A125197358L" display="A125197358L" xr:uid="{61B4C363-01B3-4FA4-983E-7F2D69A95963}"/>
    <hyperlink ref="R82" location="A125197342V" display="A125197342V" xr:uid="{7C072E85-8982-4F57-A887-491692243BE2}"/>
    <hyperlink ref="R83" location="A125197362C" display="A125197362C" xr:uid="{C7D6170A-7EEC-44AC-AC44-34FF69FED739}"/>
    <hyperlink ref="R84" location="A125197322K" display="A125197322K" xr:uid="{3D6033AD-BBE5-470B-99DA-F11F233B3F0C}"/>
    <hyperlink ref="R85" location="A125197314K" display="A125197314K" xr:uid="{F4FCB03B-4277-4A13-AF64-CCB2C634AA98}"/>
    <hyperlink ref="U73" location="A125197398F" display="A125197398F" xr:uid="{E8C8235C-14A4-44A7-95A5-C84BBBCFC6BC}"/>
    <hyperlink ref="U74" location="A125197378W" display="A125197378W" xr:uid="{80FF92E4-E922-430B-833E-A59CDCFE7AFC}"/>
    <hyperlink ref="U75" location="A125197402K" display="A125197402K" xr:uid="{7B35F220-42B1-42AC-A68A-D34CF7F34404}"/>
    <hyperlink ref="U76" location="A125197406V" display="A125197406V" xr:uid="{6A52125D-2BFA-42BA-861F-C46AFFC13BB5}"/>
    <hyperlink ref="U77" location="A125197382L" display="A125197382L" xr:uid="{AEC40E4F-F6C6-4CFA-9D12-849AF1F629A6}"/>
    <hyperlink ref="U78" location="A125197386W" display="A125197386W" xr:uid="{4C5820BB-EC3C-465C-9659-C81A0D4C38B1}"/>
    <hyperlink ref="U79" location="A125197390L" display="A125197390L" xr:uid="{E26538B2-8B74-48AB-A95E-2BEBAB202793}"/>
    <hyperlink ref="U80" location="A125197370C" display="A125197370C" xr:uid="{9F868E8A-5DB9-478E-8FD1-4888B544E538}"/>
    <hyperlink ref="U81" location="A125197410K" display="A125197410K" xr:uid="{5CBF78AF-6DC2-4F7F-851F-C375E55FDA65}"/>
    <hyperlink ref="U82" location="A125197394W" display="A125197394W" xr:uid="{6EA67019-5488-4F55-A025-6F616AB100B7}"/>
    <hyperlink ref="U83" location="A125197414V" display="A125197414V" xr:uid="{517E3EC4-CD3E-46BF-9124-1B484F9951F7}"/>
    <hyperlink ref="U84" location="A125197374L" display="A125197374L" xr:uid="{533430C0-D3CF-46B7-AB3F-015218A9CC88}"/>
    <hyperlink ref="U85" location="A125197366L" display="A125197366L" xr:uid="{5E2AF461-99E2-44C9-A465-EAADD7E26831}"/>
    <hyperlink ref="X73" location="A125197450C" display="A125197450C" xr:uid="{C0829BF9-E3E6-4C1F-B404-DC6C8E105DA9}"/>
    <hyperlink ref="X74" location="A125197430V" display="A125197430V" xr:uid="{998776E8-3F51-400C-B8CD-4E6FABD9103C}"/>
    <hyperlink ref="X75" location="A125197454L" display="A125197454L" xr:uid="{DD26FC46-2CA4-43A7-97E8-9A844B7BEBCB}"/>
    <hyperlink ref="X76" location="A125197458W" display="A125197458W" xr:uid="{2D9E2CDD-08F2-44B2-9CD5-DB9A94BB634F}"/>
    <hyperlink ref="X77" location="A125197434C" display="A125197434C" xr:uid="{2D22FD44-A27C-4C8B-B2CB-2137511CE070}"/>
    <hyperlink ref="X78" location="A125197438L" display="A125197438L" xr:uid="{A56221CE-D6DF-4FB9-B2B7-C693A2734760}"/>
    <hyperlink ref="X79" location="A125197442C" display="A125197442C" xr:uid="{04D7B9DE-22B1-4CC4-BF5D-21F2B8F6000E}"/>
    <hyperlink ref="X80" location="A125197422V" display="A125197422V" xr:uid="{DD8E279F-0382-4FBA-B98B-40CC51FED10B}"/>
    <hyperlink ref="X81" location="A125197462L" display="A125197462L" xr:uid="{5023AF4F-9527-485D-BEAE-07A4CB628F53}"/>
    <hyperlink ref="X82" location="A125197446L" display="A125197446L" xr:uid="{07C0F21C-F397-478C-9D6D-FFD5DCB4E0CA}"/>
    <hyperlink ref="X83" location="A125197466W" display="A125197466W" xr:uid="{A89E38C2-6832-4073-9C08-84BE6EB33A4D}"/>
    <hyperlink ref="X84" location="A125197426C" display="A125197426C" xr:uid="{C577F19D-C9CD-46C6-8548-10C6C39BAA8B}"/>
    <hyperlink ref="X85" location="A125197418C" display="A125197418C" xr:uid="{409A16F9-0E0B-4089-BE05-7C54D8D07D8A}"/>
    <hyperlink ref="AA73" location="A125197242K" display="A125197242K" xr:uid="{E2D2C114-797E-4984-A562-8C0891097528}"/>
    <hyperlink ref="AA74" location="A125197222A" display="A125197222A" xr:uid="{986A9B8B-5D2F-4058-8F5B-D8160F67B9CB}"/>
    <hyperlink ref="AA75" location="A125197246V" display="A125197246V" xr:uid="{16DB5CE2-EDFD-4E31-94A9-774D80CAF25C}"/>
    <hyperlink ref="AA76" location="A125197250K" display="A125197250K" xr:uid="{4B8E0C95-F9A9-4530-82B2-C2C49A3B093B}"/>
    <hyperlink ref="AA77" location="A125197226K" display="A125197226K" xr:uid="{3A844A08-D033-4212-89F3-D23749DDF4E7}"/>
    <hyperlink ref="AA78" location="A125197230A" display="A125197230A" xr:uid="{200E3CD1-103D-4929-A3DD-CB11F5643CEB}"/>
    <hyperlink ref="AA79" location="A125197234K" display="A125197234K" xr:uid="{658BC5F0-3964-4D45-B6AD-8F2774997526}"/>
    <hyperlink ref="AA80" location="A125197214A" display="A125197214A" xr:uid="{D913BF31-7AF5-4451-BCE8-5D7F8EFE7EBD}"/>
    <hyperlink ref="AA81" location="A125197254V" display="A125197254V" xr:uid="{120F9C3F-B140-461D-AFDB-6F2FDA94DAD9}"/>
    <hyperlink ref="AA82" location="A125197238V" display="A125197238V" xr:uid="{910CE624-623A-4203-8096-AB6324038829}"/>
    <hyperlink ref="AA83" location="A125197258C" display="A125197258C" xr:uid="{217971CA-62C6-4B4C-B9B4-7184E40E5DBC}"/>
    <hyperlink ref="AA84" location="A125197218K" display="A125197218K" xr:uid="{C5A925D7-15FA-452F-AF6B-5A87687D3570}"/>
    <hyperlink ref="AA85" location="A125197210T" display="A125197210T" xr:uid="{2F1FC3C1-AF8D-4227-A2A2-BEE582C59CE4}"/>
    <hyperlink ref="G73" location="A125203118X" display="A125203118X" xr:uid="{454841D9-0EA5-43E3-BF9F-B2E03C704216}"/>
    <hyperlink ref="G74" location="A125203098A" display="A125203098A" xr:uid="{B09296A9-EFDC-47D9-87C9-B152145D6205}"/>
    <hyperlink ref="G75" location="A125203122R" display="A125203122R" xr:uid="{B6CB2180-94AA-4A19-863F-29BD6B584103}"/>
    <hyperlink ref="G76" location="A125203126X" display="A125203126X" xr:uid="{AE6E784F-E92C-4F2B-8D2C-D38EA1E182F8}"/>
    <hyperlink ref="G77" location="A125203102F" display="A125203102F" xr:uid="{B455761B-68F4-4CA7-951D-A64B7104B219}"/>
    <hyperlink ref="G78" location="A125203106R" display="A125203106R" xr:uid="{9F54CE2B-B841-4AB3-ABD4-5CDEBA3781C5}"/>
    <hyperlink ref="G79" location="A125203110F" display="A125203110F" xr:uid="{8CFD61BE-D1B3-4A18-B35E-B1207A50D187}"/>
    <hyperlink ref="G80" location="A125203090J" display="A125203090J" xr:uid="{772EC277-662F-4C49-81D4-9373C4A9FE00}"/>
    <hyperlink ref="G81" location="A125203130R" display="A125203130R" xr:uid="{C1E598F8-2003-421B-A515-9DDC7439C26A}"/>
    <hyperlink ref="G82" location="A125203114R" display="A125203114R" xr:uid="{B35CA6F3-74B0-4739-AF0B-D6A9AAC42313}"/>
    <hyperlink ref="G83" location="A125203134X" display="A125203134X" xr:uid="{AFC0AD19-EC9D-4322-A810-A31FACE179CF}"/>
    <hyperlink ref="G84" location="A125203094T" display="A125203094T" xr:uid="{C6BA5A8D-C88A-47F3-BF80-5CE64B0F81F9}"/>
    <hyperlink ref="G85" location="A125203086T" display="A125203086T" xr:uid="{9A18F66D-5DFF-40E3-A255-289BAD92C900}"/>
    <hyperlink ref="J73" location="A125202910K" display="A125202910K" xr:uid="{0B4D1A80-340F-4689-BB30-2A1D1E2F5AF7}"/>
    <hyperlink ref="J74" location="A125202890L" display="A125202890L" xr:uid="{7BB8C9C1-326F-46C5-A925-BBC81D1482BA}"/>
    <hyperlink ref="J75" location="A125202914V" display="A125202914V" xr:uid="{FAFACC37-9053-4577-885E-C36BA2BF52CA}"/>
    <hyperlink ref="J76" location="A125202918C" display="A125202918C" xr:uid="{5E2F3C98-7A88-495D-AA37-852723546ACF}"/>
    <hyperlink ref="J77" location="A125202894W" display="A125202894W" xr:uid="{9A238563-6271-4DD6-BCE0-3226F2ED4B21}"/>
    <hyperlink ref="J78" location="A125202898F" display="A125202898F" xr:uid="{AE69D306-9160-4B59-90E8-864D749192B0}"/>
    <hyperlink ref="J79" location="A125202902K" display="A125202902K" xr:uid="{8AF7C238-D673-4FB9-A52A-EF17A561E9EC}"/>
    <hyperlink ref="J80" location="A125202882L" display="A125202882L" xr:uid="{D6B44412-BEF2-4B94-B0A2-B4213486DC33}"/>
    <hyperlink ref="J81" location="A125202922V" display="A125202922V" xr:uid="{648C684D-3209-4946-B43C-59FE4085545E}"/>
    <hyperlink ref="J82" location="A125202906V" display="A125202906V" xr:uid="{99556C9D-356E-4449-AA06-3526CE09CC9D}"/>
    <hyperlink ref="J83" location="A125202926C" display="A125202926C" xr:uid="{AC1B241A-7C39-4866-A7A9-1E9BB4EADBF6}"/>
    <hyperlink ref="J84" location="A125202886W" display="A125202886W" xr:uid="{20D569AD-1A1A-4290-8F2A-7689E9CBF9D4}"/>
    <hyperlink ref="J85" location="A125202878W" display="A125202878W" xr:uid="{C9E42D0D-A36E-4532-8D4E-327AEE9EC45A}"/>
    <hyperlink ref="M73" location="A125203170J" display="A125203170J" xr:uid="{54400A4C-F75E-4B2B-AB7D-9E967DC3210E}"/>
    <hyperlink ref="M74" location="A125203150X" display="A125203150X" xr:uid="{B660DA1F-C81D-4A15-A161-2B98A641CEAB}"/>
    <hyperlink ref="M75" location="A125203174T" display="A125203174T" xr:uid="{15E5FF05-7D16-4618-9F41-0729E88C0CC4}"/>
    <hyperlink ref="M76" location="A125203178A" display="A125203178A" xr:uid="{64154351-8390-4F1D-92F7-D8C53B47D41E}"/>
    <hyperlink ref="M77" location="A125203154J" display="A125203154J" xr:uid="{F18FF91D-0A4A-415F-84C6-0C7CAF032063}"/>
    <hyperlink ref="M78" location="A125203158T" display="A125203158T" xr:uid="{07610E03-D8E5-42EE-B0C2-4A1957C1D832}"/>
    <hyperlink ref="M79" location="A125203162J" display="A125203162J" xr:uid="{DCED531A-00E7-4E66-8871-7A73EAC6CAAD}"/>
    <hyperlink ref="M80" location="A125203142X" display="A125203142X" xr:uid="{2BA5E3C6-9777-4590-ADE8-EA70E1ABEA98}"/>
    <hyperlink ref="M81" location="A125203182T" display="A125203182T" xr:uid="{286148A8-B209-46AD-98CB-1054141E29D5}"/>
    <hyperlink ref="M82" location="A125203166T" display="A125203166T" xr:uid="{4AB26CAC-4817-4CEB-95F5-3FCE1B0160FF}"/>
    <hyperlink ref="M83" location="A125203186A" display="A125203186A" xr:uid="{DD0CAA32-2049-48B7-A258-F5ABE21106AD}"/>
    <hyperlink ref="M84" location="A125203146J" display="A125203146J" xr:uid="{4478162B-D0AF-4170-AFBB-93C0C03E9D0D}"/>
    <hyperlink ref="M85" location="A125203138J" display="A125203138J" xr:uid="{43F7D6E7-1654-448D-BC25-786DD9BD709F}"/>
    <hyperlink ref="P73" location="A125203222X" display="A125203222X" xr:uid="{46EF2075-724E-492F-82A1-334D28713255}"/>
    <hyperlink ref="P74" location="A125203202R" display="A125203202R" xr:uid="{DA3EEBBF-9B64-4369-9392-C0F9DDFDEC16}"/>
    <hyperlink ref="P75" location="A125203226J" display="A125203226J" xr:uid="{33A62AFD-26F2-4D03-8052-B24A1BA89FD1}"/>
    <hyperlink ref="P76" location="A125203230X" display="A125203230X" xr:uid="{C732FE6E-20A1-4C8C-8370-4C858916515A}"/>
    <hyperlink ref="P77" location="A125203206X" display="A125203206X" xr:uid="{87A24D19-C12B-402C-A48B-A207C52AD573}"/>
    <hyperlink ref="P78" location="A125203210R" display="A125203210R" xr:uid="{A7437479-A747-44EF-9448-E663DB175D56}"/>
    <hyperlink ref="P79" location="A125203214X" display="A125203214X" xr:uid="{A77B54FB-EC36-4305-B9DB-A656814EDBB2}"/>
    <hyperlink ref="P80" location="A125203194A" display="A125203194A" xr:uid="{759D1EE3-94A4-47E0-9779-CB7627962C45}"/>
    <hyperlink ref="P81" location="A125203234J" display="A125203234J" xr:uid="{321AE237-26FF-4B6E-B612-A91B6F72FCD7}"/>
    <hyperlink ref="P82" location="A125203218J" display="A125203218J" xr:uid="{D94B0798-4354-41A0-8272-90B9CE6B6A64}"/>
    <hyperlink ref="P83" location="A125203238T" display="A125203238T" xr:uid="{715B57F3-476C-4F46-975A-ECFB1DFC003D}"/>
    <hyperlink ref="P84" location="A125203198K" display="A125203198K" xr:uid="{1E0178C4-7718-476A-BD04-C5FC76D19E26}"/>
    <hyperlink ref="P85" location="A125203190T" display="A125203190T" xr:uid="{B1714181-BB76-4945-875B-6211808BDFA8}"/>
    <hyperlink ref="S73" location="A125202962L" display="A125202962L" xr:uid="{477B3122-05E0-406B-AE63-AE2048D2A01E}"/>
    <hyperlink ref="S74" location="A125202942C" display="A125202942C" xr:uid="{B411F1A8-B0FE-42BD-89DD-0029EBBB21A1}"/>
    <hyperlink ref="S75" location="A125202966W" display="A125202966W" xr:uid="{380B933C-8458-49F3-8D09-499252B7E573}"/>
    <hyperlink ref="S76" location="A125202970L" display="A125202970L" xr:uid="{628BFA02-B604-463F-B5E0-86821EBA961A}"/>
    <hyperlink ref="S77" location="A125202946L" display="A125202946L" xr:uid="{71EF6E81-C5FD-4451-B379-C7D88B0ACF60}"/>
    <hyperlink ref="S78" location="A125202950C" display="A125202950C" xr:uid="{A7B447C7-F600-4FED-AEF9-CFFA4B593E4A}"/>
    <hyperlink ref="S79" location="A125202954L" display="A125202954L" xr:uid="{D52C6C47-24D1-4E97-9C5E-2F87C3B9DC21}"/>
    <hyperlink ref="S80" location="A125202934C" display="A125202934C" xr:uid="{69893B21-B18A-47C0-ACED-733CB1C4DF02}"/>
    <hyperlink ref="S81" location="A125202974W" display="A125202974W" xr:uid="{807DEC10-F7B6-4257-B05B-B7A240D2A183}"/>
    <hyperlink ref="S82" location="A125202958W" display="A125202958W" xr:uid="{07D184CB-2C3E-4EBF-B36B-9DD2016414C7}"/>
    <hyperlink ref="S83" location="A125202978F" display="A125202978F" xr:uid="{C0D656A6-5E91-4417-96D8-DB0C137286DE}"/>
    <hyperlink ref="S84" location="A125202938L" display="A125202938L" xr:uid="{BC84E681-7471-4FAA-80CF-8503DB9973FB}"/>
    <hyperlink ref="S85" location="A125202930V" display="A125202930V" xr:uid="{3D02742B-53A8-4449-9A20-9BD7AF09BDAC}"/>
    <hyperlink ref="V73" location="A125203014F" display="A125203014F" xr:uid="{EF0C8442-5164-45DD-B6BC-7D7C818CA284}"/>
    <hyperlink ref="V74" location="A125202994F" display="A125202994F" xr:uid="{6BE6C4A4-3072-4A6D-B310-6709F88BACC0}"/>
    <hyperlink ref="V75" location="A125203018R" display="A125203018R" xr:uid="{8D635878-6847-4776-A20A-0C9980EF41A1}"/>
    <hyperlink ref="V76" location="A125203022F" display="A125203022F" xr:uid="{8504145A-3B30-48C8-B196-353C90D0ECC3}"/>
    <hyperlink ref="V77" location="A125202998R" display="A125202998R" xr:uid="{B9D2144D-D436-467B-9FEF-0E2898C18410}"/>
    <hyperlink ref="V78" location="A125203002W" display="A125203002W" xr:uid="{F8712CAF-6BB8-4857-96AE-E9CE1D819FBF}"/>
    <hyperlink ref="V79" location="A125203006F" display="A125203006F" xr:uid="{C04C1BD2-42F7-4BF2-8B99-E2447B98900E}"/>
    <hyperlink ref="V80" location="A125202986F" display="A125202986F" xr:uid="{46E2EA95-6D70-4035-B22D-3D59155FA650}"/>
    <hyperlink ref="V81" location="A125203026R" display="A125203026R" xr:uid="{2D2DC54C-9781-41B1-BE4F-B481A66B7497}"/>
    <hyperlink ref="V82" location="A125203010W" display="A125203010W" xr:uid="{C11831AA-6E1B-4103-9D76-E7523F885B6E}"/>
    <hyperlink ref="V83" location="A125203030F" display="A125203030F" xr:uid="{DD2249DD-82A5-45B3-A31E-52038C13BB81}"/>
    <hyperlink ref="V84" location="A125202990W" display="A125202990W" xr:uid="{48275105-8B80-437D-97D1-3E17BCA49C5E}"/>
    <hyperlink ref="V85" location="A125202982W" display="A125202982W" xr:uid="{6B24741A-3093-43EA-9573-B2C03F6F0137}"/>
    <hyperlink ref="Y73" location="A125203066J" display="A125203066J" xr:uid="{4EAEC9B8-D358-45DB-ADE5-EDC8002E65B0}"/>
    <hyperlink ref="Y74" location="A125203046X" display="A125203046X" xr:uid="{3DB5C406-5659-4DCC-AACD-5F56E847A703}"/>
    <hyperlink ref="Y75" location="A125203070X" display="A125203070X" xr:uid="{CBA43BF4-83A4-4AE8-9CD8-4A5F901BA03F}"/>
    <hyperlink ref="Y76" location="A125203074J" display="A125203074J" xr:uid="{90BC0A5B-AB9C-4DB6-B25F-9D2A34513F63}"/>
    <hyperlink ref="Y77" location="A125203050R" display="A125203050R" xr:uid="{D712DA72-3EB1-467D-90B6-31055D3DC4AE}"/>
    <hyperlink ref="Y78" location="A125203054X" display="A125203054X" xr:uid="{C58B2737-3B96-4186-9D56-DA81CF9F8B74}"/>
    <hyperlink ref="Y79" location="A125203058J" display="A125203058J" xr:uid="{5DC9DC6C-2183-4AB1-89BD-91923E1971E1}"/>
    <hyperlink ref="Y80" location="A125203038X" display="A125203038X" xr:uid="{E308E00D-72F7-4A51-8625-1BB71330286A}"/>
    <hyperlink ref="Y81" location="A125203078T" display="A125203078T" xr:uid="{E37CC224-5BF6-44DF-B473-75D4CF15D846}"/>
    <hyperlink ref="Y82" location="A125203062X" display="A125203062X" xr:uid="{B064E188-A072-4CE9-A2CF-43DF7565A21D}"/>
    <hyperlink ref="Y83" location="A125203082J" display="A125203082J" xr:uid="{9980A98B-F49C-4A57-98DE-123ADBC286EB}"/>
    <hyperlink ref="Y84" location="A125203042R" display="A125203042R" xr:uid="{FCF0812C-B06F-4086-81C0-49EDE0380F9E}"/>
    <hyperlink ref="Y85" location="A125203034R" display="A125203034R" xr:uid="{D1BCDC99-9EE0-4FFB-91E9-507160230CD4}"/>
    <hyperlink ref="AB73" location="A125202858L" display="A125202858L" xr:uid="{ACB579FA-E50A-4C5C-A85B-96A468449D6F}"/>
    <hyperlink ref="AB74" location="A125202838C" display="A125202838C" xr:uid="{AA9BA867-193D-4C3E-889C-9E52DBAD07BC}"/>
    <hyperlink ref="AB75" location="A125202862C" display="A125202862C" xr:uid="{660C1AF5-FB89-4E09-A553-9B1A73CF3405}"/>
    <hyperlink ref="AB76" location="A125202866L" display="A125202866L" xr:uid="{A4A0D506-C2EC-4329-93E2-290324DB68CF}"/>
    <hyperlink ref="AB77" location="A125202842V" display="A125202842V" xr:uid="{832DD0E1-4BBA-4DCE-A63C-E7B99DB4260D}"/>
    <hyperlink ref="AB78" location="A125202846C" display="A125202846C" xr:uid="{B5DC4DD1-9884-45AA-9FA9-9AF06E22B47F}"/>
    <hyperlink ref="AB79" location="A125202850V" display="A125202850V" xr:uid="{129BA8EC-E603-4DB1-B315-07825ED4D2E8}"/>
    <hyperlink ref="AB80" location="A125202830K" display="A125202830K" xr:uid="{4F27F871-1F66-4017-BED6-2D641F2F342D}"/>
    <hyperlink ref="AB81" location="A125202870C" display="A125202870C" xr:uid="{59575648-0CC7-4DBB-9462-69AB1636FA45}"/>
    <hyperlink ref="AB82" location="A125202854C" display="A125202854C" xr:uid="{1C8A8BD3-758F-4F21-9F0A-BB2E65C53EE3}"/>
    <hyperlink ref="AB83" location="A125202874L" display="A125202874L" xr:uid="{2E6FB072-6E17-4AE3-8BD6-928508A5A425}"/>
    <hyperlink ref="AB84" location="A125202834V" display="A125202834V" xr:uid="{4A125F28-C84C-4581-B7CF-D16B2CF2AD8A}"/>
    <hyperlink ref="AB85" location="A125202826V" display="A125202826V" xr:uid="{526B0EC0-0C6F-4A17-B316-7EC7882CBE3B}"/>
    <hyperlink ref="H73" location="A125200310V" display="A125200310V" xr:uid="{BD794FC9-230D-4C86-8F15-8CF217608744}"/>
    <hyperlink ref="H74" location="A125200290W" display="A125200290W" xr:uid="{0C8E0CDB-B97F-4977-AB8B-E545244A1392}"/>
    <hyperlink ref="H75" location="A125200314C" display="A125200314C" xr:uid="{7EF9A6AA-C346-4313-A577-A67B30B1D429}"/>
    <hyperlink ref="H76" location="A125200318L" display="A125200318L" xr:uid="{5853DC05-4467-4EBA-849C-F2D736E8F44B}"/>
    <hyperlink ref="H77" location="A125200294F" display="A125200294F" xr:uid="{1D693051-8B05-4F56-B9AB-C838DA841833}"/>
    <hyperlink ref="H78" location="A125200298R" display="A125200298R" xr:uid="{405C82D6-E1B5-413F-AF6D-2EE628D5C024}"/>
    <hyperlink ref="H79" location="A125200302V" display="A125200302V" xr:uid="{B13C5730-82FF-478A-A6A0-2AFD7F0DB079}"/>
    <hyperlink ref="H80" location="A125200282W" display="A125200282W" xr:uid="{8EBB5CA6-16ED-4AE2-9DE6-0A375E89470E}"/>
    <hyperlink ref="H81" location="A125200322C" display="A125200322C" xr:uid="{D0C7E875-2754-4918-8C91-6CFD76E9AF5B}"/>
    <hyperlink ref="H82" location="A125200306C" display="A125200306C" xr:uid="{46FE00ED-6777-4EE6-B810-A82C1891149D}"/>
    <hyperlink ref="H83" location="A125200326L" display="A125200326L" xr:uid="{17DBEB97-78C6-4E47-806B-86633F9E9B28}"/>
    <hyperlink ref="H84" location="A125200286F" display="A125200286F" xr:uid="{31724DE9-AA4F-4D29-A59A-2294EFB54390}"/>
    <hyperlink ref="H85" location="A125200278F" display="A125200278F" xr:uid="{A33A86C0-311E-4C43-A33A-DB10222CF9E1}"/>
    <hyperlink ref="K73" location="A125200102A" display="A125200102A" xr:uid="{2A6332AA-6DD7-4189-A162-C8CC9A9B1012}"/>
    <hyperlink ref="K74" location="A125200082C" display="A125200082C" xr:uid="{CA5A5533-5F1D-48B2-8643-75C123BAB432}"/>
    <hyperlink ref="K75" location="A125200106K" display="A125200106K" xr:uid="{F77E6D36-FFAF-4DBE-BC21-FB03CE1FFD4C}"/>
    <hyperlink ref="K76" location="A125200110A" display="A125200110A" xr:uid="{FF7EE638-6895-4979-A220-CCD64D9F2573}"/>
    <hyperlink ref="K77" location="A125200086L" display="A125200086L" xr:uid="{A9CF496D-30D8-40D0-846C-3F849FFB469C}"/>
    <hyperlink ref="K78" location="A125200090C" display="A125200090C" xr:uid="{0369EEE0-037B-48A9-8184-A1D7BE8E50BC}"/>
    <hyperlink ref="K79" location="A125200094L" display="A125200094L" xr:uid="{0E84833D-2F9F-4D27-81BF-094DA22DF4BC}"/>
    <hyperlink ref="K80" location="A125200074C" display="A125200074C" xr:uid="{ECE15AA4-06A6-42A2-99C5-ADF1CB8D0075}"/>
    <hyperlink ref="K81" location="A125200114K" display="A125200114K" xr:uid="{F45CAF00-8D59-4460-94D3-ACE60344DA5F}"/>
    <hyperlink ref="K82" location="A125200098W" display="A125200098W" xr:uid="{E7F777C3-93DE-430E-9844-67B2978D9C61}"/>
    <hyperlink ref="K83" location="A125200118V" display="A125200118V" xr:uid="{CCF05C6D-F0F8-430D-8980-6391874D0CE9}"/>
    <hyperlink ref="K84" location="A125200078L" display="A125200078L" xr:uid="{8A5EE7D4-6CE1-43EC-A025-9C850EE43670}"/>
    <hyperlink ref="K85" location="A125200070V" display="A125200070V" xr:uid="{00BAE1D6-602C-42B5-AF52-9B9110D11897}"/>
    <hyperlink ref="N73" location="A125200362W" display="A125200362W" xr:uid="{73B94CBB-B027-4D31-9B9C-31231C640E94}"/>
    <hyperlink ref="N74" location="A125200342L" display="A125200342L" xr:uid="{DB012DBD-2E85-4DC7-9410-F7717986CBFC}"/>
    <hyperlink ref="N75" location="A125200366F" display="A125200366F" xr:uid="{A7FCB0DE-41DB-4086-9E3B-F9D19FF2DD88}"/>
    <hyperlink ref="N76" location="A125200370W" display="A125200370W" xr:uid="{9E15A0A8-0777-4B35-83CF-AA9F1E01FA95}"/>
    <hyperlink ref="N77" location="A125200346W" display="A125200346W" xr:uid="{B42FA6B6-D0EF-4C31-B268-CE56231CA7DB}"/>
    <hyperlink ref="N78" location="A125200350L" display="A125200350L" xr:uid="{644152A9-44C7-4C99-922C-B8D5611237D2}"/>
    <hyperlink ref="N79" location="A125200354W" display="A125200354W" xr:uid="{5DB7EB46-F339-4603-B513-F15B07891A99}"/>
    <hyperlink ref="N80" location="A125200334L" display="A125200334L" xr:uid="{FDD6B079-CE6E-4FE4-AF31-6B30E9582653}"/>
    <hyperlink ref="N81" location="A125200374F" display="A125200374F" xr:uid="{15EE85C5-7202-40E1-B880-2DD4DB6A1522}"/>
    <hyperlink ref="N82" location="A125200358F" display="A125200358F" xr:uid="{0C1D8B16-DAA7-488E-B5EA-92B620DFE7DE}"/>
    <hyperlink ref="N83" location="A125200378R" display="A125200378R" xr:uid="{7A308AF3-9A4D-416C-94D0-D5D8692A1B8C}"/>
    <hyperlink ref="N84" location="A125200338W" display="A125200338W" xr:uid="{7C584E9B-2091-49BE-B445-C76784E4BCB6}"/>
    <hyperlink ref="N85" location="A125200330C" display="A125200330C" xr:uid="{B9993F52-26F3-48C4-AA26-2B446F15F265}"/>
    <hyperlink ref="Q73" location="A125200414L" display="A125200414L" xr:uid="{4FFC704C-1E52-4490-B843-AB0A2EDC8606}"/>
    <hyperlink ref="Q74" location="A125200394R" display="A125200394R" xr:uid="{A4EEEE22-0E1C-4E30-9FA5-09CDEC381629}"/>
    <hyperlink ref="Q75" location="A125200418W" display="A125200418W" xr:uid="{4634F6B7-159B-40DD-808D-2AD03A8C6F12}"/>
    <hyperlink ref="Q76" location="A125200422L" display="A125200422L" xr:uid="{0A33CE34-90AF-4D71-B4AF-EFBDE298BBA9}"/>
    <hyperlink ref="Q77" location="A125200398X" display="A125200398X" xr:uid="{9A964CA7-99A4-4127-9212-C4DAF002340E}"/>
    <hyperlink ref="Q78" location="A125200402C" display="A125200402C" xr:uid="{56ED438D-3D53-4716-B933-9AD8056BBA29}"/>
    <hyperlink ref="Q79" location="A125200406L" display="A125200406L" xr:uid="{83E33D33-D245-4414-9002-AA8B6307E7AC}"/>
    <hyperlink ref="Q80" location="A125200386R" display="A125200386R" xr:uid="{8ED9B12B-9317-4F5C-B3E9-9585A5D371E0}"/>
    <hyperlink ref="Q81" location="A125200426W" display="A125200426W" xr:uid="{4C8A9ED5-D6F7-4E22-AF1F-43BDAC553262}"/>
    <hyperlink ref="Q82" location="A125200410C" display="A125200410C" xr:uid="{A86FEBD2-FFBF-4908-AC35-63FFC3E87597}"/>
    <hyperlink ref="Q83" location="A125200430L" display="A125200430L" xr:uid="{9CB16D1D-3D78-45B0-A47A-655E800FE050}"/>
    <hyperlink ref="Q84" location="A125200390F" display="A125200390F" xr:uid="{5C78527A-17E7-417F-AFB7-D243089078C9}"/>
    <hyperlink ref="Q85" location="A125200382F" display="A125200382F" xr:uid="{78769256-A3B2-4631-8168-B73C101B411B}"/>
    <hyperlink ref="T73" location="A125200154C" display="A125200154C" xr:uid="{42E9C28F-8B54-4731-A641-93EAC7F976FD}"/>
    <hyperlink ref="T74" location="A125200134V" display="A125200134V" xr:uid="{C41C16C6-8D22-4921-BA33-92F18B38A662}"/>
    <hyperlink ref="T75" location="A125200158L" display="A125200158L" xr:uid="{E91C8335-4294-4432-891B-2E3EDE71A8D3}"/>
    <hyperlink ref="T76" location="A125200162C" display="A125200162C" xr:uid="{54F9C580-4558-4CD5-A2F9-346DBED47536}"/>
    <hyperlink ref="T77" location="A125200138C" display="A125200138C" xr:uid="{1DC95353-9AD4-4DF3-85C9-7D4B595BBF5D}"/>
    <hyperlink ref="T78" location="A125200142V" display="A125200142V" xr:uid="{C8D7A1EC-5E67-47A0-A077-228A49723BD4}"/>
    <hyperlink ref="T79" location="A125200146C" display="A125200146C" xr:uid="{7B1F22CE-F451-47FC-BF14-F3B93333DA0A}"/>
    <hyperlink ref="T80" location="A125200126V" display="A125200126V" xr:uid="{F9BD2BA9-A769-4773-B9D7-8EAFDFAF9547}"/>
    <hyperlink ref="T81" location="A125200166L" display="A125200166L" xr:uid="{97A8A6C3-54FC-416D-AED3-7045619DBA56}"/>
    <hyperlink ref="T82" location="A125200150V" display="A125200150V" xr:uid="{E1F78626-C542-4A9B-85F7-B0931C06A52D}"/>
    <hyperlink ref="T83" location="A125200170C" display="A125200170C" xr:uid="{54B88E89-E208-4828-BFF9-B1050C8F2088}"/>
    <hyperlink ref="T84" location="A125200130K" display="A125200130K" xr:uid="{E9418E90-6A94-49D9-84CA-5731E13D6B48}"/>
    <hyperlink ref="T85" location="A125200122K" display="A125200122K" xr:uid="{91344C5D-55EE-4C20-A9DC-556539B3CB70}"/>
    <hyperlink ref="W73" location="A125200206V" display="A125200206V" xr:uid="{5175E82C-5C8E-4AAF-AF10-99F1C225E7D3}"/>
    <hyperlink ref="W74" location="A125200186W" display="A125200186W" xr:uid="{0CC95C46-A867-4A38-A660-9C7D0B243832}"/>
    <hyperlink ref="W75" location="A125200210K" display="A125200210K" xr:uid="{20BFDC15-7915-451A-82FE-11AF2E93129E}"/>
    <hyperlink ref="W76" location="A125200214V" display="A125200214V" xr:uid="{695A5C68-1558-4C6A-9191-D9C387AA703A}"/>
    <hyperlink ref="W77" location="A125200190L" display="A125200190L" xr:uid="{788D3DF0-2B70-47EC-B1A9-5919A4D628B3}"/>
    <hyperlink ref="W78" location="A125200194W" display="A125200194W" xr:uid="{2D10DC04-AA96-49E7-97AA-3AD2BB2455CD}"/>
    <hyperlink ref="W79" location="A125200198F" display="A125200198F" xr:uid="{67FAFD27-0AD1-427D-8B2F-7972CD088CB5}"/>
    <hyperlink ref="W80" location="A125200178W" display="A125200178W" xr:uid="{65F3B8C5-55EA-4C6A-B588-15469F464800}"/>
    <hyperlink ref="W81" location="A125200218C" display="A125200218C" xr:uid="{16533F3A-086B-4549-AC4E-35EB0513600C}"/>
    <hyperlink ref="W82" location="A125200202K" display="A125200202K" xr:uid="{4422F095-CB32-4940-8C25-B5DA0293483E}"/>
    <hyperlink ref="W83" location="A125200222V" display="A125200222V" xr:uid="{6A658CB9-15BD-49C1-ABDE-5E473F8950A9}"/>
    <hyperlink ref="W84" location="A125200182L" display="A125200182L" xr:uid="{8CFBCB84-1E4A-4B65-9E0A-1A1D9D86B09D}"/>
    <hyperlink ref="W85" location="A125200174L" display="A125200174L" xr:uid="{2AEE74ED-B1DC-481F-B1CE-7C20F0EE35D4}"/>
    <hyperlink ref="Z73" location="A125200258W" display="A125200258W" xr:uid="{6B3FB9D2-7D7B-46EA-9013-84E649B80FB9}"/>
    <hyperlink ref="Z74" location="A125200238L" display="A125200238L" xr:uid="{08C94365-575C-490A-8EB8-9EBE167C4983}"/>
    <hyperlink ref="Z75" location="A125200262L" display="A125200262L" xr:uid="{825E0AFE-1736-4CC3-9240-452F92BF2F0E}"/>
    <hyperlink ref="Z76" location="A125200266W" display="A125200266W" xr:uid="{6F588771-B621-41F5-9C2B-71E9F988F8BC}"/>
    <hyperlink ref="Z77" location="A125200242C" display="A125200242C" xr:uid="{BB2CC60F-EEB3-41FF-AF75-CC70DAE53BBA}"/>
    <hyperlink ref="Z78" location="A125200246L" display="A125200246L" xr:uid="{552713D2-BF6E-4BE6-BFDB-985A048D6194}"/>
    <hyperlink ref="Z79" location="A125200250C" display="A125200250C" xr:uid="{CCA9AED7-5207-42E5-BC8E-E4CE6CD8BEB2}"/>
    <hyperlink ref="Z80" location="A125200230V" display="A125200230V" xr:uid="{DD825260-1988-44D2-9D9D-E228E759553A}"/>
    <hyperlink ref="Z81" location="A125200270L" display="A125200270L" xr:uid="{81702AD8-A6D2-4C1F-9C8A-13B129A548DF}"/>
    <hyperlink ref="Z82" location="A125200254L" display="A125200254L" xr:uid="{9D969D90-5424-471F-8894-24CC9876FF62}"/>
    <hyperlink ref="Z83" location="A125200274W" display="A125200274W" xr:uid="{9CE203B7-A62F-4488-A769-F61EC798A163}"/>
    <hyperlink ref="Z84" location="A125200234C" display="A125200234C" xr:uid="{726B2B70-B8AF-437F-A7E7-1301277F36B9}"/>
    <hyperlink ref="Z85" location="A125200226C" display="A125200226C" xr:uid="{0D58BAC3-37FF-49AA-ADB5-4336BF0C62C0}"/>
    <hyperlink ref="AC73" location="A125200050K" display="A125200050K" xr:uid="{FC4D2C2D-2E6A-462D-9E23-5DD81792C48B}"/>
    <hyperlink ref="AC74" location="A125200030A" display="A125200030A" xr:uid="{DAD680DC-CC98-4A35-B733-FC4093FDB116}"/>
    <hyperlink ref="AC75" location="A125200054V" display="A125200054V" xr:uid="{A483AB55-B286-40A2-8783-8B3B2E0B7DF3}"/>
    <hyperlink ref="AC76" location="A125200058C" display="A125200058C" xr:uid="{5B1E9134-D028-4905-9152-AC44EDA71877}"/>
    <hyperlink ref="AC77" location="A125200034K" display="A125200034K" xr:uid="{EE89377D-9C63-4CC7-BB47-084844E45256}"/>
    <hyperlink ref="AC78" location="A125200038V" display="A125200038V" xr:uid="{948E9265-F1AB-4CB4-84E1-3ED0B39F432C}"/>
    <hyperlink ref="AC79" location="A125200042K" display="A125200042K" xr:uid="{641BF1C8-73F2-4D24-9A2B-F468D724B923}"/>
    <hyperlink ref="AC80" location="A125200022A" display="A125200022A" xr:uid="{4DF3A1D7-BBB4-4B3B-9F8C-A241490C87AF}"/>
    <hyperlink ref="AC81" location="A125200062V" display="A125200062V" xr:uid="{5E5455B1-A1B0-445F-B60C-85E7A99DBECF}"/>
    <hyperlink ref="AC82" location="A125200046V" display="A125200046V" xr:uid="{36168F96-4FB3-49F2-A813-FDF2B13C328D}"/>
    <hyperlink ref="AC83" location="A125200066C" display="A125200066C" xr:uid="{B3FD4E1E-45A9-497B-A5D9-DB1B0FF6D922}"/>
    <hyperlink ref="AC84" location="A125200026K" display="A125200026K" xr:uid="{DD54CAA3-3331-4A9C-84EE-5130AA8BA84F}"/>
    <hyperlink ref="AC85" location="A125200018K" display="A125200018K" xr:uid="{DC67F7F4-F899-40F8-9A08-FA410A18F64C}"/>
    <hyperlink ref="C73" location="A125197190V" display="A125197190V" xr:uid="{24467BE3-3338-4B94-86E8-B87D811B5931}"/>
    <hyperlink ref="C74" location="A125197170K" display="A125197170K" xr:uid="{6C9E36DE-B506-4E69-8061-BA5E38F52076}"/>
    <hyperlink ref="C75" location="A125197194C" display="A125197194C" xr:uid="{B9358305-75D4-44C2-A2BE-18B24A2F4A45}"/>
    <hyperlink ref="C76" location="A125197198L" display="A125197198L" xr:uid="{9C23359B-4605-49AF-8E8D-8D5FDBA44D09}"/>
    <hyperlink ref="C77" location="A125197174V" display="A125197174V" xr:uid="{9A4DD0BC-8B78-4790-86D8-841C72DAAE1B}"/>
    <hyperlink ref="C78" location="A125197178C" display="A125197178C" xr:uid="{57DE100B-A171-4891-B902-05088F0D9020}"/>
    <hyperlink ref="C79" location="A125197182V" display="A125197182V" xr:uid="{EF3CA310-F6B9-4C65-BBC3-D6F7A8288ACF}"/>
    <hyperlink ref="C80" location="A125197162K" display="A125197162K" xr:uid="{15B5BBE7-AAD2-4D13-83F6-008B4662A189}"/>
    <hyperlink ref="C81" location="A125197202T" display="A125197202T" xr:uid="{33D93A99-B3F7-418A-AAC9-32FA123D9469}"/>
    <hyperlink ref="C82" location="A125197186C" display="A125197186C" xr:uid="{9D38539A-B244-46EE-B65F-C210D6F81103}"/>
    <hyperlink ref="C83" location="A125197206A" display="A125197206A" xr:uid="{2334C68F-AFE7-4738-A8D9-9641B45F2575}"/>
    <hyperlink ref="C84" location="A125197166V" display="A125197166V" xr:uid="{7D94653C-8CD4-48BA-B808-BB583ABEBF95}"/>
    <hyperlink ref="C85" location="A125197158V" display="A125197158V" xr:uid="{12C39EEB-A8B5-444B-BBEB-1CC69D2D5BAF}"/>
    <hyperlink ref="D73" location="A125202806K" display="A125202806K" xr:uid="{483D7CF5-3A65-4E97-BC1D-93548677C350}"/>
    <hyperlink ref="D74" location="A125202786L" display="A125202786L" xr:uid="{B69F194F-C731-4138-B7B1-DA79452740D2}"/>
    <hyperlink ref="D75" location="A125202810A" display="A125202810A" xr:uid="{EF9347FE-ACCF-4C72-9142-B45A953B616A}"/>
    <hyperlink ref="D76" location="A125202814K" display="A125202814K" xr:uid="{76E68D3C-D3EB-4D7B-84F8-DE712D9AE1F7}"/>
    <hyperlink ref="D77" location="A125202790C" display="A125202790C" xr:uid="{34D4D96B-FC4C-4AC4-A600-3AABCBBB0387}"/>
    <hyperlink ref="D78" location="A125202794L" display="A125202794L" xr:uid="{7B07D6B0-E44C-41A5-8890-92C84A5A16B0}"/>
    <hyperlink ref="D79" location="A125202798W" display="A125202798W" xr:uid="{81D98430-DB92-495E-A6ED-0FB62F870653}"/>
    <hyperlink ref="D80" location="A125202778L" display="A125202778L" xr:uid="{5D2DDF61-7476-486D-85BC-03EF9C47EF45}"/>
    <hyperlink ref="D81" location="A125202818V" display="A125202818V" xr:uid="{3BCB7C46-8DF5-4D47-ABC5-56A566850374}"/>
    <hyperlink ref="D82" location="A125202802A" display="A125202802A" xr:uid="{38204D2A-0F67-43B3-A63D-F9D690C1AFAD}"/>
    <hyperlink ref="D83" location="A125202822K" display="A125202822K" xr:uid="{932C1B9E-7C9F-41E9-9EF9-5F41241CBC1C}"/>
    <hyperlink ref="D84" location="A125202782C" display="A125202782C" xr:uid="{01B26379-B9E5-4DBF-9ED5-8393C3EB57EF}"/>
    <hyperlink ref="D85" location="A125202774C" display="A125202774C" xr:uid="{3763C392-4077-4923-B39B-C0A9D18B6BBC}"/>
    <hyperlink ref="E73" location="A125199998W" display="A125199998W" xr:uid="{A4609378-9E5B-4119-9CE6-FCF6808ABA82}"/>
    <hyperlink ref="E74" location="A125199978L" display="A125199978L" xr:uid="{C48CCAE9-2093-44E7-ABB0-830275AFC28B}"/>
    <hyperlink ref="E75" location="A125200002T" display="A125200002T" xr:uid="{D3C54D4E-E43B-41C1-8E38-6449355CE87C}"/>
    <hyperlink ref="E76" location="A125200006A" display="A125200006A" xr:uid="{ADB29614-0F52-4190-A66A-D891E5D55135}"/>
    <hyperlink ref="E77" location="A125199982C" display="A125199982C" xr:uid="{2DE8CC25-EA5F-4CF0-B302-5966E7499BF2}"/>
    <hyperlink ref="E78" location="A125199986L" display="A125199986L" xr:uid="{A20C930A-557F-4937-9B5B-4775A54CF89A}"/>
    <hyperlink ref="E79" location="A125199990C" display="A125199990C" xr:uid="{E2E5692D-E09B-4248-8EBE-E6545FB7B325}"/>
    <hyperlink ref="E80" location="A125199970V" display="A125199970V" xr:uid="{776F2D03-B529-4575-8E94-AE81FF400C20}"/>
    <hyperlink ref="E81" location="A125200010T" display="A125200010T" xr:uid="{59A136E2-A21E-4FC0-8534-E6A75C7C5EC8}"/>
    <hyperlink ref="E82" location="A125199994L" display="A125199994L" xr:uid="{7928EDE7-6F5C-4197-970F-D010E8BC6856}"/>
    <hyperlink ref="E83" location="A125200014A" display="A125200014A" xr:uid="{CCD7C6D8-D6AD-4D26-B24D-FA6DB163C9A9}"/>
    <hyperlink ref="E84" location="A125199974C" display="A125199974C" xr:uid="{C47C4EE2-E50E-42D9-9AA4-A51BDCD4BDF1}"/>
    <hyperlink ref="E85" location="A125199966C" display="A125199966C" xr:uid="{164BA8EC-D054-45C4-B752-D2CC6085B1C7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559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1104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1105</v>
      </c>
    </row>
    <row r="6" spans="1:13" ht="15.75" customHeight="1">
      <c r="B6" s="65" t="s">
        <v>1106</v>
      </c>
      <c r="C6" s="65"/>
      <c r="D6" s="65"/>
      <c r="E6" s="65"/>
      <c r="F6" s="65"/>
      <c r="G6" s="65"/>
      <c r="H6" s="65"/>
      <c r="I6" s="65"/>
      <c r="J6" s="65"/>
      <c r="K6" s="65"/>
      <c r="L6" s="65"/>
    </row>
    <row r="8" spans="1:13" ht="15">
      <c r="D8" s="16" t="s">
        <v>1108</v>
      </c>
    </row>
    <row r="9" spans="1:13" s="17" customFormat="1"/>
    <row r="10" spans="1:13" ht="22.5" customHeight="1">
      <c r="A10" s="18" t="s">
        <v>1109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1110</v>
      </c>
      <c r="I10" s="18" t="s">
        <v>250</v>
      </c>
      <c r="J10" s="18" t="s">
        <v>252</v>
      </c>
      <c r="K10" s="18" t="s">
        <v>1111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45689</v>
      </c>
      <c r="H12" s="11">
        <v>11</v>
      </c>
      <c r="I12" s="20" t="s">
        <v>259</v>
      </c>
      <c r="J12" s="11" t="s">
        <v>261</v>
      </c>
      <c r="K12" s="11" t="s">
        <v>1113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45689</v>
      </c>
      <c r="H13" s="11">
        <v>11</v>
      </c>
      <c r="I13" s="20" t="s">
        <v>259</v>
      </c>
      <c r="J13" s="11" t="s">
        <v>261</v>
      </c>
      <c r="K13" s="11" t="s">
        <v>1113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45689</v>
      </c>
      <c r="H14" s="11">
        <v>11</v>
      </c>
      <c r="I14" s="20" t="s">
        <v>259</v>
      </c>
      <c r="J14" s="11" t="s">
        <v>261</v>
      </c>
      <c r="K14" s="11" t="s">
        <v>1113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45689</v>
      </c>
      <c r="H15" s="11">
        <v>11</v>
      </c>
      <c r="I15" s="20" t="s">
        <v>259</v>
      </c>
      <c r="J15" s="11" t="s">
        <v>261</v>
      </c>
      <c r="K15" s="11" t="s">
        <v>1113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45689</v>
      </c>
      <c r="H16" s="11">
        <v>11</v>
      </c>
      <c r="I16" s="20" t="s">
        <v>259</v>
      </c>
      <c r="J16" s="11" t="s">
        <v>261</v>
      </c>
      <c r="K16" s="11" t="s">
        <v>1113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45689</v>
      </c>
      <c r="H17" s="11">
        <v>11</v>
      </c>
      <c r="I17" s="20" t="s">
        <v>259</v>
      </c>
      <c r="J17" s="11" t="s">
        <v>261</v>
      </c>
      <c r="K17" s="11" t="s">
        <v>1113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45689</v>
      </c>
      <c r="H18" s="11">
        <v>11</v>
      </c>
      <c r="I18" s="20" t="s">
        <v>259</v>
      </c>
      <c r="J18" s="11" t="s">
        <v>261</v>
      </c>
      <c r="K18" s="11" t="s">
        <v>1113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45689</v>
      </c>
      <c r="H19" s="11">
        <v>11</v>
      </c>
      <c r="I19" s="20" t="s">
        <v>259</v>
      </c>
      <c r="J19" s="11" t="s">
        <v>261</v>
      </c>
      <c r="K19" s="11" t="s">
        <v>1113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45689</v>
      </c>
      <c r="H20" s="11">
        <v>11</v>
      </c>
      <c r="I20" s="20" t="s">
        <v>259</v>
      </c>
      <c r="J20" s="11" t="s">
        <v>261</v>
      </c>
      <c r="K20" s="11" t="s">
        <v>1113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45689</v>
      </c>
      <c r="H21" s="11">
        <v>11</v>
      </c>
      <c r="I21" s="20" t="s">
        <v>259</v>
      </c>
      <c r="J21" s="11" t="s">
        <v>261</v>
      </c>
      <c r="K21" s="11" t="s">
        <v>1113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45689</v>
      </c>
      <c r="H22" s="11">
        <v>11</v>
      </c>
      <c r="I22" s="20" t="s">
        <v>259</v>
      </c>
      <c r="J22" s="11" t="s">
        <v>261</v>
      </c>
      <c r="K22" s="11" t="s">
        <v>1113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45689</v>
      </c>
      <c r="H23" s="11">
        <v>11</v>
      </c>
      <c r="I23" s="20" t="s">
        <v>259</v>
      </c>
      <c r="J23" s="11" t="s">
        <v>261</v>
      </c>
      <c r="K23" s="11" t="s">
        <v>1113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45689</v>
      </c>
      <c r="H24" s="11">
        <v>11</v>
      </c>
      <c r="I24" s="20" t="s">
        <v>259</v>
      </c>
      <c r="J24" s="11" t="s">
        <v>261</v>
      </c>
      <c r="K24" s="11" t="s">
        <v>1113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45689</v>
      </c>
      <c r="H25" s="11">
        <v>11</v>
      </c>
      <c r="I25" s="20" t="s">
        <v>259</v>
      </c>
      <c r="J25" s="11" t="s">
        <v>261</v>
      </c>
      <c r="K25" s="11" t="s">
        <v>1113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45689</v>
      </c>
      <c r="H26" s="11">
        <v>11</v>
      </c>
      <c r="I26" s="20" t="s">
        <v>259</v>
      </c>
      <c r="J26" s="11" t="s">
        <v>261</v>
      </c>
      <c r="K26" s="11" t="s">
        <v>1113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45689</v>
      </c>
      <c r="H27" s="11">
        <v>11</v>
      </c>
      <c r="I27" s="20" t="s">
        <v>259</v>
      </c>
      <c r="J27" s="11" t="s">
        <v>261</v>
      </c>
      <c r="K27" s="11" t="s">
        <v>1113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45689</v>
      </c>
      <c r="H28" s="11">
        <v>11</v>
      </c>
      <c r="I28" s="20" t="s">
        <v>259</v>
      </c>
      <c r="J28" s="11" t="s">
        <v>261</v>
      </c>
      <c r="K28" s="11" t="s">
        <v>1113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45689</v>
      </c>
      <c r="H29" s="11">
        <v>11</v>
      </c>
      <c r="I29" s="20" t="s">
        <v>259</v>
      </c>
      <c r="J29" s="11" t="s">
        <v>261</v>
      </c>
      <c r="K29" s="11" t="s">
        <v>1113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45689</v>
      </c>
      <c r="H30" s="11">
        <v>11</v>
      </c>
      <c r="I30" s="20" t="s">
        <v>259</v>
      </c>
      <c r="J30" s="11" t="s">
        <v>261</v>
      </c>
      <c r="K30" s="11" t="s">
        <v>1113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45689</v>
      </c>
      <c r="H31" s="11">
        <v>11</v>
      </c>
      <c r="I31" s="20" t="s">
        <v>259</v>
      </c>
      <c r="J31" s="11" t="s">
        <v>261</v>
      </c>
      <c r="K31" s="11" t="s">
        <v>1113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45689</v>
      </c>
      <c r="H32" s="11">
        <v>11</v>
      </c>
      <c r="I32" s="20" t="s">
        <v>259</v>
      </c>
      <c r="J32" s="11" t="s">
        <v>261</v>
      </c>
      <c r="K32" s="11" t="s">
        <v>1113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45689</v>
      </c>
      <c r="H33" s="11">
        <v>11</v>
      </c>
      <c r="I33" s="20" t="s">
        <v>259</v>
      </c>
      <c r="J33" s="11" t="s">
        <v>261</v>
      </c>
      <c r="K33" s="11" t="s">
        <v>1113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45689</v>
      </c>
      <c r="H34" s="11">
        <v>11</v>
      </c>
      <c r="I34" s="20" t="s">
        <v>259</v>
      </c>
      <c r="J34" s="11" t="s">
        <v>261</v>
      </c>
      <c r="K34" s="11" t="s">
        <v>1113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45689</v>
      </c>
      <c r="H35" s="11">
        <v>11</v>
      </c>
      <c r="I35" s="20" t="s">
        <v>259</v>
      </c>
      <c r="J35" s="11" t="s">
        <v>261</v>
      </c>
      <c r="K35" s="11" t="s">
        <v>1113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45689</v>
      </c>
      <c r="H36" s="11">
        <v>11</v>
      </c>
      <c r="I36" s="20" t="s">
        <v>259</v>
      </c>
      <c r="J36" s="11" t="s">
        <v>261</v>
      </c>
      <c r="K36" s="11" t="s">
        <v>1113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45689</v>
      </c>
      <c r="H37" s="11">
        <v>11</v>
      </c>
      <c r="I37" s="20" t="s">
        <v>259</v>
      </c>
      <c r="J37" s="11" t="s">
        <v>261</v>
      </c>
      <c r="K37" s="11" t="s">
        <v>1113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45689</v>
      </c>
      <c r="H38" s="11">
        <v>11</v>
      </c>
      <c r="I38" s="20" t="s">
        <v>259</v>
      </c>
      <c r="J38" s="11" t="s">
        <v>261</v>
      </c>
      <c r="K38" s="11" t="s">
        <v>1113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45689</v>
      </c>
      <c r="H39" s="11">
        <v>11</v>
      </c>
      <c r="I39" s="20" t="s">
        <v>259</v>
      </c>
      <c r="J39" s="11" t="s">
        <v>261</v>
      </c>
      <c r="K39" s="11" t="s">
        <v>1113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45689</v>
      </c>
      <c r="H40" s="11">
        <v>11</v>
      </c>
      <c r="I40" s="20" t="s">
        <v>259</v>
      </c>
      <c r="J40" s="11" t="s">
        <v>261</v>
      </c>
      <c r="K40" s="11" t="s">
        <v>1113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45689</v>
      </c>
      <c r="H41" s="11">
        <v>11</v>
      </c>
      <c r="I41" s="20" t="s">
        <v>259</v>
      </c>
      <c r="J41" s="11" t="s">
        <v>261</v>
      </c>
      <c r="K41" s="11" t="s">
        <v>1113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45689</v>
      </c>
      <c r="H42" s="11">
        <v>11</v>
      </c>
      <c r="I42" s="20" t="s">
        <v>259</v>
      </c>
      <c r="J42" s="11" t="s">
        <v>261</v>
      </c>
      <c r="K42" s="11" t="s">
        <v>1113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45689</v>
      </c>
      <c r="H43" s="11">
        <v>11</v>
      </c>
      <c r="I43" s="20" t="s">
        <v>259</v>
      </c>
      <c r="J43" s="11" t="s">
        <v>261</v>
      </c>
      <c r="K43" s="11" t="s">
        <v>1113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45689</v>
      </c>
      <c r="H44" s="11">
        <v>11</v>
      </c>
      <c r="I44" s="20" t="s">
        <v>259</v>
      </c>
      <c r="J44" s="11" t="s">
        <v>261</v>
      </c>
      <c r="K44" s="11" t="s">
        <v>1113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45689</v>
      </c>
      <c r="H45" s="11">
        <v>11</v>
      </c>
      <c r="I45" s="20" t="s">
        <v>259</v>
      </c>
      <c r="J45" s="11" t="s">
        <v>261</v>
      </c>
      <c r="K45" s="11" t="s">
        <v>1113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45689</v>
      </c>
      <c r="H46" s="11">
        <v>11</v>
      </c>
      <c r="I46" s="20" t="s">
        <v>259</v>
      </c>
      <c r="J46" s="11" t="s">
        <v>261</v>
      </c>
      <c r="K46" s="11" t="s">
        <v>1113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45689</v>
      </c>
      <c r="H47" s="11">
        <v>11</v>
      </c>
      <c r="I47" s="20" t="s">
        <v>259</v>
      </c>
      <c r="J47" s="11" t="s">
        <v>261</v>
      </c>
      <c r="K47" s="11" t="s">
        <v>1113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45689</v>
      </c>
      <c r="H48" s="11">
        <v>11</v>
      </c>
      <c r="I48" s="20" t="s">
        <v>259</v>
      </c>
      <c r="J48" s="11" t="s">
        <v>261</v>
      </c>
      <c r="K48" s="11" t="s">
        <v>1113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45689</v>
      </c>
      <c r="H49" s="11">
        <v>11</v>
      </c>
      <c r="I49" s="20" t="s">
        <v>259</v>
      </c>
      <c r="J49" s="11" t="s">
        <v>261</v>
      </c>
      <c r="K49" s="11" t="s">
        <v>1113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45689</v>
      </c>
      <c r="H50" s="11">
        <v>11</v>
      </c>
      <c r="I50" s="20" t="s">
        <v>259</v>
      </c>
      <c r="J50" s="11" t="s">
        <v>261</v>
      </c>
      <c r="K50" s="11" t="s">
        <v>1113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45689</v>
      </c>
      <c r="H51" s="11">
        <v>11</v>
      </c>
      <c r="I51" s="20" t="s">
        <v>259</v>
      </c>
      <c r="J51" s="11" t="s">
        <v>261</v>
      </c>
      <c r="K51" s="11" t="s">
        <v>1113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45689</v>
      </c>
      <c r="H52" s="11">
        <v>11</v>
      </c>
      <c r="I52" s="20" t="s">
        <v>259</v>
      </c>
      <c r="J52" s="11" t="s">
        <v>261</v>
      </c>
      <c r="K52" s="11" t="s">
        <v>1113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45689</v>
      </c>
      <c r="H53" s="11">
        <v>11</v>
      </c>
      <c r="I53" s="20" t="s">
        <v>259</v>
      </c>
      <c r="J53" s="11" t="s">
        <v>261</v>
      </c>
      <c r="K53" s="11" t="s">
        <v>1113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45689</v>
      </c>
      <c r="H54" s="11">
        <v>11</v>
      </c>
      <c r="I54" s="20" t="s">
        <v>259</v>
      </c>
      <c r="J54" s="11" t="s">
        <v>261</v>
      </c>
      <c r="K54" s="11" t="s">
        <v>1113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45689</v>
      </c>
      <c r="H55" s="11">
        <v>11</v>
      </c>
      <c r="I55" s="20" t="s">
        <v>259</v>
      </c>
      <c r="J55" s="11" t="s">
        <v>261</v>
      </c>
      <c r="K55" s="11" t="s">
        <v>1113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45689</v>
      </c>
      <c r="H56" s="11">
        <v>11</v>
      </c>
      <c r="I56" s="20" t="s">
        <v>259</v>
      </c>
      <c r="J56" s="11" t="s">
        <v>261</v>
      </c>
      <c r="K56" s="11" t="s">
        <v>1113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45689</v>
      </c>
      <c r="H57" s="11">
        <v>11</v>
      </c>
      <c r="I57" s="20" t="s">
        <v>259</v>
      </c>
      <c r="J57" s="11" t="s">
        <v>261</v>
      </c>
      <c r="K57" s="11" t="s">
        <v>1113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45689</v>
      </c>
      <c r="H58" s="11">
        <v>11</v>
      </c>
      <c r="I58" s="20" t="s">
        <v>259</v>
      </c>
      <c r="J58" s="11" t="s">
        <v>261</v>
      </c>
      <c r="K58" s="11" t="s">
        <v>1113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45689</v>
      </c>
      <c r="H59" s="11">
        <v>11</v>
      </c>
      <c r="I59" s="20" t="s">
        <v>259</v>
      </c>
      <c r="J59" s="11" t="s">
        <v>261</v>
      </c>
      <c r="K59" s="11" t="s">
        <v>1113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45689</v>
      </c>
      <c r="H60" s="11">
        <v>11</v>
      </c>
      <c r="I60" s="20" t="s">
        <v>259</v>
      </c>
      <c r="J60" s="11" t="s">
        <v>261</v>
      </c>
      <c r="K60" s="11" t="s">
        <v>1113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45689</v>
      </c>
      <c r="H61" s="11">
        <v>11</v>
      </c>
      <c r="I61" s="20" t="s">
        <v>259</v>
      </c>
      <c r="J61" s="11" t="s">
        <v>261</v>
      </c>
      <c r="K61" s="11" t="s">
        <v>1113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45689</v>
      </c>
      <c r="H62" s="11">
        <v>11</v>
      </c>
      <c r="I62" s="20" t="s">
        <v>259</v>
      </c>
      <c r="J62" s="11" t="s">
        <v>261</v>
      </c>
      <c r="K62" s="11" t="s">
        <v>1113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45689</v>
      </c>
      <c r="H63" s="11">
        <v>11</v>
      </c>
      <c r="I63" s="20" t="s">
        <v>259</v>
      </c>
      <c r="J63" s="11" t="s">
        <v>261</v>
      </c>
      <c r="K63" s="11" t="s">
        <v>1113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45689</v>
      </c>
      <c r="H64" s="11">
        <v>11</v>
      </c>
      <c r="I64" s="20" t="s">
        <v>259</v>
      </c>
      <c r="J64" s="11" t="s">
        <v>261</v>
      </c>
      <c r="K64" s="11" t="s">
        <v>1113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45689</v>
      </c>
      <c r="H65" s="11">
        <v>11</v>
      </c>
      <c r="I65" s="20" t="s">
        <v>259</v>
      </c>
      <c r="J65" s="11" t="s">
        <v>261</v>
      </c>
      <c r="K65" s="11" t="s">
        <v>1113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45689</v>
      </c>
      <c r="H66" s="11">
        <v>11</v>
      </c>
      <c r="I66" s="20" t="s">
        <v>259</v>
      </c>
      <c r="J66" s="11" t="s">
        <v>261</v>
      </c>
      <c r="K66" s="11" t="s">
        <v>1113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45689</v>
      </c>
      <c r="H67" s="11">
        <v>11</v>
      </c>
      <c r="I67" s="20" t="s">
        <v>259</v>
      </c>
      <c r="J67" s="11" t="s">
        <v>261</v>
      </c>
      <c r="K67" s="11" t="s">
        <v>1113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45689</v>
      </c>
      <c r="H68" s="11">
        <v>11</v>
      </c>
      <c r="I68" s="20" t="s">
        <v>259</v>
      </c>
      <c r="J68" s="11" t="s">
        <v>261</v>
      </c>
      <c r="K68" s="11" t="s">
        <v>1113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45689</v>
      </c>
      <c r="H69" s="11">
        <v>11</v>
      </c>
      <c r="I69" s="20" t="s">
        <v>259</v>
      </c>
      <c r="J69" s="11" t="s">
        <v>261</v>
      </c>
      <c r="K69" s="11" t="s">
        <v>1113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45689</v>
      </c>
      <c r="H70" s="11">
        <v>11</v>
      </c>
      <c r="I70" s="20" t="s">
        <v>259</v>
      </c>
      <c r="J70" s="11" t="s">
        <v>261</v>
      </c>
      <c r="K70" s="11" t="s">
        <v>1113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45689</v>
      </c>
      <c r="H71" s="11">
        <v>11</v>
      </c>
      <c r="I71" s="20" t="s">
        <v>259</v>
      </c>
      <c r="J71" s="11" t="s">
        <v>261</v>
      </c>
      <c r="K71" s="11" t="s">
        <v>1113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45689</v>
      </c>
      <c r="H72" s="11">
        <v>11</v>
      </c>
      <c r="I72" s="20" t="s">
        <v>259</v>
      </c>
      <c r="J72" s="11" t="s">
        <v>261</v>
      </c>
      <c r="K72" s="11" t="s">
        <v>1113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45689</v>
      </c>
      <c r="H73" s="11">
        <v>11</v>
      </c>
      <c r="I73" s="20" t="s">
        <v>259</v>
      </c>
      <c r="J73" s="11" t="s">
        <v>261</v>
      </c>
      <c r="K73" s="11" t="s">
        <v>1113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45689</v>
      </c>
      <c r="H74" s="11">
        <v>11</v>
      </c>
      <c r="I74" s="20" t="s">
        <v>259</v>
      </c>
      <c r="J74" s="11" t="s">
        <v>261</v>
      </c>
      <c r="K74" s="11" t="s">
        <v>1113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45689</v>
      </c>
      <c r="H75" s="11">
        <v>11</v>
      </c>
      <c r="I75" s="20" t="s">
        <v>259</v>
      </c>
      <c r="J75" s="11" t="s">
        <v>261</v>
      </c>
      <c r="K75" s="11" t="s">
        <v>1113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45689</v>
      </c>
      <c r="H76" s="11">
        <v>11</v>
      </c>
      <c r="I76" s="20" t="s">
        <v>259</v>
      </c>
      <c r="J76" s="11" t="s">
        <v>261</v>
      </c>
      <c r="K76" s="11" t="s">
        <v>1113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45689</v>
      </c>
      <c r="H77" s="11">
        <v>11</v>
      </c>
      <c r="I77" s="20" t="s">
        <v>259</v>
      </c>
      <c r="J77" s="11" t="s">
        <v>261</v>
      </c>
      <c r="K77" s="11" t="s">
        <v>1113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45689</v>
      </c>
      <c r="H78" s="11">
        <v>11</v>
      </c>
      <c r="I78" s="20" t="s">
        <v>259</v>
      </c>
      <c r="J78" s="11" t="s">
        <v>261</v>
      </c>
      <c r="K78" s="11" t="s">
        <v>1113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45689</v>
      </c>
      <c r="H79" s="11">
        <v>11</v>
      </c>
      <c r="I79" s="20" t="s">
        <v>259</v>
      </c>
      <c r="J79" s="11" t="s">
        <v>261</v>
      </c>
      <c r="K79" s="11" t="s">
        <v>1113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45689</v>
      </c>
      <c r="H80" s="11">
        <v>11</v>
      </c>
      <c r="I80" s="20" t="s">
        <v>259</v>
      </c>
      <c r="J80" s="11" t="s">
        <v>261</v>
      </c>
      <c r="K80" s="11" t="s">
        <v>1113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45689</v>
      </c>
      <c r="H81" s="11">
        <v>11</v>
      </c>
      <c r="I81" s="20" t="s">
        <v>259</v>
      </c>
      <c r="J81" s="11" t="s">
        <v>261</v>
      </c>
      <c r="K81" s="11" t="s">
        <v>1113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45689</v>
      </c>
      <c r="H82" s="11">
        <v>11</v>
      </c>
      <c r="I82" s="20" t="s">
        <v>259</v>
      </c>
      <c r="J82" s="11" t="s">
        <v>261</v>
      </c>
      <c r="K82" s="11" t="s">
        <v>1113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45689</v>
      </c>
      <c r="H83" s="11">
        <v>11</v>
      </c>
      <c r="I83" s="20" t="s">
        <v>259</v>
      </c>
      <c r="J83" s="11" t="s">
        <v>261</v>
      </c>
      <c r="K83" s="11" t="s">
        <v>1113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45689</v>
      </c>
      <c r="H84" s="11">
        <v>11</v>
      </c>
      <c r="I84" s="20" t="s">
        <v>259</v>
      </c>
      <c r="J84" s="11" t="s">
        <v>261</v>
      </c>
      <c r="K84" s="11" t="s">
        <v>1113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45689</v>
      </c>
      <c r="H85" s="11">
        <v>11</v>
      </c>
      <c r="I85" s="20" t="s">
        <v>259</v>
      </c>
      <c r="J85" s="11" t="s">
        <v>261</v>
      </c>
      <c r="K85" s="11" t="s">
        <v>1113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45689</v>
      </c>
      <c r="H86" s="11">
        <v>11</v>
      </c>
      <c r="I86" s="20" t="s">
        <v>259</v>
      </c>
      <c r="J86" s="11" t="s">
        <v>261</v>
      </c>
      <c r="K86" s="11" t="s">
        <v>1113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45689</v>
      </c>
      <c r="H87" s="11">
        <v>11</v>
      </c>
      <c r="I87" s="20" t="s">
        <v>259</v>
      </c>
      <c r="J87" s="11" t="s">
        <v>261</v>
      </c>
      <c r="K87" s="11" t="s">
        <v>1113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45689</v>
      </c>
      <c r="H88" s="11">
        <v>11</v>
      </c>
      <c r="I88" s="20" t="s">
        <v>259</v>
      </c>
      <c r="J88" s="11" t="s">
        <v>261</v>
      </c>
      <c r="K88" s="11" t="s">
        <v>1113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45689</v>
      </c>
      <c r="H89" s="11">
        <v>11</v>
      </c>
      <c r="I89" s="20" t="s">
        <v>259</v>
      </c>
      <c r="J89" s="11" t="s">
        <v>261</v>
      </c>
      <c r="K89" s="11" t="s">
        <v>1113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45689</v>
      </c>
      <c r="H90" s="11">
        <v>11</v>
      </c>
      <c r="I90" s="20" t="s">
        <v>259</v>
      </c>
      <c r="J90" s="11" t="s">
        <v>261</v>
      </c>
      <c r="K90" s="11" t="s">
        <v>1113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45689</v>
      </c>
      <c r="H91" s="11">
        <v>11</v>
      </c>
      <c r="I91" s="20" t="s">
        <v>259</v>
      </c>
      <c r="J91" s="11" t="s">
        <v>261</v>
      </c>
      <c r="K91" s="11" t="s">
        <v>1113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45689</v>
      </c>
      <c r="H92" s="11">
        <v>11</v>
      </c>
      <c r="I92" s="20" t="s">
        <v>259</v>
      </c>
      <c r="J92" s="11" t="s">
        <v>261</v>
      </c>
      <c r="K92" s="11" t="s">
        <v>1113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45689</v>
      </c>
      <c r="H93" s="11">
        <v>11</v>
      </c>
      <c r="I93" s="20" t="s">
        <v>259</v>
      </c>
      <c r="J93" s="11" t="s">
        <v>261</v>
      </c>
      <c r="K93" s="11" t="s">
        <v>1113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45689</v>
      </c>
      <c r="H94" s="11">
        <v>11</v>
      </c>
      <c r="I94" s="20" t="s">
        <v>259</v>
      </c>
      <c r="J94" s="11" t="s">
        <v>261</v>
      </c>
      <c r="K94" s="11" t="s">
        <v>1113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45689</v>
      </c>
      <c r="H95" s="11">
        <v>11</v>
      </c>
      <c r="I95" s="20" t="s">
        <v>259</v>
      </c>
      <c r="J95" s="11" t="s">
        <v>261</v>
      </c>
      <c r="K95" s="11" t="s">
        <v>1113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45689</v>
      </c>
      <c r="H96" s="11">
        <v>11</v>
      </c>
      <c r="I96" s="20" t="s">
        <v>259</v>
      </c>
      <c r="J96" s="11" t="s">
        <v>261</v>
      </c>
      <c r="K96" s="11" t="s">
        <v>1113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45689</v>
      </c>
      <c r="H97" s="11">
        <v>11</v>
      </c>
      <c r="I97" s="20" t="s">
        <v>259</v>
      </c>
      <c r="J97" s="11" t="s">
        <v>261</v>
      </c>
      <c r="K97" s="11" t="s">
        <v>1113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45689</v>
      </c>
      <c r="H98" s="11">
        <v>11</v>
      </c>
      <c r="I98" s="20" t="s">
        <v>259</v>
      </c>
      <c r="J98" s="11" t="s">
        <v>261</v>
      </c>
      <c r="K98" s="11" t="s">
        <v>1113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45689</v>
      </c>
      <c r="H99" s="11">
        <v>11</v>
      </c>
      <c r="I99" s="20" t="s">
        <v>259</v>
      </c>
      <c r="J99" s="11" t="s">
        <v>261</v>
      </c>
      <c r="K99" s="11" t="s">
        <v>1113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45689</v>
      </c>
      <c r="H100" s="11">
        <v>11</v>
      </c>
      <c r="I100" s="20" t="s">
        <v>259</v>
      </c>
      <c r="J100" s="11" t="s">
        <v>261</v>
      </c>
      <c r="K100" s="11" t="s">
        <v>1113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45689</v>
      </c>
      <c r="H101" s="11">
        <v>11</v>
      </c>
      <c r="I101" s="20" t="s">
        <v>259</v>
      </c>
      <c r="J101" s="11" t="s">
        <v>261</v>
      </c>
      <c r="K101" s="11" t="s">
        <v>1113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45689</v>
      </c>
      <c r="H102" s="11">
        <v>11</v>
      </c>
      <c r="I102" s="20" t="s">
        <v>259</v>
      </c>
      <c r="J102" s="11" t="s">
        <v>261</v>
      </c>
      <c r="K102" s="11" t="s">
        <v>1113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45689</v>
      </c>
      <c r="H103" s="11">
        <v>11</v>
      </c>
      <c r="I103" s="20" t="s">
        <v>259</v>
      </c>
      <c r="J103" s="11" t="s">
        <v>261</v>
      </c>
      <c r="K103" s="11" t="s">
        <v>1113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45689</v>
      </c>
      <c r="H104" s="11">
        <v>11</v>
      </c>
      <c r="I104" s="20" t="s">
        <v>259</v>
      </c>
      <c r="J104" s="11" t="s">
        <v>261</v>
      </c>
      <c r="K104" s="11" t="s">
        <v>1113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45689</v>
      </c>
      <c r="H105" s="11">
        <v>11</v>
      </c>
      <c r="I105" s="20" t="s">
        <v>259</v>
      </c>
      <c r="J105" s="11" t="s">
        <v>261</v>
      </c>
      <c r="K105" s="11" t="s">
        <v>1113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45689</v>
      </c>
      <c r="H106" s="11">
        <v>11</v>
      </c>
      <c r="I106" s="20" t="s">
        <v>259</v>
      </c>
      <c r="J106" s="11" t="s">
        <v>261</v>
      </c>
      <c r="K106" s="11" t="s">
        <v>1113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45689</v>
      </c>
      <c r="H107" s="11">
        <v>11</v>
      </c>
      <c r="I107" s="20" t="s">
        <v>259</v>
      </c>
      <c r="J107" s="11" t="s">
        <v>261</v>
      </c>
      <c r="K107" s="11" t="s">
        <v>1113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45689</v>
      </c>
      <c r="H108" s="11">
        <v>11</v>
      </c>
      <c r="I108" s="20" t="s">
        <v>259</v>
      </c>
      <c r="J108" s="11" t="s">
        <v>261</v>
      </c>
      <c r="K108" s="11" t="s">
        <v>1113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45689</v>
      </c>
      <c r="H109" s="11">
        <v>11</v>
      </c>
      <c r="I109" s="20" t="s">
        <v>259</v>
      </c>
      <c r="J109" s="11" t="s">
        <v>261</v>
      </c>
      <c r="K109" s="11" t="s">
        <v>1113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45689</v>
      </c>
      <c r="H110" s="11">
        <v>11</v>
      </c>
      <c r="I110" s="20" t="s">
        <v>259</v>
      </c>
      <c r="J110" s="11" t="s">
        <v>261</v>
      </c>
      <c r="K110" s="11" t="s">
        <v>1113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45689</v>
      </c>
      <c r="H111" s="11">
        <v>11</v>
      </c>
      <c r="I111" s="20" t="s">
        <v>259</v>
      </c>
      <c r="J111" s="11" t="s">
        <v>261</v>
      </c>
      <c r="K111" s="11" t="s">
        <v>1113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45689</v>
      </c>
      <c r="H112" s="11">
        <v>11</v>
      </c>
      <c r="I112" s="20" t="s">
        <v>259</v>
      </c>
      <c r="J112" s="11" t="s">
        <v>261</v>
      </c>
      <c r="K112" s="11" t="s">
        <v>1113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45689</v>
      </c>
      <c r="H113" s="11">
        <v>11</v>
      </c>
      <c r="I113" s="20" t="s">
        <v>259</v>
      </c>
      <c r="J113" s="11" t="s">
        <v>261</v>
      </c>
      <c r="K113" s="11" t="s">
        <v>1113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45689</v>
      </c>
      <c r="H114" s="11">
        <v>11</v>
      </c>
      <c r="I114" s="20" t="s">
        <v>259</v>
      </c>
      <c r="J114" s="11" t="s">
        <v>261</v>
      </c>
      <c r="K114" s="11" t="s">
        <v>1113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45689</v>
      </c>
      <c r="H115" s="11">
        <v>11</v>
      </c>
      <c r="I115" s="20" t="s">
        <v>259</v>
      </c>
      <c r="J115" s="11" t="s">
        <v>261</v>
      </c>
      <c r="K115" s="11" t="s">
        <v>1113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45689</v>
      </c>
      <c r="H116" s="11">
        <v>11</v>
      </c>
      <c r="I116" s="20" t="s">
        <v>259</v>
      </c>
      <c r="J116" s="11" t="s">
        <v>261</v>
      </c>
      <c r="K116" s="11" t="s">
        <v>1113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45689</v>
      </c>
      <c r="H117" s="11">
        <v>11</v>
      </c>
      <c r="I117" s="20" t="s">
        <v>259</v>
      </c>
      <c r="J117" s="11" t="s">
        <v>261</v>
      </c>
      <c r="K117" s="11" t="s">
        <v>1113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45689</v>
      </c>
      <c r="H118" s="11">
        <v>11</v>
      </c>
      <c r="I118" s="20" t="s">
        <v>259</v>
      </c>
      <c r="J118" s="11" t="s">
        <v>261</v>
      </c>
      <c r="K118" s="11" t="s">
        <v>1113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45689</v>
      </c>
      <c r="H119" s="11">
        <v>11</v>
      </c>
      <c r="I119" s="20" t="s">
        <v>259</v>
      </c>
      <c r="J119" s="11" t="s">
        <v>261</v>
      </c>
      <c r="K119" s="11" t="s">
        <v>1113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45689</v>
      </c>
      <c r="H120" s="11">
        <v>11</v>
      </c>
      <c r="I120" s="20" t="s">
        <v>259</v>
      </c>
      <c r="J120" s="11" t="s">
        <v>261</v>
      </c>
      <c r="K120" s="11" t="s">
        <v>1113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45689</v>
      </c>
      <c r="H121" s="11">
        <v>11</v>
      </c>
      <c r="I121" s="20" t="s">
        <v>259</v>
      </c>
      <c r="J121" s="11" t="s">
        <v>261</v>
      </c>
      <c r="K121" s="11" t="s">
        <v>1113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45689</v>
      </c>
      <c r="H122" s="11">
        <v>11</v>
      </c>
      <c r="I122" s="20" t="s">
        <v>259</v>
      </c>
      <c r="J122" s="11" t="s">
        <v>261</v>
      </c>
      <c r="K122" s="11" t="s">
        <v>1113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45689</v>
      </c>
      <c r="H123" s="11">
        <v>11</v>
      </c>
      <c r="I123" s="20" t="s">
        <v>259</v>
      </c>
      <c r="J123" s="11" t="s">
        <v>261</v>
      </c>
      <c r="K123" s="11" t="s">
        <v>1113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45689</v>
      </c>
      <c r="H124" s="11">
        <v>11</v>
      </c>
      <c r="I124" s="20" t="s">
        <v>259</v>
      </c>
      <c r="J124" s="11" t="s">
        <v>261</v>
      </c>
      <c r="K124" s="11" t="s">
        <v>1113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45689</v>
      </c>
      <c r="H125" s="11">
        <v>11</v>
      </c>
      <c r="I125" s="20" t="s">
        <v>259</v>
      </c>
      <c r="J125" s="11" t="s">
        <v>261</v>
      </c>
      <c r="K125" s="11" t="s">
        <v>1113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45689</v>
      </c>
      <c r="H126" s="11">
        <v>11</v>
      </c>
      <c r="I126" s="20" t="s">
        <v>259</v>
      </c>
      <c r="J126" s="11" t="s">
        <v>261</v>
      </c>
      <c r="K126" s="11" t="s">
        <v>1113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45689</v>
      </c>
      <c r="H127" s="11">
        <v>11</v>
      </c>
      <c r="I127" s="20" t="s">
        <v>259</v>
      </c>
      <c r="J127" s="11" t="s">
        <v>261</v>
      </c>
      <c r="K127" s="11" t="s">
        <v>1113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45689</v>
      </c>
      <c r="H128" s="11">
        <v>11</v>
      </c>
      <c r="I128" s="20" t="s">
        <v>259</v>
      </c>
      <c r="J128" s="11" t="s">
        <v>261</v>
      </c>
      <c r="K128" s="11" t="s">
        <v>1113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45689</v>
      </c>
      <c r="H129" s="11">
        <v>11</v>
      </c>
      <c r="I129" s="20" t="s">
        <v>259</v>
      </c>
      <c r="J129" s="11" t="s">
        <v>261</v>
      </c>
      <c r="K129" s="11" t="s">
        <v>1113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45689</v>
      </c>
      <c r="H130" s="11">
        <v>11</v>
      </c>
      <c r="I130" s="20" t="s">
        <v>259</v>
      </c>
      <c r="J130" s="11" t="s">
        <v>261</v>
      </c>
      <c r="K130" s="11" t="s">
        <v>1113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45689</v>
      </c>
      <c r="H131" s="11">
        <v>11</v>
      </c>
      <c r="I131" s="20" t="s">
        <v>259</v>
      </c>
      <c r="J131" s="11" t="s">
        <v>261</v>
      </c>
      <c r="K131" s="11" t="s">
        <v>1113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45689</v>
      </c>
      <c r="H132" s="11">
        <v>11</v>
      </c>
      <c r="I132" s="20" t="s">
        <v>259</v>
      </c>
      <c r="J132" s="11" t="s">
        <v>261</v>
      </c>
      <c r="K132" s="11" t="s">
        <v>1113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45689</v>
      </c>
      <c r="H133" s="11">
        <v>11</v>
      </c>
      <c r="I133" s="20" t="s">
        <v>259</v>
      </c>
      <c r="J133" s="11" t="s">
        <v>261</v>
      </c>
      <c r="K133" s="11" t="s">
        <v>1113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45689</v>
      </c>
      <c r="H134" s="11">
        <v>11</v>
      </c>
      <c r="I134" s="20" t="s">
        <v>259</v>
      </c>
      <c r="J134" s="11" t="s">
        <v>261</v>
      </c>
      <c r="K134" s="11" t="s">
        <v>1113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45689</v>
      </c>
      <c r="H135" s="11">
        <v>11</v>
      </c>
      <c r="I135" s="20" t="s">
        <v>259</v>
      </c>
      <c r="J135" s="11" t="s">
        <v>261</v>
      </c>
      <c r="K135" s="11" t="s">
        <v>1113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45689</v>
      </c>
      <c r="H136" s="11">
        <v>11</v>
      </c>
      <c r="I136" s="20" t="s">
        <v>259</v>
      </c>
      <c r="J136" s="11" t="s">
        <v>261</v>
      </c>
      <c r="K136" s="11" t="s">
        <v>1113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45689</v>
      </c>
      <c r="H137" s="11">
        <v>11</v>
      </c>
      <c r="I137" s="20" t="s">
        <v>259</v>
      </c>
      <c r="J137" s="11" t="s">
        <v>261</v>
      </c>
      <c r="K137" s="11" t="s">
        <v>1113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45689</v>
      </c>
      <c r="H138" s="11">
        <v>11</v>
      </c>
      <c r="I138" s="20" t="s">
        <v>259</v>
      </c>
      <c r="J138" s="11" t="s">
        <v>261</v>
      </c>
      <c r="K138" s="11" t="s">
        <v>1113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45689</v>
      </c>
      <c r="H139" s="11">
        <v>11</v>
      </c>
      <c r="I139" s="20" t="s">
        <v>259</v>
      </c>
      <c r="J139" s="11" t="s">
        <v>261</v>
      </c>
      <c r="K139" s="11" t="s">
        <v>1113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45689</v>
      </c>
      <c r="H140" s="11">
        <v>11</v>
      </c>
      <c r="I140" s="20" t="s">
        <v>259</v>
      </c>
      <c r="J140" s="11" t="s">
        <v>261</v>
      </c>
      <c r="K140" s="11" t="s">
        <v>1113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45689</v>
      </c>
      <c r="H141" s="11">
        <v>11</v>
      </c>
      <c r="I141" s="20" t="s">
        <v>259</v>
      </c>
      <c r="J141" s="11" t="s">
        <v>261</v>
      </c>
      <c r="K141" s="11" t="s">
        <v>1113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45689</v>
      </c>
      <c r="H142" s="11">
        <v>11</v>
      </c>
      <c r="I142" s="20" t="s">
        <v>259</v>
      </c>
      <c r="J142" s="11" t="s">
        <v>261</v>
      </c>
      <c r="K142" s="11" t="s">
        <v>1113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45689</v>
      </c>
      <c r="H143" s="11">
        <v>11</v>
      </c>
      <c r="I143" s="20" t="s">
        <v>259</v>
      </c>
      <c r="J143" s="11" t="s">
        <v>261</v>
      </c>
      <c r="K143" s="11" t="s">
        <v>1113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45689</v>
      </c>
      <c r="H144" s="11">
        <v>11</v>
      </c>
      <c r="I144" s="20" t="s">
        <v>259</v>
      </c>
      <c r="J144" s="11" t="s">
        <v>261</v>
      </c>
      <c r="K144" s="11" t="s">
        <v>1113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45689</v>
      </c>
      <c r="H145" s="11">
        <v>11</v>
      </c>
      <c r="I145" s="20" t="s">
        <v>259</v>
      </c>
      <c r="J145" s="11" t="s">
        <v>261</v>
      </c>
      <c r="K145" s="11" t="s">
        <v>1113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45689</v>
      </c>
      <c r="H146" s="11">
        <v>11</v>
      </c>
      <c r="I146" s="20" t="s">
        <v>259</v>
      </c>
      <c r="J146" s="11" t="s">
        <v>261</v>
      </c>
      <c r="K146" s="11" t="s">
        <v>1113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45689</v>
      </c>
      <c r="H147" s="11">
        <v>11</v>
      </c>
      <c r="I147" s="20" t="s">
        <v>259</v>
      </c>
      <c r="J147" s="11" t="s">
        <v>261</v>
      </c>
      <c r="K147" s="11" t="s">
        <v>1113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45689</v>
      </c>
      <c r="H148" s="11">
        <v>11</v>
      </c>
      <c r="I148" s="20" t="s">
        <v>259</v>
      </c>
      <c r="J148" s="11" t="s">
        <v>261</v>
      </c>
      <c r="K148" s="11" t="s">
        <v>1113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45689</v>
      </c>
      <c r="H149" s="11">
        <v>11</v>
      </c>
      <c r="I149" s="20" t="s">
        <v>259</v>
      </c>
      <c r="J149" s="11" t="s">
        <v>261</v>
      </c>
      <c r="K149" s="11" t="s">
        <v>1113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45689</v>
      </c>
      <c r="H150" s="11">
        <v>11</v>
      </c>
      <c r="I150" s="20" t="s">
        <v>259</v>
      </c>
      <c r="J150" s="11" t="s">
        <v>261</v>
      </c>
      <c r="K150" s="11" t="s">
        <v>1113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45689</v>
      </c>
      <c r="H151" s="11">
        <v>11</v>
      </c>
      <c r="I151" s="20" t="s">
        <v>259</v>
      </c>
      <c r="J151" s="11" t="s">
        <v>261</v>
      </c>
      <c r="K151" s="11" t="s">
        <v>1113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45689</v>
      </c>
      <c r="H152" s="11">
        <v>11</v>
      </c>
      <c r="I152" s="20" t="s">
        <v>259</v>
      </c>
      <c r="J152" s="11" t="s">
        <v>261</v>
      </c>
      <c r="K152" s="11" t="s">
        <v>1113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45689</v>
      </c>
      <c r="H153" s="11">
        <v>11</v>
      </c>
      <c r="I153" s="20" t="s">
        <v>259</v>
      </c>
      <c r="J153" s="11" t="s">
        <v>261</v>
      </c>
      <c r="K153" s="11" t="s">
        <v>1113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45689</v>
      </c>
      <c r="H154" s="11">
        <v>11</v>
      </c>
      <c r="I154" s="20" t="s">
        <v>259</v>
      </c>
      <c r="J154" s="11" t="s">
        <v>261</v>
      </c>
      <c r="K154" s="11" t="s">
        <v>1113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45689</v>
      </c>
      <c r="H155" s="11">
        <v>11</v>
      </c>
      <c r="I155" s="20" t="s">
        <v>259</v>
      </c>
      <c r="J155" s="11" t="s">
        <v>261</v>
      </c>
      <c r="K155" s="11" t="s">
        <v>1113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45689</v>
      </c>
      <c r="H156" s="11">
        <v>11</v>
      </c>
      <c r="I156" s="20" t="s">
        <v>259</v>
      </c>
      <c r="J156" s="11" t="s">
        <v>261</v>
      </c>
      <c r="K156" s="11" t="s">
        <v>1113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45689</v>
      </c>
      <c r="H157" s="11">
        <v>11</v>
      </c>
      <c r="I157" s="20" t="s">
        <v>259</v>
      </c>
      <c r="J157" s="11" t="s">
        <v>261</v>
      </c>
      <c r="K157" s="11" t="s">
        <v>1113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45689</v>
      </c>
      <c r="H158" s="11">
        <v>11</v>
      </c>
      <c r="I158" s="20" t="s">
        <v>259</v>
      </c>
      <c r="J158" s="11" t="s">
        <v>261</v>
      </c>
      <c r="K158" s="11" t="s">
        <v>1113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45689</v>
      </c>
      <c r="H159" s="11">
        <v>11</v>
      </c>
      <c r="I159" s="20" t="s">
        <v>259</v>
      </c>
      <c r="J159" s="11" t="s">
        <v>261</v>
      </c>
      <c r="K159" s="11" t="s">
        <v>1113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45689</v>
      </c>
      <c r="H160" s="11">
        <v>11</v>
      </c>
      <c r="I160" s="20" t="s">
        <v>259</v>
      </c>
      <c r="J160" s="11" t="s">
        <v>261</v>
      </c>
      <c r="K160" s="11" t="s">
        <v>1113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45689</v>
      </c>
      <c r="H161" s="11">
        <v>11</v>
      </c>
      <c r="I161" s="20" t="s">
        <v>259</v>
      </c>
      <c r="J161" s="11" t="s">
        <v>261</v>
      </c>
      <c r="K161" s="11" t="s">
        <v>1113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45689</v>
      </c>
      <c r="H162" s="11">
        <v>11</v>
      </c>
      <c r="I162" s="20" t="s">
        <v>259</v>
      </c>
      <c r="J162" s="11" t="s">
        <v>261</v>
      </c>
      <c r="K162" s="11" t="s">
        <v>1113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45689</v>
      </c>
      <c r="H163" s="11">
        <v>11</v>
      </c>
      <c r="I163" s="20" t="s">
        <v>259</v>
      </c>
      <c r="J163" s="11" t="s">
        <v>261</v>
      </c>
      <c r="K163" s="11" t="s">
        <v>1113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45689</v>
      </c>
      <c r="H164" s="11">
        <v>11</v>
      </c>
      <c r="I164" s="20" t="s">
        <v>259</v>
      </c>
      <c r="J164" s="11" t="s">
        <v>261</v>
      </c>
      <c r="K164" s="11" t="s">
        <v>1113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45689</v>
      </c>
      <c r="H165" s="11">
        <v>11</v>
      </c>
      <c r="I165" s="20" t="s">
        <v>259</v>
      </c>
      <c r="J165" s="11" t="s">
        <v>261</v>
      </c>
      <c r="K165" s="11" t="s">
        <v>1113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45689</v>
      </c>
      <c r="H166" s="11">
        <v>11</v>
      </c>
      <c r="I166" s="20" t="s">
        <v>259</v>
      </c>
      <c r="J166" s="11" t="s">
        <v>261</v>
      </c>
      <c r="K166" s="11" t="s">
        <v>1113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45689</v>
      </c>
      <c r="H167" s="11">
        <v>11</v>
      </c>
      <c r="I167" s="20" t="s">
        <v>259</v>
      </c>
      <c r="J167" s="11" t="s">
        <v>261</v>
      </c>
      <c r="K167" s="11" t="s">
        <v>1113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45689</v>
      </c>
      <c r="H168" s="11">
        <v>11</v>
      </c>
      <c r="I168" s="20" t="s">
        <v>259</v>
      </c>
      <c r="J168" s="11" t="s">
        <v>261</v>
      </c>
      <c r="K168" s="11" t="s">
        <v>1113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45689</v>
      </c>
      <c r="H169" s="11">
        <v>11</v>
      </c>
      <c r="I169" s="20" t="s">
        <v>259</v>
      </c>
      <c r="J169" s="11" t="s">
        <v>261</v>
      </c>
      <c r="K169" s="11" t="s">
        <v>1113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45689</v>
      </c>
      <c r="H170" s="11">
        <v>11</v>
      </c>
      <c r="I170" s="20" t="s">
        <v>259</v>
      </c>
      <c r="J170" s="11" t="s">
        <v>261</v>
      </c>
      <c r="K170" s="11" t="s">
        <v>1113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45689</v>
      </c>
      <c r="H171" s="11">
        <v>11</v>
      </c>
      <c r="I171" s="20" t="s">
        <v>259</v>
      </c>
      <c r="J171" s="11" t="s">
        <v>261</v>
      </c>
      <c r="K171" s="11" t="s">
        <v>1113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45689</v>
      </c>
      <c r="H172" s="11">
        <v>11</v>
      </c>
      <c r="I172" s="20" t="s">
        <v>259</v>
      </c>
      <c r="J172" s="11" t="s">
        <v>261</v>
      </c>
      <c r="K172" s="11" t="s">
        <v>1113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45689</v>
      </c>
      <c r="H173" s="11">
        <v>11</v>
      </c>
      <c r="I173" s="20" t="s">
        <v>259</v>
      </c>
      <c r="J173" s="11" t="s">
        <v>261</v>
      </c>
      <c r="K173" s="11" t="s">
        <v>1113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45689</v>
      </c>
      <c r="H174" s="11">
        <v>11</v>
      </c>
      <c r="I174" s="20" t="s">
        <v>259</v>
      </c>
      <c r="J174" s="11" t="s">
        <v>261</v>
      </c>
      <c r="K174" s="11" t="s">
        <v>1113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45689</v>
      </c>
      <c r="H175" s="11">
        <v>11</v>
      </c>
      <c r="I175" s="20" t="s">
        <v>259</v>
      </c>
      <c r="J175" s="11" t="s">
        <v>261</v>
      </c>
      <c r="K175" s="11" t="s">
        <v>1113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45689</v>
      </c>
      <c r="H176" s="11">
        <v>11</v>
      </c>
      <c r="I176" s="20" t="s">
        <v>259</v>
      </c>
      <c r="J176" s="11" t="s">
        <v>261</v>
      </c>
      <c r="K176" s="11" t="s">
        <v>1113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45689</v>
      </c>
      <c r="H177" s="11">
        <v>11</v>
      </c>
      <c r="I177" s="20" t="s">
        <v>259</v>
      </c>
      <c r="J177" s="11" t="s">
        <v>261</v>
      </c>
      <c r="K177" s="11" t="s">
        <v>1113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45689</v>
      </c>
      <c r="H178" s="11">
        <v>11</v>
      </c>
      <c r="I178" s="20" t="s">
        <v>259</v>
      </c>
      <c r="J178" s="11" t="s">
        <v>261</v>
      </c>
      <c r="K178" s="11" t="s">
        <v>1113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45689</v>
      </c>
      <c r="H179" s="11">
        <v>11</v>
      </c>
      <c r="I179" s="20" t="s">
        <v>259</v>
      </c>
      <c r="J179" s="11" t="s">
        <v>261</v>
      </c>
      <c r="K179" s="11" t="s">
        <v>1113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45689</v>
      </c>
      <c r="H180" s="11">
        <v>11</v>
      </c>
      <c r="I180" s="20" t="s">
        <v>259</v>
      </c>
      <c r="J180" s="11" t="s">
        <v>261</v>
      </c>
      <c r="K180" s="11" t="s">
        <v>1113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45689</v>
      </c>
      <c r="H181" s="11">
        <v>11</v>
      </c>
      <c r="I181" s="20" t="s">
        <v>259</v>
      </c>
      <c r="J181" s="11" t="s">
        <v>261</v>
      </c>
      <c r="K181" s="11" t="s">
        <v>1113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45689</v>
      </c>
      <c r="H182" s="11">
        <v>11</v>
      </c>
      <c r="I182" s="20" t="s">
        <v>259</v>
      </c>
      <c r="J182" s="11" t="s">
        <v>261</v>
      </c>
      <c r="K182" s="11" t="s">
        <v>1113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45689</v>
      </c>
      <c r="H183" s="11">
        <v>11</v>
      </c>
      <c r="I183" s="20" t="s">
        <v>259</v>
      </c>
      <c r="J183" s="11" t="s">
        <v>261</v>
      </c>
      <c r="K183" s="11" t="s">
        <v>1113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45689</v>
      </c>
      <c r="H184" s="11">
        <v>11</v>
      </c>
      <c r="I184" s="20" t="s">
        <v>259</v>
      </c>
      <c r="J184" s="11" t="s">
        <v>261</v>
      </c>
      <c r="K184" s="11" t="s">
        <v>1113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45689</v>
      </c>
      <c r="H185" s="11">
        <v>11</v>
      </c>
      <c r="I185" s="20" t="s">
        <v>259</v>
      </c>
      <c r="J185" s="11" t="s">
        <v>261</v>
      </c>
      <c r="K185" s="11" t="s">
        <v>1113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45689</v>
      </c>
      <c r="H186" s="11">
        <v>11</v>
      </c>
      <c r="I186" s="20" t="s">
        <v>259</v>
      </c>
      <c r="J186" s="11" t="s">
        <v>261</v>
      </c>
      <c r="K186" s="11" t="s">
        <v>1113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45689</v>
      </c>
      <c r="H187" s="11">
        <v>11</v>
      </c>
      <c r="I187" s="20" t="s">
        <v>259</v>
      </c>
      <c r="J187" s="11" t="s">
        <v>261</v>
      </c>
      <c r="K187" s="11" t="s">
        <v>1113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45689</v>
      </c>
      <c r="H188" s="11">
        <v>11</v>
      </c>
      <c r="I188" s="20" t="s">
        <v>259</v>
      </c>
      <c r="J188" s="11" t="s">
        <v>261</v>
      </c>
      <c r="K188" s="11" t="s">
        <v>1113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45689</v>
      </c>
      <c r="H189" s="11">
        <v>11</v>
      </c>
      <c r="I189" s="20" t="s">
        <v>259</v>
      </c>
      <c r="J189" s="11" t="s">
        <v>261</v>
      </c>
      <c r="K189" s="11" t="s">
        <v>1113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45689</v>
      </c>
      <c r="H190" s="11">
        <v>11</v>
      </c>
      <c r="I190" s="20" t="s">
        <v>259</v>
      </c>
      <c r="J190" s="11" t="s">
        <v>261</v>
      </c>
      <c r="K190" s="11" t="s">
        <v>1113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45689</v>
      </c>
      <c r="H191" s="11">
        <v>11</v>
      </c>
      <c r="I191" s="20" t="s">
        <v>259</v>
      </c>
      <c r="J191" s="11" t="s">
        <v>261</v>
      </c>
      <c r="K191" s="11" t="s">
        <v>1113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45689</v>
      </c>
      <c r="H192" s="11">
        <v>11</v>
      </c>
      <c r="I192" s="20" t="s">
        <v>259</v>
      </c>
      <c r="J192" s="11" t="s">
        <v>261</v>
      </c>
      <c r="K192" s="11" t="s">
        <v>1113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45689</v>
      </c>
      <c r="H193" s="11">
        <v>11</v>
      </c>
      <c r="I193" s="20" t="s">
        <v>259</v>
      </c>
      <c r="J193" s="11" t="s">
        <v>261</v>
      </c>
      <c r="K193" s="11" t="s">
        <v>1113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45689</v>
      </c>
      <c r="H194" s="11">
        <v>11</v>
      </c>
      <c r="I194" s="20" t="s">
        <v>259</v>
      </c>
      <c r="J194" s="11" t="s">
        <v>261</v>
      </c>
      <c r="K194" s="11" t="s">
        <v>1113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45689</v>
      </c>
      <c r="H195" s="11">
        <v>11</v>
      </c>
      <c r="I195" s="20" t="s">
        <v>259</v>
      </c>
      <c r="J195" s="11" t="s">
        <v>261</v>
      </c>
      <c r="K195" s="11" t="s">
        <v>1113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45689</v>
      </c>
      <c r="H196" s="11">
        <v>11</v>
      </c>
      <c r="I196" s="20" t="s">
        <v>259</v>
      </c>
      <c r="J196" s="11" t="s">
        <v>261</v>
      </c>
      <c r="K196" s="11" t="s">
        <v>1113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45689</v>
      </c>
      <c r="H197" s="11">
        <v>11</v>
      </c>
      <c r="I197" s="20" t="s">
        <v>259</v>
      </c>
      <c r="J197" s="11" t="s">
        <v>261</v>
      </c>
      <c r="K197" s="11" t="s">
        <v>1113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45689</v>
      </c>
      <c r="H198" s="11">
        <v>11</v>
      </c>
      <c r="I198" s="20" t="s">
        <v>259</v>
      </c>
      <c r="J198" s="11" t="s">
        <v>261</v>
      </c>
      <c r="K198" s="11" t="s">
        <v>1113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45689</v>
      </c>
      <c r="H199" s="11">
        <v>11</v>
      </c>
      <c r="I199" s="20" t="s">
        <v>259</v>
      </c>
      <c r="J199" s="11" t="s">
        <v>261</v>
      </c>
      <c r="K199" s="11" t="s">
        <v>1113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45689</v>
      </c>
      <c r="H200" s="11">
        <v>11</v>
      </c>
      <c r="I200" s="20" t="s">
        <v>259</v>
      </c>
      <c r="J200" s="11" t="s">
        <v>261</v>
      </c>
      <c r="K200" s="11" t="s">
        <v>1113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45689</v>
      </c>
      <c r="H201" s="11">
        <v>11</v>
      </c>
      <c r="I201" s="20" t="s">
        <v>259</v>
      </c>
      <c r="J201" s="11" t="s">
        <v>261</v>
      </c>
      <c r="K201" s="11" t="s">
        <v>1113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45689</v>
      </c>
      <c r="H202" s="11">
        <v>11</v>
      </c>
      <c r="I202" s="20" t="s">
        <v>259</v>
      </c>
      <c r="J202" s="11" t="s">
        <v>261</v>
      </c>
      <c r="K202" s="11" t="s">
        <v>1113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45689</v>
      </c>
      <c r="H203" s="11">
        <v>11</v>
      </c>
      <c r="I203" s="20" t="s">
        <v>259</v>
      </c>
      <c r="J203" s="11" t="s">
        <v>261</v>
      </c>
      <c r="K203" s="11" t="s">
        <v>1113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45689</v>
      </c>
      <c r="H204" s="11">
        <v>11</v>
      </c>
      <c r="I204" s="20" t="s">
        <v>259</v>
      </c>
      <c r="J204" s="11" t="s">
        <v>261</v>
      </c>
      <c r="K204" s="11" t="s">
        <v>1113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45689</v>
      </c>
      <c r="H205" s="11">
        <v>11</v>
      </c>
      <c r="I205" s="20" t="s">
        <v>259</v>
      </c>
      <c r="J205" s="11" t="s">
        <v>261</v>
      </c>
      <c r="K205" s="11" t="s">
        <v>1113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45689</v>
      </c>
      <c r="H206" s="11">
        <v>11</v>
      </c>
      <c r="I206" s="20" t="s">
        <v>259</v>
      </c>
      <c r="J206" s="11" t="s">
        <v>261</v>
      </c>
      <c r="K206" s="11" t="s">
        <v>1113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45689</v>
      </c>
      <c r="H207" s="11">
        <v>11</v>
      </c>
      <c r="I207" s="20" t="s">
        <v>259</v>
      </c>
      <c r="J207" s="11" t="s">
        <v>261</v>
      </c>
      <c r="K207" s="11" t="s">
        <v>1113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45689</v>
      </c>
      <c r="H208" s="11">
        <v>11</v>
      </c>
      <c r="I208" s="20" t="s">
        <v>259</v>
      </c>
      <c r="J208" s="11" t="s">
        <v>261</v>
      </c>
      <c r="K208" s="11" t="s">
        <v>1113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45689</v>
      </c>
      <c r="H209" s="11">
        <v>11</v>
      </c>
      <c r="I209" s="20" t="s">
        <v>259</v>
      </c>
      <c r="J209" s="11" t="s">
        <v>261</v>
      </c>
      <c r="K209" s="11" t="s">
        <v>1113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45689</v>
      </c>
      <c r="H210" s="11">
        <v>11</v>
      </c>
      <c r="I210" s="20" t="s">
        <v>259</v>
      </c>
      <c r="J210" s="11" t="s">
        <v>261</v>
      </c>
      <c r="K210" s="11" t="s">
        <v>1113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45689</v>
      </c>
      <c r="H211" s="11">
        <v>11</v>
      </c>
      <c r="I211" s="20" t="s">
        <v>259</v>
      </c>
      <c r="J211" s="11" t="s">
        <v>261</v>
      </c>
      <c r="K211" s="11" t="s">
        <v>1113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45689</v>
      </c>
      <c r="H212" s="11">
        <v>11</v>
      </c>
      <c r="I212" s="20" t="s">
        <v>259</v>
      </c>
      <c r="J212" s="11" t="s">
        <v>261</v>
      </c>
      <c r="K212" s="11" t="s">
        <v>1113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45689</v>
      </c>
      <c r="H213" s="11">
        <v>11</v>
      </c>
      <c r="I213" s="20" t="s">
        <v>259</v>
      </c>
      <c r="J213" s="11" t="s">
        <v>261</v>
      </c>
      <c r="K213" s="11" t="s">
        <v>1113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45689</v>
      </c>
      <c r="H214" s="11">
        <v>11</v>
      </c>
      <c r="I214" s="20" t="s">
        <v>259</v>
      </c>
      <c r="J214" s="11" t="s">
        <v>261</v>
      </c>
      <c r="K214" s="11" t="s">
        <v>1113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45689</v>
      </c>
      <c r="H215" s="11">
        <v>11</v>
      </c>
      <c r="I215" s="20" t="s">
        <v>259</v>
      </c>
      <c r="J215" s="11" t="s">
        <v>261</v>
      </c>
      <c r="K215" s="11" t="s">
        <v>1113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45689</v>
      </c>
      <c r="H216" s="11">
        <v>11</v>
      </c>
      <c r="I216" s="20" t="s">
        <v>259</v>
      </c>
      <c r="J216" s="11" t="s">
        <v>261</v>
      </c>
      <c r="K216" s="11" t="s">
        <v>1113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45689</v>
      </c>
      <c r="H217" s="11">
        <v>11</v>
      </c>
      <c r="I217" s="20" t="s">
        <v>259</v>
      </c>
      <c r="J217" s="11" t="s">
        <v>261</v>
      </c>
      <c r="K217" s="11" t="s">
        <v>1113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45689</v>
      </c>
      <c r="H218" s="11">
        <v>11</v>
      </c>
      <c r="I218" s="20" t="s">
        <v>259</v>
      </c>
      <c r="J218" s="11" t="s">
        <v>261</v>
      </c>
      <c r="K218" s="11" t="s">
        <v>1113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45689</v>
      </c>
      <c r="H219" s="11">
        <v>11</v>
      </c>
      <c r="I219" s="20" t="s">
        <v>259</v>
      </c>
      <c r="J219" s="11" t="s">
        <v>261</v>
      </c>
      <c r="K219" s="11" t="s">
        <v>1113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45689</v>
      </c>
      <c r="H220" s="11">
        <v>11</v>
      </c>
      <c r="I220" s="20" t="s">
        <v>259</v>
      </c>
      <c r="J220" s="11" t="s">
        <v>261</v>
      </c>
      <c r="K220" s="11" t="s">
        <v>1113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45689</v>
      </c>
      <c r="H221" s="11">
        <v>11</v>
      </c>
      <c r="I221" s="20" t="s">
        <v>259</v>
      </c>
      <c r="J221" s="11" t="s">
        <v>261</v>
      </c>
      <c r="K221" s="11" t="s">
        <v>1113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45689</v>
      </c>
      <c r="H222" s="11">
        <v>11</v>
      </c>
      <c r="I222" s="20" t="s">
        <v>259</v>
      </c>
      <c r="J222" s="11" t="s">
        <v>261</v>
      </c>
      <c r="K222" s="11" t="s">
        <v>1113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45689</v>
      </c>
      <c r="H223" s="11">
        <v>11</v>
      </c>
      <c r="I223" s="20" t="s">
        <v>259</v>
      </c>
      <c r="J223" s="11" t="s">
        <v>261</v>
      </c>
      <c r="K223" s="11" t="s">
        <v>1113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45689</v>
      </c>
      <c r="H224" s="11">
        <v>11</v>
      </c>
      <c r="I224" s="20" t="s">
        <v>259</v>
      </c>
      <c r="J224" s="11" t="s">
        <v>261</v>
      </c>
      <c r="K224" s="11" t="s">
        <v>1113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45689</v>
      </c>
      <c r="H225" s="11">
        <v>11</v>
      </c>
      <c r="I225" s="20" t="s">
        <v>259</v>
      </c>
      <c r="J225" s="11" t="s">
        <v>261</v>
      </c>
      <c r="K225" s="11" t="s">
        <v>1113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45689</v>
      </c>
      <c r="H226" s="11">
        <v>11</v>
      </c>
      <c r="I226" s="20" t="s">
        <v>259</v>
      </c>
      <c r="J226" s="11" t="s">
        <v>261</v>
      </c>
      <c r="K226" s="11" t="s">
        <v>1113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45689</v>
      </c>
      <c r="H227" s="11">
        <v>11</v>
      </c>
      <c r="I227" s="20" t="s">
        <v>259</v>
      </c>
      <c r="J227" s="11" t="s">
        <v>261</v>
      </c>
      <c r="K227" s="11" t="s">
        <v>1113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45689</v>
      </c>
      <c r="H228" s="11">
        <v>11</v>
      </c>
      <c r="I228" s="20" t="s">
        <v>259</v>
      </c>
      <c r="J228" s="11" t="s">
        <v>261</v>
      </c>
      <c r="K228" s="11" t="s">
        <v>1113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45689</v>
      </c>
      <c r="H229" s="11">
        <v>11</v>
      </c>
      <c r="I229" s="20" t="s">
        <v>259</v>
      </c>
      <c r="J229" s="11" t="s">
        <v>261</v>
      </c>
      <c r="K229" s="11" t="s">
        <v>1113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45689</v>
      </c>
      <c r="H230" s="11">
        <v>11</v>
      </c>
      <c r="I230" s="20" t="s">
        <v>259</v>
      </c>
      <c r="J230" s="11" t="s">
        <v>261</v>
      </c>
      <c r="K230" s="11" t="s">
        <v>1113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45689</v>
      </c>
      <c r="H231" s="11">
        <v>11</v>
      </c>
      <c r="I231" s="20" t="s">
        <v>259</v>
      </c>
      <c r="J231" s="11" t="s">
        <v>261</v>
      </c>
      <c r="K231" s="11" t="s">
        <v>1113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45689</v>
      </c>
      <c r="H232" s="11">
        <v>11</v>
      </c>
      <c r="I232" s="20" t="s">
        <v>259</v>
      </c>
      <c r="J232" s="11" t="s">
        <v>261</v>
      </c>
      <c r="K232" s="11" t="s">
        <v>1113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45689</v>
      </c>
      <c r="H233" s="11">
        <v>11</v>
      </c>
      <c r="I233" s="20" t="s">
        <v>259</v>
      </c>
      <c r="J233" s="11" t="s">
        <v>261</v>
      </c>
      <c r="K233" s="11" t="s">
        <v>1113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45689</v>
      </c>
      <c r="H234" s="11">
        <v>11</v>
      </c>
      <c r="I234" s="20" t="s">
        <v>259</v>
      </c>
      <c r="J234" s="11" t="s">
        <v>261</v>
      </c>
      <c r="K234" s="11" t="s">
        <v>1113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45689</v>
      </c>
      <c r="H235" s="11">
        <v>11</v>
      </c>
      <c r="I235" s="20" t="s">
        <v>259</v>
      </c>
      <c r="J235" s="11" t="s">
        <v>261</v>
      </c>
      <c r="K235" s="11" t="s">
        <v>1113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45689</v>
      </c>
      <c r="H236" s="11">
        <v>11</v>
      </c>
      <c r="I236" s="20" t="s">
        <v>259</v>
      </c>
      <c r="J236" s="11" t="s">
        <v>261</v>
      </c>
      <c r="K236" s="11" t="s">
        <v>1113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45689</v>
      </c>
      <c r="H237" s="11">
        <v>11</v>
      </c>
      <c r="I237" s="20" t="s">
        <v>259</v>
      </c>
      <c r="J237" s="11" t="s">
        <v>261</v>
      </c>
      <c r="K237" s="11" t="s">
        <v>1113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45689</v>
      </c>
      <c r="H238" s="11">
        <v>11</v>
      </c>
      <c r="I238" s="20" t="s">
        <v>259</v>
      </c>
      <c r="J238" s="11" t="s">
        <v>261</v>
      </c>
      <c r="K238" s="11" t="s">
        <v>1113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45689</v>
      </c>
      <c r="H239" s="11">
        <v>11</v>
      </c>
      <c r="I239" s="20" t="s">
        <v>259</v>
      </c>
      <c r="J239" s="11" t="s">
        <v>261</v>
      </c>
      <c r="K239" s="11" t="s">
        <v>1113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45689</v>
      </c>
      <c r="H240" s="11">
        <v>11</v>
      </c>
      <c r="I240" s="20" t="s">
        <v>259</v>
      </c>
      <c r="J240" s="11" t="s">
        <v>261</v>
      </c>
      <c r="K240" s="11" t="s">
        <v>1113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45689</v>
      </c>
      <c r="H241" s="11">
        <v>11</v>
      </c>
      <c r="I241" s="20" t="s">
        <v>259</v>
      </c>
      <c r="J241" s="11" t="s">
        <v>261</v>
      </c>
      <c r="K241" s="11" t="s">
        <v>1113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45689</v>
      </c>
      <c r="H242" s="11">
        <v>11</v>
      </c>
      <c r="I242" s="20" t="s">
        <v>259</v>
      </c>
      <c r="J242" s="11" t="s">
        <v>261</v>
      </c>
      <c r="K242" s="11" t="s">
        <v>1113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45689</v>
      </c>
      <c r="H243" s="11">
        <v>11</v>
      </c>
      <c r="I243" s="20" t="s">
        <v>259</v>
      </c>
      <c r="J243" s="11" t="s">
        <v>261</v>
      </c>
      <c r="K243" s="11" t="s">
        <v>1113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45689</v>
      </c>
      <c r="H244" s="11">
        <v>11</v>
      </c>
      <c r="I244" s="20" t="s">
        <v>259</v>
      </c>
      <c r="J244" s="11" t="s">
        <v>261</v>
      </c>
      <c r="K244" s="11" t="s">
        <v>1113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45689</v>
      </c>
      <c r="H245" s="11">
        <v>11</v>
      </c>
      <c r="I245" s="20" t="s">
        <v>259</v>
      </c>
      <c r="J245" s="11" t="s">
        <v>261</v>
      </c>
      <c r="K245" s="11" t="s">
        <v>1113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45689</v>
      </c>
      <c r="H246" s="11">
        <v>11</v>
      </c>
      <c r="I246" s="20" t="s">
        <v>259</v>
      </c>
      <c r="J246" s="11" t="s">
        <v>261</v>
      </c>
      <c r="K246" s="11" t="s">
        <v>1113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45689</v>
      </c>
      <c r="H247" s="11">
        <v>11</v>
      </c>
      <c r="I247" s="20" t="s">
        <v>259</v>
      </c>
      <c r="J247" s="11" t="s">
        <v>261</v>
      </c>
      <c r="K247" s="11" t="s">
        <v>1113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45689</v>
      </c>
      <c r="H248" s="11">
        <v>11</v>
      </c>
      <c r="I248" s="20" t="s">
        <v>259</v>
      </c>
      <c r="J248" s="11" t="s">
        <v>261</v>
      </c>
      <c r="K248" s="11" t="s">
        <v>1113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45689</v>
      </c>
      <c r="H249" s="11">
        <v>11</v>
      </c>
      <c r="I249" s="20" t="s">
        <v>259</v>
      </c>
      <c r="J249" s="11" t="s">
        <v>261</v>
      </c>
      <c r="K249" s="11" t="s">
        <v>1113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45689</v>
      </c>
      <c r="H250" s="11">
        <v>11</v>
      </c>
      <c r="I250" s="20" t="s">
        <v>259</v>
      </c>
      <c r="J250" s="11" t="s">
        <v>261</v>
      </c>
      <c r="K250" s="11" t="s">
        <v>1113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45689</v>
      </c>
      <c r="H251" s="11">
        <v>11</v>
      </c>
      <c r="I251" s="20" t="s">
        <v>259</v>
      </c>
      <c r="J251" s="11" t="s">
        <v>261</v>
      </c>
      <c r="K251" s="11" t="s">
        <v>1113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45689</v>
      </c>
      <c r="H252" s="11">
        <v>11</v>
      </c>
      <c r="I252" s="20" t="s">
        <v>259</v>
      </c>
      <c r="J252" s="11" t="s">
        <v>261</v>
      </c>
      <c r="K252" s="11" t="s">
        <v>1113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45689</v>
      </c>
      <c r="H253" s="11">
        <v>11</v>
      </c>
      <c r="I253" s="20" t="s">
        <v>259</v>
      </c>
      <c r="J253" s="11" t="s">
        <v>261</v>
      </c>
      <c r="K253" s="11" t="s">
        <v>1113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45689</v>
      </c>
      <c r="H254" s="11">
        <v>11</v>
      </c>
      <c r="I254" s="20" t="s">
        <v>259</v>
      </c>
      <c r="J254" s="11" t="s">
        <v>261</v>
      </c>
      <c r="K254" s="11" t="s">
        <v>1113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45689</v>
      </c>
      <c r="H255" s="11">
        <v>11</v>
      </c>
      <c r="I255" s="20" t="s">
        <v>259</v>
      </c>
      <c r="J255" s="11" t="s">
        <v>261</v>
      </c>
      <c r="K255" s="11" t="s">
        <v>1113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45689</v>
      </c>
      <c r="H256" s="11">
        <v>11</v>
      </c>
      <c r="I256" s="20" t="s">
        <v>259</v>
      </c>
      <c r="J256" s="11" t="s">
        <v>261</v>
      </c>
      <c r="K256" s="11" t="s">
        <v>1113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45689</v>
      </c>
      <c r="H257" s="11">
        <v>11</v>
      </c>
      <c r="I257" s="20" t="s">
        <v>259</v>
      </c>
      <c r="J257" s="11" t="s">
        <v>261</v>
      </c>
      <c r="K257" s="11" t="s">
        <v>1113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45689</v>
      </c>
      <c r="H258" s="11">
        <v>11</v>
      </c>
      <c r="I258" s="20" t="s">
        <v>259</v>
      </c>
      <c r="J258" s="11" t="s">
        <v>261</v>
      </c>
      <c r="K258" s="11" t="s">
        <v>1113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45689</v>
      </c>
      <c r="H259" s="11">
        <v>11</v>
      </c>
      <c r="I259" s="20" t="s">
        <v>259</v>
      </c>
      <c r="J259" s="11" t="s">
        <v>261</v>
      </c>
      <c r="K259" s="11" t="s">
        <v>1113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45689</v>
      </c>
      <c r="H260" s="11">
        <v>11</v>
      </c>
      <c r="I260" s="20" t="s">
        <v>259</v>
      </c>
      <c r="J260" s="11" t="s">
        <v>261</v>
      </c>
      <c r="K260" s="11" t="s">
        <v>1113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45689</v>
      </c>
      <c r="H261" s="11">
        <v>11</v>
      </c>
      <c r="I261" s="20" t="s">
        <v>259</v>
      </c>
      <c r="J261" s="11" t="s">
        <v>261</v>
      </c>
      <c r="K261" s="11" t="s">
        <v>1113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45689</v>
      </c>
      <c r="H262" s="11">
        <v>11</v>
      </c>
      <c r="I262" s="20" t="s">
        <v>259</v>
      </c>
      <c r="J262" s="11" t="s">
        <v>261</v>
      </c>
      <c r="K262" s="11" t="s">
        <v>1113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45689</v>
      </c>
      <c r="H263" s="11">
        <v>11</v>
      </c>
      <c r="I263" s="20" t="s">
        <v>259</v>
      </c>
      <c r="J263" s="11" t="s">
        <v>261</v>
      </c>
      <c r="K263" s="11" t="s">
        <v>1113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45689</v>
      </c>
      <c r="H264" s="11">
        <v>11</v>
      </c>
      <c r="I264" s="20" t="s">
        <v>259</v>
      </c>
      <c r="J264" s="11" t="s">
        <v>261</v>
      </c>
      <c r="K264" s="11" t="s">
        <v>1113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45689</v>
      </c>
      <c r="H265" s="11">
        <v>11</v>
      </c>
      <c r="I265" s="20" t="s">
        <v>259</v>
      </c>
      <c r="J265" s="11" t="s">
        <v>261</v>
      </c>
      <c r="K265" s="11" t="s">
        <v>1113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45689</v>
      </c>
      <c r="H266" s="11">
        <v>11</v>
      </c>
      <c r="I266" s="20" t="s">
        <v>259</v>
      </c>
      <c r="J266" s="11" t="s">
        <v>261</v>
      </c>
      <c r="K266" s="11" t="s">
        <v>1113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45689</v>
      </c>
      <c r="H267" s="11">
        <v>11</v>
      </c>
      <c r="I267" s="20" t="s">
        <v>259</v>
      </c>
      <c r="J267" s="11" t="s">
        <v>261</v>
      </c>
      <c r="K267" s="11" t="s">
        <v>1113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45689</v>
      </c>
      <c r="H268" s="11">
        <v>11</v>
      </c>
      <c r="I268" s="20" t="s">
        <v>259</v>
      </c>
      <c r="J268" s="11" t="s">
        <v>261</v>
      </c>
      <c r="K268" s="11" t="s">
        <v>1113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45689</v>
      </c>
      <c r="H269" s="11">
        <v>11</v>
      </c>
      <c r="I269" s="20" t="s">
        <v>259</v>
      </c>
      <c r="J269" s="11" t="s">
        <v>261</v>
      </c>
      <c r="K269" s="11" t="s">
        <v>1113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45689</v>
      </c>
      <c r="H270" s="11">
        <v>11</v>
      </c>
      <c r="I270" s="20" t="s">
        <v>259</v>
      </c>
      <c r="J270" s="11" t="s">
        <v>261</v>
      </c>
      <c r="K270" s="11" t="s">
        <v>1113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45689</v>
      </c>
      <c r="H271" s="11">
        <v>11</v>
      </c>
      <c r="I271" s="20" t="s">
        <v>259</v>
      </c>
      <c r="J271" s="11" t="s">
        <v>261</v>
      </c>
      <c r="K271" s="11" t="s">
        <v>1113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45689</v>
      </c>
      <c r="H272" s="11">
        <v>11</v>
      </c>
      <c r="I272" s="20" t="s">
        <v>259</v>
      </c>
      <c r="J272" s="11" t="s">
        <v>261</v>
      </c>
      <c r="K272" s="11" t="s">
        <v>1113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45689</v>
      </c>
      <c r="H273" s="11">
        <v>11</v>
      </c>
      <c r="I273" s="20" t="s">
        <v>259</v>
      </c>
      <c r="J273" s="11" t="s">
        <v>261</v>
      </c>
      <c r="K273" s="11" t="s">
        <v>1113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45689</v>
      </c>
      <c r="H274" s="11">
        <v>11</v>
      </c>
      <c r="I274" s="20" t="s">
        <v>259</v>
      </c>
      <c r="J274" s="11" t="s">
        <v>261</v>
      </c>
      <c r="K274" s="11" t="s">
        <v>1113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45689</v>
      </c>
      <c r="H275" s="11">
        <v>11</v>
      </c>
      <c r="I275" s="20" t="s">
        <v>259</v>
      </c>
      <c r="J275" s="11" t="s">
        <v>261</v>
      </c>
      <c r="K275" s="11" t="s">
        <v>1113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45689</v>
      </c>
      <c r="H276" s="11">
        <v>11</v>
      </c>
      <c r="I276" s="20" t="s">
        <v>259</v>
      </c>
      <c r="J276" s="11" t="s">
        <v>261</v>
      </c>
      <c r="K276" s="11" t="s">
        <v>1113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45689</v>
      </c>
      <c r="H277" s="11">
        <v>11</v>
      </c>
      <c r="I277" s="20" t="s">
        <v>259</v>
      </c>
      <c r="J277" s="11" t="s">
        <v>261</v>
      </c>
      <c r="K277" s="11" t="s">
        <v>1113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45689</v>
      </c>
      <c r="H278" s="11">
        <v>11</v>
      </c>
      <c r="I278" s="20" t="s">
        <v>259</v>
      </c>
      <c r="J278" s="11" t="s">
        <v>261</v>
      </c>
      <c r="K278" s="11" t="s">
        <v>1113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45689</v>
      </c>
      <c r="H279" s="11">
        <v>11</v>
      </c>
      <c r="I279" s="20" t="s">
        <v>259</v>
      </c>
      <c r="J279" s="11" t="s">
        <v>261</v>
      </c>
      <c r="K279" s="11" t="s">
        <v>1113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45689</v>
      </c>
      <c r="H280" s="11">
        <v>11</v>
      </c>
      <c r="I280" s="20" t="s">
        <v>259</v>
      </c>
      <c r="J280" s="11" t="s">
        <v>261</v>
      </c>
      <c r="K280" s="11" t="s">
        <v>1113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45689</v>
      </c>
      <c r="H281" s="11">
        <v>11</v>
      </c>
      <c r="I281" s="20" t="s">
        <v>259</v>
      </c>
      <c r="J281" s="11" t="s">
        <v>261</v>
      </c>
      <c r="K281" s="11" t="s">
        <v>1113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45689</v>
      </c>
      <c r="H282" s="11">
        <v>11</v>
      </c>
      <c r="I282" s="20" t="s">
        <v>259</v>
      </c>
      <c r="J282" s="11" t="s">
        <v>261</v>
      </c>
      <c r="K282" s="11" t="s">
        <v>1113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45689</v>
      </c>
      <c r="H283" s="11">
        <v>11</v>
      </c>
      <c r="I283" s="20" t="s">
        <v>259</v>
      </c>
      <c r="J283" s="11" t="s">
        <v>261</v>
      </c>
      <c r="K283" s="11" t="s">
        <v>1113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45689</v>
      </c>
      <c r="H284" s="11">
        <v>11</v>
      </c>
      <c r="I284" s="20" t="s">
        <v>259</v>
      </c>
      <c r="J284" s="11" t="s">
        <v>261</v>
      </c>
      <c r="K284" s="11" t="s">
        <v>1113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45689</v>
      </c>
      <c r="H285" s="11">
        <v>11</v>
      </c>
      <c r="I285" s="20" t="s">
        <v>259</v>
      </c>
      <c r="J285" s="11" t="s">
        <v>261</v>
      </c>
      <c r="K285" s="11" t="s">
        <v>1113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45689</v>
      </c>
      <c r="H286" s="11">
        <v>11</v>
      </c>
      <c r="I286" s="20" t="s">
        <v>259</v>
      </c>
      <c r="J286" s="11" t="s">
        <v>261</v>
      </c>
      <c r="K286" s="11" t="s">
        <v>1113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45689</v>
      </c>
      <c r="H287" s="11">
        <v>11</v>
      </c>
      <c r="I287" s="20" t="s">
        <v>259</v>
      </c>
      <c r="J287" s="11" t="s">
        <v>261</v>
      </c>
      <c r="K287" s="11" t="s">
        <v>1113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45689</v>
      </c>
      <c r="H288" s="11">
        <v>11</v>
      </c>
      <c r="I288" s="20" t="s">
        <v>259</v>
      </c>
      <c r="J288" s="11" t="s">
        <v>261</v>
      </c>
      <c r="K288" s="11" t="s">
        <v>1113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45689</v>
      </c>
      <c r="H289" s="11">
        <v>11</v>
      </c>
      <c r="I289" s="20" t="s">
        <v>259</v>
      </c>
      <c r="J289" s="11" t="s">
        <v>261</v>
      </c>
      <c r="K289" s="11" t="s">
        <v>1113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45689</v>
      </c>
      <c r="H290" s="11">
        <v>11</v>
      </c>
      <c r="I290" s="20" t="s">
        <v>259</v>
      </c>
      <c r="J290" s="11" t="s">
        <v>261</v>
      </c>
      <c r="K290" s="11" t="s">
        <v>1113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45689</v>
      </c>
      <c r="H291" s="11">
        <v>11</v>
      </c>
      <c r="I291" s="20" t="s">
        <v>259</v>
      </c>
      <c r="J291" s="11" t="s">
        <v>261</v>
      </c>
      <c r="K291" s="11" t="s">
        <v>1113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45689</v>
      </c>
      <c r="H292" s="11">
        <v>11</v>
      </c>
      <c r="I292" s="20" t="s">
        <v>259</v>
      </c>
      <c r="J292" s="11" t="s">
        <v>261</v>
      </c>
      <c r="K292" s="11" t="s">
        <v>1113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45689</v>
      </c>
      <c r="H293" s="11">
        <v>11</v>
      </c>
      <c r="I293" s="20" t="s">
        <v>259</v>
      </c>
      <c r="J293" s="11" t="s">
        <v>261</v>
      </c>
      <c r="K293" s="11" t="s">
        <v>1113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45689</v>
      </c>
      <c r="H294" s="11">
        <v>11</v>
      </c>
      <c r="I294" s="20" t="s">
        <v>259</v>
      </c>
      <c r="J294" s="11" t="s">
        <v>261</v>
      </c>
      <c r="K294" s="11" t="s">
        <v>1113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45689</v>
      </c>
      <c r="H295" s="11">
        <v>11</v>
      </c>
      <c r="I295" s="20" t="s">
        <v>259</v>
      </c>
      <c r="J295" s="11" t="s">
        <v>261</v>
      </c>
      <c r="K295" s="11" t="s">
        <v>1113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45689</v>
      </c>
      <c r="H296" s="11">
        <v>11</v>
      </c>
      <c r="I296" s="20" t="s">
        <v>259</v>
      </c>
      <c r="J296" s="11" t="s">
        <v>261</v>
      </c>
      <c r="K296" s="11" t="s">
        <v>1113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45689</v>
      </c>
      <c r="H297" s="11">
        <v>11</v>
      </c>
      <c r="I297" s="20" t="s">
        <v>259</v>
      </c>
      <c r="J297" s="11" t="s">
        <v>261</v>
      </c>
      <c r="K297" s="11" t="s">
        <v>1113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45689</v>
      </c>
      <c r="H298" s="11">
        <v>11</v>
      </c>
      <c r="I298" s="20" t="s">
        <v>259</v>
      </c>
      <c r="J298" s="11" t="s">
        <v>261</v>
      </c>
      <c r="K298" s="11" t="s">
        <v>1113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45689</v>
      </c>
      <c r="H299" s="11">
        <v>11</v>
      </c>
      <c r="I299" s="20" t="s">
        <v>259</v>
      </c>
      <c r="J299" s="11" t="s">
        <v>261</v>
      </c>
      <c r="K299" s="11" t="s">
        <v>1113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45689</v>
      </c>
      <c r="H300" s="11">
        <v>11</v>
      </c>
      <c r="I300" s="20" t="s">
        <v>259</v>
      </c>
      <c r="J300" s="11" t="s">
        <v>261</v>
      </c>
      <c r="K300" s="11" t="s">
        <v>1113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45689</v>
      </c>
      <c r="H301" s="11">
        <v>11</v>
      </c>
      <c r="I301" s="20" t="s">
        <v>259</v>
      </c>
      <c r="J301" s="11" t="s">
        <v>261</v>
      </c>
      <c r="K301" s="11" t="s">
        <v>1113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45689</v>
      </c>
      <c r="H302" s="11">
        <v>11</v>
      </c>
      <c r="I302" s="20" t="s">
        <v>259</v>
      </c>
      <c r="J302" s="11" t="s">
        <v>261</v>
      </c>
      <c r="K302" s="11" t="s">
        <v>1113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45689</v>
      </c>
      <c r="H303" s="11">
        <v>11</v>
      </c>
      <c r="I303" s="20" t="s">
        <v>259</v>
      </c>
      <c r="J303" s="11" t="s">
        <v>261</v>
      </c>
      <c r="K303" s="11" t="s">
        <v>1113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45689</v>
      </c>
      <c r="H304" s="11">
        <v>11</v>
      </c>
      <c r="I304" s="20" t="s">
        <v>259</v>
      </c>
      <c r="J304" s="11" t="s">
        <v>261</v>
      </c>
      <c r="K304" s="11" t="s">
        <v>1113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45689</v>
      </c>
      <c r="H305" s="11">
        <v>11</v>
      </c>
      <c r="I305" s="20" t="s">
        <v>259</v>
      </c>
      <c r="J305" s="11" t="s">
        <v>261</v>
      </c>
      <c r="K305" s="11" t="s">
        <v>1113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45689</v>
      </c>
      <c r="H306" s="11">
        <v>11</v>
      </c>
      <c r="I306" s="20" t="s">
        <v>259</v>
      </c>
      <c r="J306" s="11" t="s">
        <v>261</v>
      </c>
      <c r="K306" s="11" t="s">
        <v>1113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45689</v>
      </c>
      <c r="H307" s="11">
        <v>11</v>
      </c>
      <c r="I307" s="20" t="s">
        <v>259</v>
      </c>
      <c r="J307" s="11" t="s">
        <v>261</v>
      </c>
      <c r="K307" s="11" t="s">
        <v>1113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45689</v>
      </c>
      <c r="H308" s="11">
        <v>11</v>
      </c>
      <c r="I308" s="20" t="s">
        <v>259</v>
      </c>
      <c r="J308" s="11" t="s">
        <v>261</v>
      </c>
      <c r="K308" s="11" t="s">
        <v>1113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45689</v>
      </c>
      <c r="H309" s="11">
        <v>11</v>
      </c>
      <c r="I309" s="20" t="s">
        <v>259</v>
      </c>
      <c r="J309" s="11" t="s">
        <v>261</v>
      </c>
      <c r="K309" s="11" t="s">
        <v>1113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45689</v>
      </c>
      <c r="H310" s="11">
        <v>11</v>
      </c>
      <c r="I310" s="20" t="s">
        <v>259</v>
      </c>
      <c r="J310" s="11" t="s">
        <v>261</v>
      </c>
      <c r="K310" s="11" t="s">
        <v>1113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45689</v>
      </c>
      <c r="H311" s="11">
        <v>11</v>
      </c>
      <c r="I311" s="20" t="s">
        <v>259</v>
      </c>
      <c r="J311" s="11" t="s">
        <v>261</v>
      </c>
      <c r="K311" s="11" t="s">
        <v>1113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45689</v>
      </c>
      <c r="H312" s="11">
        <v>11</v>
      </c>
      <c r="I312" s="20" t="s">
        <v>259</v>
      </c>
      <c r="J312" s="11" t="s">
        <v>261</v>
      </c>
      <c r="K312" s="11" t="s">
        <v>1113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45689</v>
      </c>
      <c r="H313" s="11">
        <v>11</v>
      </c>
      <c r="I313" s="20" t="s">
        <v>259</v>
      </c>
      <c r="J313" s="11" t="s">
        <v>261</v>
      </c>
      <c r="K313" s="11" t="s">
        <v>1113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45689</v>
      </c>
      <c r="H314" s="11">
        <v>11</v>
      </c>
      <c r="I314" s="20" t="s">
        <v>259</v>
      </c>
      <c r="J314" s="11" t="s">
        <v>261</v>
      </c>
      <c r="K314" s="11" t="s">
        <v>1113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45689</v>
      </c>
      <c r="H315" s="11">
        <v>11</v>
      </c>
      <c r="I315" s="20" t="s">
        <v>259</v>
      </c>
      <c r="J315" s="11" t="s">
        <v>261</v>
      </c>
      <c r="K315" s="11" t="s">
        <v>1113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45689</v>
      </c>
      <c r="H316" s="11">
        <v>11</v>
      </c>
      <c r="I316" s="20" t="s">
        <v>259</v>
      </c>
      <c r="J316" s="11" t="s">
        <v>261</v>
      </c>
      <c r="K316" s="11" t="s">
        <v>1113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45689</v>
      </c>
      <c r="H317" s="11">
        <v>11</v>
      </c>
      <c r="I317" s="20" t="s">
        <v>259</v>
      </c>
      <c r="J317" s="11" t="s">
        <v>261</v>
      </c>
      <c r="K317" s="11" t="s">
        <v>1113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45689</v>
      </c>
      <c r="H318" s="11">
        <v>11</v>
      </c>
      <c r="I318" s="20" t="s">
        <v>259</v>
      </c>
      <c r="J318" s="11" t="s">
        <v>261</v>
      </c>
      <c r="K318" s="11" t="s">
        <v>1113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45689</v>
      </c>
      <c r="H319" s="11">
        <v>11</v>
      </c>
      <c r="I319" s="20" t="s">
        <v>259</v>
      </c>
      <c r="J319" s="11" t="s">
        <v>261</v>
      </c>
      <c r="K319" s="11" t="s">
        <v>1113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45689</v>
      </c>
      <c r="H320" s="11">
        <v>11</v>
      </c>
      <c r="I320" s="20" t="s">
        <v>259</v>
      </c>
      <c r="J320" s="11" t="s">
        <v>261</v>
      </c>
      <c r="K320" s="11" t="s">
        <v>1113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45689</v>
      </c>
      <c r="H321" s="11">
        <v>11</v>
      </c>
      <c r="I321" s="20" t="s">
        <v>259</v>
      </c>
      <c r="J321" s="11" t="s">
        <v>261</v>
      </c>
      <c r="K321" s="11" t="s">
        <v>1113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45689</v>
      </c>
      <c r="H322" s="11">
        <v>11</v>
      </c>
      <c r="I322" s="20" t="s">
        <v>259</v>
      </c>
      <c r="J322" s="11" t="s">
        <v>261</v>
      </c>
      <c r="K322" s="11" t="s">
        <v>1113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45689</v>
      </c>
      <c r="H323" s="11">
        <v>11</v>
      </c>
      <c r="I323" s="20" t="s">
        <v>259</v>
      </c>
      <c r="J323" s="11" t="s">
        <v>261</v>
      </c>
      <c r="K323" s="11" t="s">
        <v>1113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45689</v>
      </c>
      <c r="H324" s="11">
        <v>11</v>
      </c>
      <c r="I324" s="20" t="s">
        <v>259</v>
      </c>
      <c r="J324" s="11" t="s">
        <v>261</v>
      </c>
      <c r="K324" s="11" t="s">
        <v>1113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45689</v>
      </c>
      <c r="H325" s="11">
        <v>11</v>
      </c>
      <c r="I325" s="20" t="s">
        <v>259</v>
      </c>
      <c r="J325" s="11" t="s">
        <v>261</v>
      </c>
      <c r="K325" s="11" t="s">
        <v>1113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45689</v>
      </c>
      <c r="H326" s="11">
        <v>11</v>
      </c>
      <c r="I326" s="20" t="s">
        <v>259</v>
      </c>
      <c r="J326" s="11" t="s">
        <v>261</v>
      </c>
      <c r="K326" s="11" t="s">
        <v>1113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45689</v>
      </c>
      <c r="H327" s="11">
        <v>11</v>
      </c>
      <c r="I327" s="20" t="s">
        <v>259</v>
      </c>
      <c r="J327" s="11" t="s">
        <v>261</v>
      </c>
      <c r="K327" s="11" t="s">
        <v>1113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45689</v>
      </c>
      <c r="H328" s="11">
        <v>11</v>
      </c>
      <c r="I328" s="20" t="s">
        <v>259</v>
      </c>
      <c r="J328" s="11" t="s">
        <v>261</v>
      </c>
      <c r="K328" s="11" t="s">
        <v>1113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45689</v>
      </c>
      <c r="H329" s="11">
        <v>11</v>
      </c>
      <c r="I329" s="20" t="s">
        <v>259</v>
      </c>
      <c r="J329" s="11" t="s">
        <v>261</v>
      </c>
      <c r="K329" s="11" t="s">
        <v>1113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45689</v>
      </c>
      <c r="H330" s="11">
        <v>11</v>
      </c>
      <c r="I330" s="20" t="s">
        <v>259</v>
      </c>
      <c r="J330" s="11" t="s">
        <v>261</v>
      </c>
      <c r="K330" s="11" t="s">
        <v>1113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45689</v>
      </c>
      <c r="H331" s="11">
        <v>11</v>
      </c>
      <c r="I331" s="20" t="s">
        <v>259</v>
      </c>
      <c r="J331" s="11" t="s">
        <v>261</v>
      </c>
      <c r="K331" s="11" t="s">
        <v>1113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45689</v>
      </c>
      <c r="H332" s="11">
        <v>11</v>
      </c>
      <c r="I332" s="20" t="s">
        <v>259</v>
      </c>
      <c r="J332" s="11" t="s">
        <v>261</v>
      </c>
      <c r="K332" s="11" t="s">
        <v>1113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45689</v>
      </c>
      <c r="H333" s="11">
        <v>11</v>
      </c>
      <c r="I333" s="20" t="s">
        <v>259</v>
      </c>
      <c r="J333" s="11" t="s">
        <v>261</v>
      </c>
      <c r="K333" s="11" t="s">
        <v>1113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45689</v>
      </c>
      <c r="H334" s="11">
        <v>11</v>
      </c>
      <c r="I334" s="20" t="s">
        <v>259</v>
      </c>
      <c r="J334" s="11" t="s">
        <v>261</v>
      </c>
      <c r="K334" s="11" t="s">
        <v>1113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45689</v>
      </c>
      <c r="H335" s="11">
        <v>11</v>
      </c>
      <c r="I335" s="20" t="s">
        <v>259</v>
      </c>
      <c r="J335" s="11" t="s">
        <v>261</v>
      </c>
      <c r="K335" s="11" t="s">
        <v>1113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45689</v>
      </c>
      <c r="H336" s="11">
        <v>11</v>
      </c>
      <c r="I336" s="20" t="s">
        <v>259</v>
      </c>
      <c r="J336" s="11" t="s">
        <v>261</v>
      </c>
      <c r="K336" s="11" t="s">
        <v>1113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45689</v>
      </c>
      <c r="H337" s="11">
        <v>11</v>
      </c>
      <c r="I337" s="20" t="s">
        <v>259</v>
      </c>
      <c r="J337" s="11" t="s">
        <v>261</v>
      </c>
      <c r="K337" s="11" t="s">
        <v>1113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45689</v>
      </c>
      <c r="H338" s="11">
        <v>11</v>
      </c>
      <c r="I338" s="20" t="s">
        <v>259</v>
      </c>
      <c r="J338" s="11" t="s">
        <v>261</v>
      </c>
      <c r="K338" s="11" t="s">
        <v>1113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45689</v>
      </c>
      <c r="H339" s="11">
        <v>11</v>
      </c>
      <c r="I339" s="20" t="s">
        <v>259</v>
      </c>
      <c r="J339" s="11" t="s">
        <v>261</v>
      </c>
      <c r="K339" s="11" t="s">
        <v>1113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45689</v>
      </c>
      <c r="H340" s="11">
        <v>11</v>
      </c>
      <c r="I340" s="20" t="s">
        <v>259</v>
      </c>
      <c r="J340" s="11" t="s">
        <v>261</v>
      </c>
      <c r="K340" s="11" t="s">
        <v>1113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45689</v>
      </c>
      <c r="H341" s="11">
        <v>11</v>
      </c>
      <c r="I341" s="20" t="s">
        <v>259</v>
      </c>
      <c r="J341" s="11" t="s">
        <v>261</v>
      </c>
      <c r="K341" s="11" t="s">
        <v>1113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45689</v>
      </c>
      <c r="H342" s="11">
        <v>11</v>
      </c>
      <c r="I342" s="20" t="s">
        <v>259</v>
      </c>
      <c r="J342" s="11" t="s">
        <v>261</v>
      </c>
      <c r="K342" s="11" t="s">
        <v>1113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45689</v>
      </c>
      <c r="H343" s="11">
        <v>11</v>
      </c>
      <c r="I343" s="20" t="s">
        <v>259</v>
      </c>
      <c r="J343" s="11" t="s">
        <v>261</v>
      </c>
      <c r="K343" s="11" t="s">
        <v>1113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45689</v>
      </c>
      <c r="H344" s="11">
        <v>11</v>
      </c>
      <c r="I344" s="20" t="s">
        <v>259</v>
      </c>
      <c r="J344" s="11" t="s">
        <v>261</v>
      </c>
      <c r="K344" s="11" t="s">
        <v>1113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45689</v>
      </c>
      <c r="H345" s="11">
        <v>11</v>
      </c>
      <c r="I345" s="20" t="s">
        <v>259</v>
      </c>
      <c r="J345" s="11" t="s">
        <v>261</v>
      </c>
      <c r="K345" s="11" t="s">
        <v>1113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45689</v>
      </c>
      <c r="H346" s="11">
        <v>11</v>
      </c>
      <c r="I346" s="20" t="s">
        <v>259</v>
      </c>
      <c r="J346" s="11" t="s">
        <v>261</v>
      </c>
      <c r="K346" s="11" t="s">
        <v>1113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45689</v>
      </c>
      <c r="H347" s="11">
        <v>11</v>
      </c>
      <c r="I347" s="20" t="s">
        <v>259</v>
      </c>
      <c r="J347" s="11" t="s">
        <v>261</v>
      </c>
      <c r="K347" s="11" t="s">
        <v>1113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45689</v>
      </c>
      <c r="H348" s="11">
        <v>11</v>
      </c>
      <c r="I348" s="20" t="s">
        <v>259</v>
      </c>
      <c r="J348" s="11" t="s">
        <v>261</v>
      </c>
      <c r="K348" s="11" t="s">
        <v>1113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45689</v>
      </c>
      <c r="H349" s="11">
        <v>11</v>
      </c>
      <c r="I349" s="20" t="s">
        <v>259</v>
      </c>
      <c r="J349" s="11" t="s">
        <v>261</v>
      </c>
      <c r="K349" s="11" t="s">
        <v>1113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45689</v>
      </c>
      <c r="H350" s="11">
        <v>11</v>
      </c>
      <c r="I350" s="20" t="s">
        <v>259</v>
      </c>
      <c r="J350" s="11" t="s">
        <v>261</v>
      </c>
      <c r="K350" s="11" t="s">
        <v>1113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45689</v>
      </c>
      <c r="H351" s="11">
        <v>11</v>
      </c>
      <c r="I351" s="20" t="s">
        <v>259</v>
      </c>
      <c r="J351" s="11" t="s">
        <v>261</v>
      </c>
      <c r="K351" s="11" t="s">
        <v>1113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45689</v>
      </c>
      <c r="H352" s="11">
        <v>11</v>
      </c>
      <c r="I352" s="20" t="s">
        <v>259</v>
      </c>
      <c r="J352" s="11" t="s">
        <v>261</v>
      </c>
      <c r="K352" s="11" t="s">
        <v>1113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45689</v>
      </c>
      <c r="H353" s="11">
        <v>11</v>
      </c>
      <c r="I353" s="20" t="s">
        <v>259</v>
      </c>
      <c r="J353" s="11" t="s">
        <v>261</v>
      </c>
      <c r="K353" s="11" t="s">
        <v>1113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45689</v>
      </c>
      <c r="H354" s="11">
        <v>11</v>
      </c>
      <c r="I354" s="20" t="s">
        <v>259</v>
      </c>
      <c r="J354" s="11" t="s">
        <v>261</v>
      </c>
      <c r="K354" s="11" t="s">
        <v>1113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45689</v>
      </c>
      <c r="H355" s="11">
        <v>11</v>
      </c>
      <c r="I355" s="20" t="s">
        <v>259</v>
      </c>
      <c r="J355" s="11" t="s">
        <v>261</v>
      </c>
      <c r="K355" s="11" t="s">
        <v>1113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45689</v>
      </c>
      <c r="H356" s="11">
        <v>11</v>
      </c>
      <c r="I356" s="20" t="s">
        <v>259</v>
      </c>
      <c r="J356" s="11" t="s">
        <v>261</v>
      </c>
      <c r="K356" s="11" t="s">
        <v>1113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45689</v>
      </c>
      <c r="H357" s="11">
        <v>11</v>
      </c>
      <c r="I357" s="20" t="s">
        <v>259</v>
      </c>
      <c r="J357" s="11" t="s">
        <v>261</v>
      </c>
      <c r="K357" s="11" t="s">
        <v>1113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45689</v>
      </c>
      <c r="H358" s="11">
        <v>11</v>
      </c>
      <c r="I358" s="20" t="s">
        <v>259</v>
      </c>
      <c r="J358" s="11" t="s">
        <v>261</v>
      </c>
      <c r="K358" s="11" t="s">
        <v>1113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45689</v>
      </c>
      <c r="H359" s="11">
        <v>11</v>
      </c>
      <c r="I359" s="20" t="s">
        <v>259</v>
      </c>
      <c r="J359" s="11" t="s">
        <v>261</v>
      </c>
      <c r="K359" s="11" t="s">
        <v>1113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45689</v>
      </c>
      <c r="H360" s="11">
        <v>11</v>
      </c>
      <c r="I360" s="20" t="s">
        <v>259</v>
      </c>
      <c r="J360" s="11" t="s">
        <v>261</v>
      </c>
      <c r="K360" s="11" t="s">
        <v>1113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45689</v>
      </c>
      <c r="H361" s="11">
        <v>11</v>
      </c>
      <c r="I361" s="20" t="s">
        <v>259</v>
      </c>
      <c r="J361" s="11" t="s">
        <v>261</v>
      </c>
      <c r="K361" s="11" t="s">
        <v>1113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45689</v>
      </c>
      <c r="H362" s="11">
        <v>11</v>
      </c>
      <c r="I362" s="20" t="s">
        <v>259</v>
      </c>
      <c r="J362" s="11" t="s">
        <v>261</v>
      </c>
      <c r="K362" s="11" t="s">
        <v>1113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45689</v>
      </c>
      <c r="H363" s="11">
        <v>11</v>
      </c>
      <c r="I363" s="20" t="s">
        <v>259</v>
      </c>
      <c r="J363" s="11" t="s">
        <v>261</v>
      </c>
      <c r="K363" s="11" t="s">
        <v>1113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45689</v>
      </c>
      <c r="H364" s="11">
        <v>11</v>
      </c>
      <c r="I364" s="20" t="s">
        <v>259</v>
      </c>
      <c r="J364" s="11" t="s">
        <v>261</v>
      </c>
      <c r="K364" s="11" t="s">
        <v>1113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45689</v>
      </c>
      <c r="H365" s="11">
        <v>11</v>
      </c>
      <c r="I365" s="20" t="s">
        <v>259</v>
      </c>
      <c r="J365" s="11" t="s">
        <v>261</v>
      </c>
      <c r="K365" s="11" t="s">
        <v>1113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45689</v>
      </c>
      <c r="H366" s="11">
        <v>11</v>
      </c>
      <c r="I366" s="20" t="s">
        <v>259</v>
      </c>
      <c r="J366" s="11" t="s">
        <v>261</v>
      </c>
      <c r="K366" s="11" t="s">
        <v>1113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45689</v>
      </c>
      <c r="H367" s="11">
        <v>11</v>
      </c>
      <c r="I367" s="20" t="s">
        <v>259</v>
      </c>
      <c r="J367" s="11" t="s">
        <v>261</v>
      </c>
      <c r="K367" s="11" t="s">
        <v>1113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45689</v>
      </c>
      <c r="H368" s="11">
        <v>11</v>
      </c>
      <c r="I368" s="20" t="s">
        <v>259</v>
      </c>
      <c r="J368" s="11" t="s">
        <v>261</v>
      </c>
      <c r="K368" s="11" t="s">
        <v>1113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45689</v>
      </c>
      <c r="H369" s="11">
        <v>11</v>
      </c>
      <c r="I369" s="20" t="s">
        <v>259</v>
      </c>
      <c r="J369" s="11" t="s">
        <v>261</v>
      </c>
      <c r="K369" s="11" t="s">
        <v>1113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45689</v>
      </c>
      <c r="H370" s="11">
        <v>11</v>
      </c>
      <c r="I370" s="20" t="s">
        <v>259</v>
      </c>
      <c r="J370" s="11" t="s">
        <v>261</v>
      </c>
      <c r="K370" s="11" t="s">
        <v>1113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45689</v>
      </c>
      <c r="H371" s="11">
        <v>11</v>
      </c>
      <c r="I371" s="20" t="s">
        <v>259</v>
      </c>
      <c r="J371" s="11" t="s">
        <v>261</v>
      </c>
      <c r="K371" s="11" t="s">
        <v>1113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45689</v>
      </c>
      <c r="H372" s="11">
        <v>11</v>
      </c>
      <c r="I372" s="20" t="s">
        <v>259</v>
      </c>
      <c r="J372" s="11" t="s">
        <v>261</v>
      </c>
      <c r="K372" s="11" t="s">
        <v>1113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45689</v>
      </c>
      <c r="H373" s="11">
        <v>11</v>
      </c>
      <c r="I373" s="20" t="s">
        <v>259</v>
      </c>
      <c r="J373" s="11" t="s">
        <v>261</v>
      </c>
      <c r="K373" s="11" t="s">
        <v>1113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45689</v>
      </c>
      <c r="H374" s="11">
        <v>11</v>
      </c>
      <c r="I374" s="20" t="s">
        <v>259</v>
      </c>
      <c r="J374" s="11" t="s">
        <v>261</v>
      </c>
      <c r="K374" s="11" t="s">
        <v>1113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45689</v>
      </c>
      <c r="H375" s="11">
        <v>11</v>
      </c>
      <c r="I375" s="20" t="s">
        <v>259</v>
      </c>
      <c r="J375" s="11" t="s">
        <v>261</v>
      </c>
      <c r="K375" s="11" t="s">
        <v>1113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45689</v>
      </c>
      <c r="H376" s="11">
        <v>11</v>
      </c>
      <c r="I376" s="20" t="s">
        <v>259</v>
      </c>
      <c r="J376" s="11" t="s">
        <v>261</v>
      </c>
      <c r="K376" s="11" t="s">
        <v>1113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45689</v>
      </c>
      <c r="H377" s="11">
        <v>11</v>
      </c>
      <c r="I377" s="20" t="s">
        <v>259</v>
      </c>
      <c r="J377" s="11" t="s">
        <v>261</v>
      </c>
      <c r="K377" s="11" t="s">
        <v>1113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45689</v>
      </c>
      <c r="H378" s="11">
        <v>11</v>
      </c>
      <c r="I378" s="20" t="s">
        <v>259</v>
      </c>
      <c r="J378" s="11" t="s">
        <v>261</v>
      </c>
      <c r="K378" s="11" t="s">
        <v>1113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45689</v>
      </c>
      <c r="H379" s="11">
        <v>11</v>
      </c>
      <c r="I379" s="20" t="s">
        <v>259</v>
      </c>
      <c r="J379" s="11" t="s">
        <v>261</v>
      </c>
      <c r="K379" s="11" t="s">
        <v>1113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45689</v>
      </c>
      <c r="H380" s="11">
        <v>11</v>
      </c>
      <c r="I380" s="20" t="s">
        <v>259</v>
      </c>
      <c r="J380" s="11" t="s">
        <v>261</v>
      </c>
      <c r="K380" s="11" t="s">
        <v>1113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45689</v>
      </c>
      <c r="H381" s="11">
        <v>11</v>
      </c>
      <c r="I381" s="20" t="s">
        <v>259</v>
      </c>
      <c r="J381" s="11" t="s">
        <v>261</v>
      </c>
      <c r="K381" s="11" t="s">
        <v>1113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45689</v>
      </c>
      <c r="H382" s="11">
        <v>11</v>
      </c>
      <c r="I382" s="20" t="s">
        <v>259</v>
      </c>
      <c r="J382" s="11" t="s">
        <v>261</v>
      </c>
      <c r="K382" s="11" t="s">
        <v>1113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45689</v>
      </c>
      <c r="H383" s="11">
        <v>11</v>
      </c>
      <c r="I383" s="20" t="s">
        <v>259</v>
      </c>
      <c r="J383" s="11" t="s">
        <v>261</v>
      </c>
      <c r="K383" s="11" t="s">
        <v>1113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45689</v>
      </c>
      <c r="H384" s="11">
        <v>11</v>
      </c>
      <c r="I384" s="20" t="s">
        <v>259</v>
      </c>
      <c r="J384" s="11" t="s">
        <v>261</v>
      </c>
      <c r="K384" s="11" t="s">
        <v>1113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45689</v>
      </c>
      <c r="H385" s="11">
        <v>11</v>
      </c>
      <c r="I385" s="20" t="s">
        <v>259</v>
      </c>
      <c r="J385" s="11" t="s">
        <v>261</v>
      </c>
      <c r="K385" s="11" t="s">
        <v>1113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45689</v>
      </c>
      <c r="H386" s="11">
        <v>11</v>
      </c>
      <c r="I386" s="20" t="s">
        <v>259</v>
      </c>
      <c r="J386" s="11" t="s">
        <v>261</v>
      </c>
      <c r="K386" s="11" t="s">
        <v>1113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45689</v>
      </c>
      <c r="H387" s="11">
        <v>11</v>
      </c>
      <c r="I387" s="20" t="s">
        <v>259</v>
      </c>
      <c r="J387" s="11" t="s">
        <v>261</v>
      </c>
      <c r="K387" s="11" t="s">
        <v>1113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45689</v>
      </c>
      <c r="H388" s="11">
        <v>11</v>
      </c>
      <c r="I388" s="20" t="s">
        <v>259</v>
      </c>
      <c r="J388" s="11" t="s">
        <v>261</v>
      </c>
      <c r="K388" s="11" t="s">
        <v>1113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45689</v>
      </c>
      <c r="H389" s="11">
        <v>11</v>
      </c>
      <c r="I389" s="20" t="s">
        <v>259</v>
      </c>
      <c r="J389" s="11" t="s">
        <v>261</v>
      </c>
      <c r="K389" s="11" t="s">
        <v>1113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45689</v>
      </c>
      <c r="H390" s="11">
        <v>11</v>
      </c>
      <c r="I390" s="20" t="s">
        <v>259</v>
      </c>
      <c r="J390" s="11" t="s">
        <v>261</v>
      </c>
      <c r="K390" s="11" t="s">
        <v>1113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45689</v>
      </c>
      <c r="H391" s="11">
        <v>11</v>
      </c>
      <c r="I391" s="20" t="s">
        <v>259</v>
      </c>
      <c r="J391" s="11" t="s">
        <v>261</v>
      </c>
      <c r="K391" s="11" t="s">
        <v>1113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45689</v>
      </c>
      <c r="H392" s="11">
        <v>11</v>
      </c>
      <c r="I392" s="20" t="s">
        <v>259</v>
      </c>
      <c r="J392" s="11" t="s">
        <v>261</v>
      </c>
      <c r="K392" s="11" t="s">
        <v>1113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45689</v>
      </c>
      <c r="H393" s="11">
        <v>11</v>
      </c>
      <c r="I393" s="20" t="s">
        <v>259</v>
      </c>
      <c r="J393" s="11" t="s">
        <v>261</v>
      </c>
      <c r="K393" s="11" t="s">
        <v>1113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45689</v>
      </c>
      <c r="H394" s="11">
        <v>11</v>
      </c>
      <c r="I394" s="20" t="s">
        <v>259</v>
      </c>
      <c r="J394" s="11" t="s">
        <v>261</v>
      </c>
      <c r="K394" s="11" t="s">
        <v>1113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45689</v>
      </c>
      <c r="H395" s="11">
        <v>11</v>
      </c>
      <c r="I395" s="20" t="s">
        <v>259</v>
      </c>
      <c r="J395" s="11" t="s">
        <v>261</v>
      </c>
      <c r="K395" s="11" t="s">
        <v>1113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45689</v>
      </c>
      <c r="H396" s="11">
        <v>11</v>
      </c>
      <c r="I396" s="20" t="s">
        <v>259</v>
      </c>
      <c r="J396" s="11" t="s">
        <v>261</v>
      </c>
      <c r="K396" s="11" t="s">
        <v>1113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45689</v>
      </c>
      <c r="H397" s="11">
        <v>11</v>
      </c>
      <c r="I397" s="20" t="s">
        <v>259</v>
      </c>
      <c r="J397" s="11" t="s">
        <v>261</v>
      </c>
      <c r="K397" s="11" t="s">
        <v>1113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45689</v>
      </c>
      <c r="H398" s="11">
        <v>11</v>
      </c>
      <c r="I398" s="20" t="s">
        <v>259</v>
      </c>
      <c r="J398" s="11" t="s">
        <v>261</v>
      </c>
      <c r="K398" s="11" t="s">
        <v>1113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45689</v>
      </c>
      <c r="H399" s="11">
        <v>11</v>
      </c>
      <c r="I399" s="20" t="s">
        <v>259</v>
      </c>
      <c r="J399" s="11" t="s">
        <v>261</v>
      </c>
      <c r="K399" s="11" t="s">
        <v>1113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45689</v>
      </c>
      <c r="H400" s="11">
        <v>11</v>
      </c>
      <c r="I400" s="20" t="s">
        <v>259</v>
      </c>
      <c r="J400" s="11" t="s">
        <v>261</v>
      </c>
      <c r="K400" s="11" t="s">
        <v>1113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45689</v>
      </c>
      <c r="H401" s="11">
        <v>11</v>
      </c>
      <c r="I401" s="20" t="s">
        <v>259</v>
      </c>
      <c r="J401" s="11" t="s">
        <v>261</v>
      </c>
      <c r="K401" s="11" t="s">
        <v>1113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45689</v>
      </c>
      <c r="H402" s="11">
        <v>11</v>
      </c>
      <c r="I402" s="20" t="s">
        <v>259</v>
      </c>
      <c r="J402" s="11" t="s">
        <v>261</v>
      </c>
      <c r="K402" s="11" t="s">
        <v>1113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45689</v>
      </c>
      <c r="H403" s="11">
        <v>11</v>
      </c>
      <c r="I403" s="20" t="s">
        <v>259</v>
      </c>
      <c r="J403" s="11" t="s">
        <v>261</v>
      </c>
      <c r="K403" s="11" t="s">
        <v>1113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45689</v>
      </c>
      <c r="H404" s="11">
        <v>11</v>
      </c>
      <c r="I404" s="20" t="s">
        <v>259</v>
      </c>
      <c r="J404" s="11" t="s">
        <v>261</v>
      </c>
      <c r="K404" s="11" t="s">
        <v>1113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45689</v>
      </c>
      <c r="H405" s="11">
        <v>11</v>
      </c>
      <c r="I405" s="20" t="s">
        <v>259</v>
      </c>
      <c r="J405" s="11" t="s">
        <v>261</v>
      </c>
      <c r="K405" s="11" t="s">
        <v>1113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45689</v>
      </c>
      <c r="H406" s="11">
        <v>11</v>
      </c>
      <c r="I406" s="20" t="s">
        <v>259</v>
      </c>
      <c r="J406" s="11" t="s">
        <v>261</v>
      </c>
      <c r="K406" s="11" t="s">
        <v>1113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45689</v>
      </c>
      <c r="H407" s="11">
        <v>11</v>
      </c>
      <c r="I407" s="20" t="s">
        <v>259</v>
      </c>
      <c r="J407" s="11" t="s">
        <v>261</v>
      </c>
      <c r="K407" s="11" t="s">
        <v>1113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45689</v>
      </c>
      <c r="H408" s="11">
        <v>11</v>
      </c>
      <c r="I408" s="20" t="s">
        <v>259</v>
      </c>
      <c r="J408" s="11" t="s">
        <v>261</v>
      </c>
      <c r="K408" s="11" t="s">
        <v>1113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45689</v>
      </c>
      <c r="H409" s="11">
        <v>11</v>
      </c>
      <c r="I409" s="20" t="s">
        <v>259</v>
      </c>
      <c r="J409" s="11" t="s">
        <v>261</v>
      </c>
      <c r="K409" s="11" t="s">
        <v>1113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45689</v>
      </c>
      <c r="H410" s="11">
        <v>11</v>
      </c>
      <c r="I410" s="20" t="s">
        <v>259</v>
      </c>
      <c r="J410" s="11" t="s">
        <v>261</v>
      </c>
      <c r="K410" s="11" t="s">
        <v>1113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45689</v>
      </c>
      <c r="H411" s="11">
        <v>11</v>
      </c>
      <c r="I411" s="20" t="s">
        <v>259</v>
      </c>
      <c r="J411" s="11" t="s">
        <v>261</v>
      </c>
      <c r="K411" s="11" t="s">
        <v>1113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45689</v>
      </c>
      <c r="H412" s="11">
        <v>11</v>
      </c>
      <c r="I412" s="20" t="s">
        <v>259</v>
      </c>
      <c r="J412" s="11" t="s">
        <v>261</v>
      </c>
      <c r="K412" s="11" t="s">
        <v>1113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45689</v>
      </c>
      <c r="H413" s="11">
        <v>11</v>
      </c>
      <c r="I413" s="20" t="s">
        <v>259</v>
      </c>
      <c r="J413" s="11" t="s">
        <v>261</v>
      </c>
      <c r="K413" s="11" t="s">
        <v>1113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45689</v>
      </c>
      <c r="H414" s="11">
        <v>11</v>
      </c>
      <c r="I414" s="20" t="s">
        <v>259</v>
      </c>
      <c r="J414" s="11" t="s">
        <v>261</v>
      </c>
      <c r="K414" s="11" t="s">
        <v>1113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45689</v>
      </c>
      <c r="H415" s="11">
        <v>11</v>
      </c>
      <c r="I415" s="20" t="s">
        <v>259</v>
      </c>
      <c r="J415" s="11" t="s">
        <v>261</v>
      </c>
      <c r="K415" s="11" t="s">
        <v>1113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45689</v>
      </c>
      <c r="H416" s="11">
        <v>11</v>
      </c>
      <c r="I416" s="20" t="s">
        <v>259</v>
      </c>
      <c r="J416" s="11" t="s">
        <v>261</v>
      </c>
      <c r="K416" s="11" t="s">
        <v>1113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45689</v>
      </c>
      <c r="H417" s="11">
        <v>11</v>
      </c>
      <c r="I417" s="20" t="s">
        <v>259</v>
      </c>
      <c r="J417" s="11" t="s">
        <v>261</v>
      </c>
      <c r="K417" s="11" t="s">
        <v>1113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45689</v>
      </c>
      <c r="H418" s="11">
        <v>11</v>
      </c>
      <c r="I418" s="20" t="s">
        <v>259</v>
      </c>
      <c r="J418" s="11" t="s">
        <v>261</v>
      </c>
      <c r="K418" s="11" t="s">
        <v>1113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45689</v>
      </c>
      <c r="H419" s="11">
        <v>11</v>
      </c>
      <c r="I419" s="20" t="s">
        <v>259</v>
      </c>
      <c r="J419" s="11" t="s">
        <v>261</v>
      </c>
      <c r="K419" s="11" t="s">
        <v>1113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45689</v>
      </c>
      <c r="H420" s="11">
        <v>11</v>
      </c>
      <c r="I420" s="20" t="s">
        <v>259</v>
      </c>
      <c r="J420" s="11" t="s">
        <v>261</v>
      </c>
      <c r="K420" s="11" t="s">
        <v>1113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45689</v>
      </c>
      <c r="H421" s="11">
        <v>11</v>
      </c>
      <c r="I421" s="20" t="s">
        <v>259</v>
      </c>
      <c r="J421" s="11" t="s">
        <v>261</v>
      </c>
      <c r="K421" s="11" t="s">
        <v>1113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45689</v>
      </c>
      <c r="H422" s="11">
        <v>11</v>
      </c>
      <c r="I422" s="20" t="s">
        <v>259</v>
      </c>
      <c r="J422" s="11" t="s">
        <v>261</v>
      </c>
      <c r="K422" s="11" t="s">
        <v>1113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45689</v>
      </c>
      <c r="H423" s="11">
        <v>11</v>
      </c>
      <c r="I423" s="20" t="s">
        <v>259</v>
      </c>
      <c r="J423" s="11" t="s">
        <v>261</v>
      </c>
      <c r="K423" s="11" t="s">
        <v>1113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45689</v>
      </c>
      <c r="H424" s="11">
        <v>11</v>
      </c>
      <c r="I424" s="20" t="s">
        <v>259</v>
      </c>
      <c r="J424" s="11" t="s">
        <v>261</v>
      </c>
      <c r="K424" s="11" t="s">
        <v>1113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45689</v>
      </c>
      <c r="H425" s="11">
        <v>11</v>
      </c>
      <c r="I425" s="20" t="s">
        <v>259</v>
      </c>
      <c r="J425" s="11" t="s">
        <v>261</v>
      </c>
      <c r="K425" s="11" t="s">
        <v>1113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45689</v>
      </c>
      <c r="H426" s="11">
        <v>11</v>
      </c>
      <c r="I426" s="20" t="s">
        <v>259</v>
      </c>
      <c r="J426" s="11" t="s">
        <v>261</v>
      </c>
      <c r="K426" s="11" t="s">
        <v>1113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45689</v>
      </c>
      <c r="H427" s="11">
        <v>11</v>
      </c>
      <c r="I427" s="20" t="s">
        <v>259</v>
      </c>
      <c r="J427" s="11" t="s">
        <v>261</v>
      </c>
      <c r="K427" s="11" t="s">
        <v>1113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45689</v>
      </c>
      <c r="H428" s="11">
        <v>11</v>
      </c>
      <c r="I428" s="20" t="s">
        <v>259</v>
      </c>
      <c r="J428" s="11" t="s">
        <v>261</v>
      </c>
      <c r="K428" s="11" t="s">
        <v>1113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45689</v>
      </c>
      <c r="H429" s="11">
        <v>11</v>
      </c>
      <c r="I429" s="20" t="s">
        <v>259</v>
      </c>
      <c r="J429" s="11" t="s">
        <v>261</v>
      </c>
      <c r="K429" s="11" t="s">
        <v>1113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45689</v>
      </c>
      <c r="H430" s="11">
        <v>11</v>
      </c>
      <c r="I430" s="20" t="s">
        <v>259</v>
      </c>
      <c r="J430" s="11" t="s">
        <v>261</v>
      </c>
      <c r="K430" s="11" t="s">
        <v>1113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45689</v>
      </c>
      <c r="H431" s="11">
        <v>11</v>
      </c>
      <c r="I431" s="20" t="s">
        <v>259</v>
      </c>
      <c r="J431" s="11" t="s">
        <v>261</v>
      </c>
      <c r="K431" s="11" t="s">
        <v>1113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45689</v>
      </c>
      <c r="H432" s="11">
        <v>11</v>
      </c>
      <c r="I432" s="20" t="s">
        <v>259</v>
      </c>
      <c r="J432" s="11" t="s">
        <v>261</v>
      </c>
      <c r="K432" s="11" t="s">
        <v>1113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45689</v>
      </c>
      <c r="H433" s="11">
        <v>11</v>
      </c>
      <c r="I433" s="20" t="s">
        <v>259</v>
      </c>
      <c r="J433" s="11" t="s">
        <v>261</v>
      </c>
      <c r="K433" s="11" t="s">
        <v>1113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45689</v>
      </c>
      <c r="H434" s="11">
        <v>11</v>
      </c>
      <c r="I434" s="20" t="s">
        <v>259</v>
      </c>
      <c r="J434" s="11" t="s">
        <v>261</v>
      </c>
      <c r="K434" s="11" t="s">
        <v>1113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45689</v>
      </c>
      <c r="H435" s="11">
        <v>11</v>
      </c>
      <c r="I435" s="20" t="s">
        <v>259</v>
      </c>
      <c r="J435" s="11" t="s">
        <v>261</v>
      </c>
      <c r="K435" s="11" t="s">
        <v>1113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45689</v>
      </c>
      <c r="H436" s="11">
        <v>11</v>
      </c>
      <c r="I436" s="20" t="s">
        <v>259</v>
      </c>
      <c r="J436" s="11" t="s">
        <v>261</v>
      </c>
      <c r="K436" s="11" t="s">
        <v>1113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45689</v>
      </c>
      <c r="H437" s="11">
        <v>11</v>
      </c>
      <c r="I437" s="20" t="s">
        <v>259</v>
      </c>
      <c r="J437" s="11" t="s">
        <v>261</v>
      </c>
      <c r="K437" s="11" t="s">
        <v>1113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45689</v>
      </c>
      <c r="H438" s="11">
        <v>11</v>
      </c>
      <c r="I438" s="20" t="s">
        <v>259</v>
      </c>
      <c r="J438" s="11" t="s">
        <v>261</v>
      </c>
      <c r="K438" s="11" t="s">
        <v>1113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45689</v>
      </c>
      <c r="H439" s="11">
        <v>11</v>
      </c>
      <c r="I439" s="20" t="s">
        <v>259</v>
      </c>
      <c r="J439" s="11" t="s">
        <v>261</v>
      </c>
      <c r="K439" s="11" t="s">
        <v>1113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45689</v>
      </c>
      <c r="H440" s="11">
        <v>11</v>
      </c>
      <c r="I440" s="20" t="s">
        <v>259</v>
      </c>
      <c r="J440" s="11" t="s">
        <v>261</v>
      </c>
      <c r="K440" s="11" t="s">
        <v>1113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45689</v>
      </c>
      <c r="H441" s="11">
        <v>11</v>
      </c>
      <c r="I441" s="20" t="s">
        <v>259</v>
      </c>
      <c r="J441" s="11" t="s">
        <v>261</v>
      </c>
      <c r="K441" s="11" t="s">
        <v>1113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45689</v>
      </c>
      <c r="H442" s="11">
        <v>11</v>
      </c>
      <c r="I442" s="20" t="s">
        <v>259</v>
      </c>
      <c r="J442" s="11" t="s">
        <v>261</v>
      </c>
      <c r="K442" s="11" t="s">
        <v>1113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45689</v>
      </c>
      <c r="H443" s="11">
        <v>11</v>
      </c>
      <c r="I443" s="20" t="s">
        <v>259</v>
      </c>
      <c r="J443" s="11" t="s">
        <v>261</v>
      </c>
      <c r="K443" s="11" t="s">
        <v>1113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45689</v>
      </c>
      <c r="H444" s="11">
        <v>11</v>
      </c>
      <c r="I444" s="20" t="s">
        <v>259</v>
      </c>
      <c r="J444" s="11" t="s">
        <v>261</v>
      </c>
      <c r="K444" s="11" t="s">
        <v>1113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45689</v>
      </c>
      <c r="H445" s="11">
        <v>11</v>
      </c>
      <c r="I445" s="20" t="s">
        <v>259</v>
      </c>
      <c r="J445" s="11" t="s">
        <v>261</v>
      </c>
      <c r="K445" s="11" t="s">
        <v>1113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45689</v>
      </c>
      <c r="H446" s="11">
        <v>11</v>
      </c>
      <c r="I446" s="20" t="s">
        <v>259</v>
      </c>
      <c r="J446" s="11" t="s">
        <v>261</v>
      </c>
      <c r="K446" s="11" t="s">
        <v>1113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45689</v>
      </c>
      <c r="H447" s="11">
        <v>11</v>
      </c>
      <c r="I447" s="20" t="s">
        <v>259</v>
      </c>
      <c r="J447" s="11" t="s">
        <v>261</v>
      </c>
      <c r="K447" s="11" t="s">
        <v>1113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45689</v>
      </c>
      <c r="H448" s="11">
        <v>11</v>
      </c>
      <c r="I448" s="20" t="s">
        <v>259</v>
      </c>
      <c r="J448" s="11" t="s">
        <v>261</v>
      </c>
      <c r="K448" s="11" t="s">
        <v>1113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45689</v>
      </c>
      <c r="H449" s="11">
        <v>11</v>
      </c>
      <c r="I449" s="20" t="s">
        <v>259</v>
      </c>
      <c r="J449" s="11" t="s">
        <v>261</v>
      </c>
      <c r="K449" s="11" t="s">
        <v>1113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45689</v>
      </c>
      <c r="H450" s="11">
        <v>11</v>
      </c>
      <c r="I450" s="20" t="s">
        <v>259</v>
      </c>
      <c r="J450" s="11" t="s">
        <v>261</v>
      </c>
      <c r="K450" s="11" t="s">
        <v>1113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45689</v>
      </c>
      <c r="H451" s="11">
        <v>11</v>
      </c>
      <c r="I451" s="20" t="s">
        <v>259</v>
      </c>
      <c r="J451" s="11" t="s">
        <v>261</v>
      </c>
      <c r="K451" s="11" t="s">
        <v>1113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45689</v>
      </c>
      <c r="H452" s="11">
        <v>11</v>
      </c>
      <c r="I452" s="20" t="s">
        <v>259</v>
      </c>
      <c r="J452" s="11" t="s">
        <v>261</v>
      </c>
      <c r="K452" s="11" t="s">
        <v>1113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45689</v>
      </c>
      <c r="H453" s="11">
        <v>11</v>
      </c>
      <c r="I453" s="20" t="s">
        <v>259</v>
      </c>
      <c r="J453" s="11" t="s">
        <v>261</v>
      </c>
      <c r="K453" s="11" t="s">
        <v>1113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45689</v>
      </c>
      <c r="H454" s="11">
        <v>11</v>
      </c>
      <c r="I454" s="20" t="s">
        <v>259</v>
      </c>
      <c r="J454" s="11" t="s">
        <v>261</v>
      </c>
      <c r="K454" s="11" t="s">
        <v>1113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45689</v>
      </c>
      <c r="H455" s="11">
        <v>11</v>
      </c>
      <c r="I455" s="20" t="s">
        <v>259</v>
      </c>
      <c r="J455" s="11" t="s">
        <v>261</v>
      </c>
      <c r="K455" s="11" t="s">
        <v>1113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45689</v>
      </c>
      <c r="H456" s="11">
        <v>11</v>
      </c>
      <c r="I456" s="20" t="s">
        <v>259</v>
      </c>
      <c r="J456" s="11" t="s">
        <v>261</v>
      </c>
      <c r="K456" s="11" t="s">
        <v>1113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45689</v>
      </c>
      <c r="H457" s="11">
        <v>11</v>
      </c>
      <c r="I457" s="20" t="s">
        <v>259</v>
      </c>
      <c r="J457" s="11" t="s">
        <v>261</v>
      </c>
      <c r="K457" s="11" t="s">
        <v>1113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45689</v>
      </c>
      <c r="H458" s="11">
        <v>11</v>
      </c>
      <c r="I458" s="20" t="s">
        <v>259</v>
      </c>
      <c r="J458" s="11" t="s">
        <v>261</v>
      </c>
      <c r="K458" s="11" t="s">
        <v>1113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45689</v>
      </c>
      <c r="H459" s="11">
        <v>11</v>
      </c>
      <c r="I459" s="20" t="s">
        <v>259</v>
      </c>
      <c r="J459" s="11" t="s">
        <v>261</v>
      </c>
      <c r="K459" s="11" t="s">
        <v>1113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45689</v>
      </c>
      <c r="H460" s="11">
        <v>11</v>
      </c>
      <c r="I460" s="20" t="s">
        <v>259</v>
      </c>
      <c r="J460" s="11" t="s">
        <v>261</v>
      </c>
      <c r="K460" s="11" t="s">
        <v>1113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45689</v>
      </c>
      <c r="H461" s="11">
        <v>11</v>
      </c>
      <c r="I461" s="20" t="s">
        <v>259</v>
      </c>
      <c r="J461" s="11" t="s">
        <v>261</v>
      </c>
      <c r="K461" s="11" t="s">
        <v>1113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45689</v>
      </c>
      <c r="H462" s="11">
        <v>11</v>
      </c>
      <c r="I462" s="20" t="s">
        <v>259</v>
      </c>
      <c r="J462" s="11" t="s">
        <v>261</v>
      </c>
      <c r="K462" s="11" t="s">
        <v>1113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45689</v>
      </c>
      <c r="H463" s="11">
        <v>11</v>
      </c>
      <c r="I463" s="20" t="s">
        <v>259</v>
      </c>
      <c r="J463" s="11" t="s">
        <v>261</v>
      </c>
      <c r="K463" s="11" t="s">
        <v>1113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45689</v>
      </c>
      <c r="H464" s="11">
        <v>11</v>
      </c>
      <c r="I464" s="20" t="s">
        <v>259</v>
      </c>
      <c r="J464" s="11" t="s">
        <v>261</v>
      </c>
      <c r="K464" s="11" t="s">
        <v>1113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45689</v>
      </c>
      <c r="H465" s="11">
        <v>11</v>
      </c>
      <c r="I465" s="20" t="s">
        <v>259</v>
      </c>
      <c r="J465" s="11" t="s">
        <v>261</v>
      </c>
      <c r="K465" s="11" t="s">
        <v>1113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45689</v>
      </c>
      <c r="H466" s="11">
        <v>11</v>
      </c>
      <c r="I466" s="20" t="s">
        <v>259</v>
      </c>
      <c r="J466" s="11" t="s">
        <v>261</v>
      </c>
      <c r="K466" s="11" t="s">
        <v>1113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45689</v>
      </c>
      <c r="H467" s="11">
        <v>11</v>
      </c>
      <c r="I467" s="20" t="s">
        <v>259</v>
      </c>
      <c r="J467" s="11" t="s">
        <v>261</v>
      </c>
      <c r="K467" s="11" t="s">
        <v>1113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45689</v>
      </c>
      <c r="H468" s="11">
        <v>11</v>
      </c>
      <c r="I468" s="20" t="s">
        <v>259</v>
      </c>
      <c r="J468" s="11" t="s">
        <v>261</v>
      </c>
      <c r="K468" s="11" t="s">
        <v>1113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45689</v>
      </c>
      <c r="H469" s="11">
        <v>11</v>
      </c>
      <c r="I469" s="20" t="s">
        <v>259</v>
      </c>
      <c r="J469" s="11" t="s">
        <v>261</v>
      </c>
      <c r="K469" s="11" t="s">
        <v>1113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45689</v>
      </c>
      <c r="H470" s="11">
        <v>11</v>
      </c>
      <c r="I470" s="20" t="s">
        <v>259</v>
      </c>
      <c r="J470" s="11" t="s">
        <v>261</v>
      </c>
      <c r="K470" s="11" t="s">
        <v>1113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45689</v>
      </c>
      <c r="H471" s="11">
        <v>11</v>
      </c>
      <c r="I471" s="20" t="s">
        <v>259</v>
      </c>
      <c r="J471" s="11" t="s">
        <v>261</v>
      </c>
      <c r="K471" s="11" t="s">
        <v>1113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45689</v>
      </c>
      <c r="H472" s="11">
        <v>11</v>
      </c>
      <c r="I472" s="20" t="s">
        <v>259</v>
      </c>
      <c r="J472" s="11" t="s">
        <v>261</v>
      </c>
      <c r="K472" s="11" t="s">
        <v>1113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45689</v>
      </c>
      <c r="H473" s="11">
        <v>11</v>
      </c>
      <c r="I473" s="20" t="s">
        <v>259</v>
      </c>
      <c r="J473" s="11" t="s">
        <v>261</v>
      </c>
      <c r="K473" s="11" t="s">
        <v>1113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45689</v>
      </c>
      <c r="H474" s="11">
        <v>11</v>
      </c>
      <c r="I474" s="20" t="s">
        <v>259</v>
      </c>
      <c r="J474" s="11" t="s">
        <v>261</v>
      </c>
      <c r="K474" s="11" t="s">
        <v>1113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45689</v>
      </c>
      <c r="H475" s="11">
        <v>11</v>
      </c>
      <c r="I475" s="20" t="s">
        <v>259</v>
      </c>
      <c r="J475" s="11" t="s">
        <v>261</v>
      </c>
      <c r="K475" s="11" t="s">
        <v>1113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45689</v>
      </c>
      <c r="H476" s="11">
        <v>11</v>
      </c>
      <c r="I476" s="20" t="s">
        <v>259</v>
      </c>
      <c r="J476" s="11" t="s">
        <v>261</v>
      </c>
      <c r="K476" s="11" t="s">
        <v>1113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45689</v>
      </c>
      <c r="H477" s="11">
        <v>11</v>
      </c>
      <c r="I477" s="20" t="s">
        <v>259</v>
      </c>
      <c r="J477" s="11" t="s">
        <v>261</v>
      </c>
      <c r="K477" s="11" t="s">
        <v>1113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45689</v>
      </c>
      <c r="H478" s="11">
        <v>11</v>
      </c>
      <c r="I478" s="20" t="s">
        <v>259</v>
      </c>
      <c r="J478" s="11" t="s">
        <v>261</v>
      </c>
      <c r="K478" s="11" t="s">
        <v>1113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45689</v>
      </c>
      <c r="H479" s="11">
        <v>11</v>
      </c>
      <c r="I479" s="20" t="s">
        <v>259</v>
      </c>
      <c r="J479" s="11" t="s">
        <v>261</v>
      </c>
      <c r="K479" s="11" t="s">
        <v>1113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45689</v>
      </c>
      <c r="H480" s="11">
        <v>11</v>
      </c>
      <c r="I480" s="20" t="s">
        <v>259</v>
      </c>
      <c r="J480" s="11" t="s">
        <v>261</v>
      </c>
      <c r="K480" s="11" t="s">
        <v>1113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45689</v>
      </c>
      <c r="H481" s="11">
        <v>11</v>
      </c>
      <c r="I481" s="20" t="s">
        <v>259</v>
      </c>
      <c r="J481" s="11" t="s">
        <v>261</v>
      </c>
      <c r="K481" s="11" t="s">
        <v>1113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45689</v>
      </c>
      <c r="H482" s="11">
        <v>11</v>
      </c>
      <c r="I482" s="20" t="s">
        <v>259</v>
      </c>
      <c r="J482" s="11" t="s">
        <v>261</v>
      </c>
      <c r="K482" s="11" t="s">
        <v>1113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45689</v>
      </c>
      <c r="H483" s="11">
        <v>11</v>
      </c>
      <c r="I483" s="20" t="s">
        <v>259</v>
      </c>
      <c r="J483" s="11" t="s">
        <v>261</v>
      </c>
      <c r="K483" s="11" t="s">
        <v>1113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45689</v>
      </c>
      <c r="H484" s="11">
        <v>11</v>
      </c>
      <c r="I484" s="20" t="s">
        <v>259</v>
      </c>
      <c r="J484" s="11" t="s">
        <v>261</v>
      </c>
      <c r="K484" s="11" t="s">
        <v>1113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45689</v>
      </c>
      <c r="H485" s="11">
        <v>11</v>
      </c>
      <c r="I485" s="20" t="s">
        <v>259</v>
      </c>
      <c r="J485" s="11" t="s">
        <v>261</v>
      </c>
      <c r="K485" s="11" t="s">
        <v>1113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45689</v>
      </c>
      <c r="H486" s="11">
        <v>11</v>
      </c>
      <c r="I486" s="20" t="s">
        <v>259</v>
      </c>
      <c r="J486" s="11" t="s">
        <v>261</v>
      </c>
      <c r="K486" s="11" t="s">
        <v>1113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45689</v>
      </c>
      <c r="H487" s="11">
        <v>11</v>
      </c>
      <c r="I487" s="20" t="s">
        <v>259</v>
      </c>
      <c r="J487" s="11" t="s">
        <v>261</v>
      </c>
      <c r="K487" s="11" t="s">
        <v>1113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45689</v>
      </c>
      <c r="H488" s="11">
        <v>11</v>
      </c>
      <c r="I488" s="20" t="s">
        <v>259</v>
      </c>
      <c r="J488" s="11" t="s">
        <v>261</v>
      </c>
      <c r="K488" s="11" t="s">
        <v>1113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45689</v>
      </c>
      <c r="H489" s="11">
        <v>11</v>
      </c>
      <c r="I489" s="20" t="s">
        <v>259</v>
      </c>
      <c r="J489" s="11" t="s">
        <v>261</v>
      </c>
      <c r="K489" s="11" t="s">
        <v>1113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45689</v>
      </c>
      <c r="H490" s="11">
        <v>11</v>
      </c>
      <c r="I490" s="20" t="s">
        <v>259</v>
      </c>
      <c r="J490" s="11" t="s">
        <v>261</v>
      </c>
      <c r="K490" s="11" t="s">
        <v>1113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45689</v>
      </c>
      <c r="H491" s="11">
        <v>11</v>
      </c>
      <c r="I491" s="20" t="s">
        <v>259</v>
      </c>
      <c r="J491" s="11" t="s">
        <v>261</v>
      </c>
      <c r="K491" s="11" t="s">
        <v>1113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45689</v>
      </c>
      <c r="H492" s="11">
        <v>11</v>
      </c>
      <c r="I492" s="20" t="s">
        <v>259</v>
      </c>
      <c r="J492" s="11" t="s">
        <v>261</v>
      </c>
      <c r="K492" s="11" t="s">
        <v>1113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45689</v>
      </c>
      <c r="H493" s="11">
        <v>11</v>
      </c>
      <c r="I493" s="20" t="s">
        <v>259</v>
      </c>
      <c r="J493" s="11" t="s">
        <v>261</v>
      </c>
      <c r="K493" s="11" t="s">
        <v>1113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45689</v>
      </c>
      <c r="H494" s="11">
        <v>11</v>
      </c>
      <c r="I494" s="20" t="s">
        <v>259</v>
      </c>
      <c r="J494" s="11" t="s">
        <v>261</v>
      </c>
      <c r="K494" s="11" t="s">
        <v>1113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45689</v>
      </c>
      <c r="H495" s="11">
        <v>11</v>
      </c>
      <c r="I495" s="20" t="s">
        <v>259</v>
      </c>
      <c r="J495" s="11" t="s">
        <v>261</v>
      </c>
      <c r="K495" s="11" t="s">
        <v>1113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45689</v>
      </c>
      <c r="H496" s="11">
        <v>11</v>
      </c>
      <c r="I496" s="20" t="s">
        <v>259</v>
      </c>
      <c r="J496" s="11" t="s">
        <v>261</v>
      </c>
      <c r="K496" s="11" t="s">
        <v>1113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45689</v>
      </c>
      <c r="H497" s="11">
        <v>11</v>
      </c>
      <c r="I497" s="20" t="s">
        <v>259</v>
      </c>
      <c r="J497" s="11" t="s">
        <v>261</v>
      </c>
      <c r="K497" s="11" t="s">
        <v>1113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45689</v>
      </c>
      <c r="H498" s="11">
        <v>11</v>
      </c>
      <c r="I498" s="20" t="s">
        <v>259</v>
      </c>
      <c r="J498" s="11" t="s">
        <v>261</v>
      </c>
      <c r="K498" s="11" t="s">
        <v>1113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45689</v>
      </c>
      <c r="H499" s="11">
        <v>11</v>
      </c>
      <c r="I499" s="20" t="s">
        <v>259</v>
      </c>
      <c r="J499" s="11" t="s">
        <v>261</v>
      </c>
      <c r="K499" s="11" t="s">
        <v>1113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45689</v>
      </c>
      <c r="H500" s="11">
        <v>11</v>
      </c>
      <c r="I500" s="20" t="s">
        <v>259</v>
      </c>
      <c r="J500" s="11" t="s">
        <v>261</v>
      </c>
      <c r="K500" s="11" t="s">
        <v>1113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45689</v>
      </c>
      <c r="H501" s="11">
        <v>11</v>
      </c>
      <c r="I501" s="20" t="s">
        <v>259</v>
      </c>
      <c r="J501" s="11" t="s">
        <v>261</v>
      </c>
      <c r="K501" s="11" t="s">
        <v>1113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45689</v>
      </c>
      <c r="H502" s="11">
        <v>11</v>
      </c>
      <c r="I502" s="20" t="s">
        <v>259</v>
      </c>
      <c r="J502" s="11" t="s">
        <v>261</v>
      </c>
      <c r="K502" s="11" t="s">
        <v>1113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45689</v>
      </c>
      <c r="H503" s="11">
        <v>11</v>
      </c>
      <c r="I503" s="20" t="s">
        <v>259</v>
      </c>
      <c r="J503" s="11" t="s">
        <v>261</v>
      </c>
      <c r="K503" s="11" t="s">
        <v>1113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45689</v>
      </c>
      <c r="H504" s="11">
        <v>11</v>
      </c>
      <c r="I504" s="20" t="s">
        <v>259</v>
      </c>
      <c r="J504" s="11" t="s">
        <v>261</v>
      </c>
      <c r="K504" s="11" t="s">
        <v>1113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45689</v>
      </c>
      <c r="H505" s="11">
        <v>11</v>
      </c>
      <c r="I505" s="20" t="s">
        <v>259</v>
      </c>
      <c r="J505" s="11" t="s">
        <v>261</v>
      </c>
      <c r="K505" s="11" t="s">
        <v>1113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45689</v>
      </c>
      <c r="H506" s="11">
        <v>11</v>
      </c>
      <c r="I506" s="20" t="s">
        <v>259</v>
      </c>
      <c r="J506" s="11" t="s">
        <v>261</v>
      </c>
      <c r="K506" s="11" t="s">
        <v>1113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45689</v>
      </c>
      <c r="H507" s="11">
        <v>11</v>
      </c>
      <c r="I507" s="20" t="s">
        <v>259</v>
      </c>
      <c r="J507" s="11" t="s">
        <v>261</v>
      </c>
      <c r="K507" s="11" t="s">
        <v>1113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45689</v>
      </c>
      <c r="H508" s="11">
        <v>11</v>
      </c>
      <c r="I508" s="20" t="s">
        <v>259</v>
      </c>
      <c r="J508" s="11" t="s">
        <v>261</v>
      </c>
      <c r="K508" s="11" t="s">
        <v>1113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45689</v>
      </c>
      <c r="H509" s="11">
        <v>11</v>
      </c>
      <c r="I509" s="20" t="s">
        <v>259</v>
      </c>
      <c r="J509" s="11" t="s">
        <v>261</v>
      </c>
      <c r="K509" s="11" t="s">
        <v>1113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45689</v>
      </c>
      <c r="H510" s="11">
        <v>11</v>
      </c>
      <c r="I510" s="20" t="s">
        <v>259</v>
      </c>
      <c r="J510" s="11" t="s">
        <v>261</v>
      </c>
      <c r="K510" s="11" t="s">
        <v>1113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45689</v>
      </c>
      <c r="H511" s="11">
        <v>11</v>
      </c>
      <c r="I511" s="20" t="s">
        <v>259</v>
      </c>
      <c r="J511" s="11" t="s">
        <v>261</v>
      </c>
      <c r="K511" s="11" t="s">
        <v>1113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1058</v>
      </c>
      <c r="F512" s="10">
        <v>42036</v>
      </c>
      <c r="G512" s="10">
        <v>45689</v>
      </c>
      <c r="H512" s="11">
        <v>11</v>
      </c>
      <c r="I512" s="20" t="s">
        <v>259</v>
      </c>
      <c r="J512" s="11" t="s">
        <v>261</v>
      </c>
      <c r="K512" s="11" t="s">
        <v>1113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1059</v>
      </c>
      <c r="F513" s="10">
        <v>42036</v>
      </c>
      <c r="G513" s="10">
        <v>45689</v>
      </c>
      <c r="H513" s="11">
        <v>11</v>
      </c>
      <c r="I513" s="20" t="s">
        <v>259</v>
      </c>
      <c r="J513" s="11" t="s">
        <v>261</v>
      </c>
      <c r="K513" s="11" t="s">
        <v>1113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1060</v>
      </c>
      <c r="F514" s="10">
        <v>42036</v>
      </c>
      <c r="G514" s="10">
        <v>45689</v>
      </c>
      <c r="H514" s="11">
        <v>11</v>
      </c>
      <c r="I514" s="20" t="s">
        <v>259</v>
      </c>
      <c r="J514" s="11" t="s">
        <v>261</v>
      </c>
      <c r="K514" s="11" t="s">
        <v>1113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1061</v>
      </c>
      <c r="F515" s="10">
        <v>42036</v>
      </c>
      <c r="G515" s="10">
        <v>45689</v>
      </c>
      <c r="H515" s="11">
        <v>11</v>
      </c>
      <c r="I515" s="20" t="s">
        <v>259</v>
      </c>
      <c r="J515" s="11" t="s">
        <v>261</v>
      </c>
      <c r="K515" s="11" t="s">
        <v>1113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1062</v>
      </c>
      <c r="F516" s="10">
        <v>42036</v>
      </c>
      <c r="G516" s="10">
        <v>45689</v>
      </c>
      <c r="H516" s="11">
        <v>11</v>
      </c>
      <c r="I516" s="20" t="s">
        <v>259</v>
      </c>
      <c r="J516" s="11" t="s">
        <v>261</v>
      </c>
      <c r="K516" s="11" t="s">
        <v>1113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1063</v>
      </c>
      <c r="F517" s="10">
        <v>42036</v>
      </c>
      <c r="G517" s="10">
        <v>45689</v>
      </c>
      <c r="H517" s="11">
        <v>11</v>
      </c>
      <c r="I517" s="20" t="s">
        <v>259</v>
      </c>
      <c r="J517" s="11" t="s">
        <v>261</v>
      </c>
      <c r="K517" s="11" t="s">
        <v>1113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1064</v>
      </c>
      <c r="F518" s="10">
        <v>42036</v>
      </c>
      <c r="G518" s="10">
        <v>45689</v>
      </c>
      <c r="H518" s="11">
        <v>11</v>
      </c>
      <c r="I518" s="20" t="s">
        <v>259</v>
      </c>
      <c r="J518" s="11" t="s">
        <v>261</v>
      </c>
      <c r="K518" s="11" t="s">
        <v>1113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1065</v>
      </c>
      <c r="F519" s="10">
        <v>42036</v>
      </c>
      <c r="G519" s="10">
        <v>45689</v>
      </c>
      <c r="H519" s="11">
        <v>11</v>
      </c>
      <c r="I519" s="20" t="s">
        <v>259</v>
      </c>
      <c r="J519" s="11" t="s">
        <v>261</v>
      </c>
      <c r="K519" s="11" t="s">
        <v>1113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1066</v>
      </c>
      <c r="F520" s="10">
        <v>42036</v>
      </c>
      <c r="G520" s="10">
        <v>45689</v>
      </c>
      <c r="H520" s="11">
        <v>11</v>
      </c>
      <c r="I520" s="20" t="s">
        <v>259</v>
      </c>
      <c r="J520" s="11" t="s">
        <v>261</v>
      </c>
      <c r="K520" s="11" t="s">
        <v>1113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1067</v>
      </c>
      <c r="F521" s="10">
        <v>42036</v>
      </c>
      <c r="G521" s="10">
        <v>45689</v>
      </c>
      <c r="H521" s="11">
        <v>11</v>
      </c>
      <c r="I521" s="20" t="s">
        <v>259</v>
      </c>
      <c r="J521" s="11" t="s">
        <v>261</v>
      </c>
      <c r="K521" s="11" t="s">
        <v>1113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1068</v>
      </c>
      <c r="F522" s="10">
        <v>42036</v>
      </c>
      <c r="G522" s="10">
        <v>45689</v>
      </c>
      <c r="H522" s="11">
        <v>11</v>
      </c>
      <c r="I522" s="20" t="s">
        <v>259</v>
      </c>
      <c r="J522" s="11" t="s">
        <v>261</v>
      </c>
      <c r="K522" s="11" t="s">
        <v>1113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1069</v>
      </c>
      <c r="F523" s="10">
        <v>42036</v>
      </c>
      <c r="G523" s="10">
        <v>45689</v>
      </c>
      <c r="H523" s="11">
        <v>11</v>
      </c>
      <c r="I523" s="20" t="s">
        <v>259</v>
      </c>
      <c r="J523" s="11" t="s">
        <v>261</v>
      </c>
      <c r="K523" s="11" t="s">
        <v>1113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1070</v>
      </c>
      <c r="F524" s="10">
        <v>42036</v>
      </c>
      <c r="G524" s="10">
        <v>45689</v>
      </c>
      <c r="H524" s="11">
        <v>11</v>
      </c>
      <c r="I524" s="20" t="s">
        <v>259</v>
      </c>
      <c r="J524" s="11" t="s">
        <v>261</v>
      </c>
      <c r="K524" s="11" t="s">
        <v>1113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1071</v>
      </c>
      <c r="F525" s="10">
        <v>42036</v>
      </c>
      <c r="G525" s="10">
        <v>45689</v>
      </c>
      <c r="H525" s="11">
        <v>11</v>
      </c>
      <c r="I525" s="20" t="s">
        <v>259</v>
      </c>
      <c r="J525" s="11" t="s">
        <v>261</v>
      </c>
      <c r="K525" s="11" t="s">
        <v>1113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1072</v>
      </c>
      <c r="F526" s="10">
        <v>42036</v>
      </c>
      <c r="G526" s="10">
        <v>45689</v>
      </c>
      <c r="H526" s="11">
        <v>11</v>
      </c>
      <c r="I526" s="20" t="s">
        <v>259</v>
      </c>
      <c r="J526" s="11" t="s">
        <v>261</v>
      </c>
      <c r="K526" s="11" t="s">
        <v>1113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1073</v>
      </c>
      <c r="F527" s="10">
        <v>42036</v>
      </c>
      <c r="G527" s="10">
        <v>45689</v>
      </c>
      <c r="H527" s="11">
        <v>11</v>
      </c>
      <c r="I527" s="20" t="s">
        <v>259</v>
      </c>
      <c r="J527" s="11" t="s">
        <v>261</v>
      </c>
      <c r="K527" s="11" t="s">
        <v>1113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1074</v>
      </c>
      <c r="F528" s="10">
        <v>42036</v>
      </c>
      <c r="G528" s="10">
        <v>45689</v>
      </c>
      <c r="H528" s="11">
        <v>11</v>
      </c>
      <c r="I528" s="20" t="s">
        <v>259</v>
      </c>
      <c r="J528" s="11" t="s">
        <v>261</v>
      </c>
      <c r="K528" s="11" t="s">
        <v>1113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1075</v>
      </c>
      <c r="F529" s="10">
        <v>42036</v>
      </c>
      <c r="G529" s="10">
        <v>45689</v>
      </c>
      <c r="H529" s="11">
        <v>11</v>
      </c>
      <c r="I529" s="20" t="s">
        <v>259</v>
      </c>
      <c r="J529" s="11" t="s">
        <v>261</v>
      </c>
      <c r="K529" s="11" t="s">
        <v>1113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1076</v>
      </c>
      <c r="F530" s="10">
        <v>42036</v>
      </c>
      <c r="G530" s="10">
        <v>45689</v>
      </c>
      <c r="H530" s="11">
        <v>11</v>
      </c>
      <c r="I530" s="20" t="s">
        <v>259</v>
      </c>
      <c r="J530" s="11" t="s">
        <v>261</v>
      </c>
      <c r="K530" s="11" t="s">
        <v>1113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1077</v>
      </c>
      <c r="F531" s="10">
        <v>42036</v>
      </c>
      <c r="G531" s="10">
        <v>45689</v>
      </c>
      <c r="H531" s="11">
        <v>11</v>
      </c>
      <c r="I531" s="20" t="s">
        <v>259</v>
      </c>
      <c r="J531" s="11" t="s">
        <v>261</v>
      </c>
      <c r="K531" s="11" t="s">
        <v>1113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1078</v>
      </c>
      <c r="F532" s="10">
        <v>42036</v>
      </c>
      <c r="G532" s="10">
        <v>45689</v>
      </c>
      <c r="H532" s="11">
        <v>11</v>
      </c>
      <c r="I532" s="20" t="s">
        <v>259</v>
      </c>
      <c r="J532" s="11" t="s">
        <v>261</v>
      </c>
      <c r="K532" s="11" t="s">
        <v>1113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1079</v>
      </c>
      <c r="F533" s="10">
        <v>42036</v>
      </c>
      <c r="G533" s="10">
        <v>45689</v>
      </c>
      <c r="H533" s="11">
        <v>11</v>
      </c>
      <c r="I533" s="20" t="s">
        <v>259</v>
      </c>
      <c r="J533" s="11" t="s">
        <v>261</v>
      </c>
      <c r="K533" s="11" t="s">
        <v>1113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1080</v>
      </c>
      <c r="F534" s="10">
        <v>42036</v>
      </c>
      <c r="G534" s="10">
        <v>45689</v>
      </c>
      <c r="H534" s="11">
        <v>11</v>
      </c>
      <c r="I534" s="20" t="s">
        <v>259</v>
      </c>
      <c r="J534" s="11" t="s">
        <v>261</v>
      </c>
      <c r="K534" s="11" t="s">
        <v>1113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1081</v>
      </c>
      <c r="F535" s="10">
        <v>42036</v>
      </c>
      <c r="G535" s="10">
        <v>45689</v>
      </c>
      <c r="H535" s="11">
        <v>11</v>
      </c>
      <c r="I535" s="20" t="s">
        <v>259</v>
      </c>
      <c r="J535" s="11" t="s">
        <v>261</v>
      </c>
      <c r="K535" s="11" t="s">
        <v>1113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1082</v>
      </c>
      <c r="F536" s="10">
        <v>42036</v>
      </c>
      <c r="G536" s="10">
        <v>45689</v>
      </c>
      <c r="H536" s="11">
        <v>11</v>
      </c>
      <c r="I536" s="20" t="s">
        <v>259</v>
      </c>
      <c r="J536" s="11" t="s">
        <v>261</v>
      </c>
      <c r="K536" s="11" t="s">
        <v>1113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1083</v>
      </c>
      <c r="F537" s="10">
        <v>42036</v>
      </c>
      <c r="G537" s="10">
        <v>45689</v>
      </c>
      <c r="H537" s="11">
        <v>11</v>
      </c>
      <c r="I537" s="20" t="s">
        <v>259</v>
      </c>
      <c r="J537" s="11" t="s">
        <v>261</v>
      </c>
      <c r="K537" s="11" t="s">
        <v>1113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1084</v>
      </c>
      <c r="F538" s="10">
        <v>42036</v>
      </c>
      <c r="G538" s="10">
        <v>45689</v>
      </c>
      <c r="H538" s="11">
        <v>11</v>
      </c>
      <c r="I538" s="20" t="s">
        <v>259</v>
      </c>
      <c r="J538" s="11" t="s">
        <v>261</v>
      </c>
      <c r="K538" s="11" t="s">
        <v>1113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1085</v>
      </c>
      <c r="F539" s="10">
        <v>42036</v>
      </c>
      <c r="G539" s="10">
        <v>45689</v>
      </c>
      <c r="H539" s="11">
        <v>11</v>
      </c>
      <c r="I539" s="20" t="s">
        <v>259</v>
      </c>
      <c r="J539" s="11" t="s">
        <v>261</v>
      </c>
      <c r="K539" s="11" t="s">
        <v>1113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1086</v>
      </c>
      <c r="F540" s="10">
        <v>42036</v>
      </c>
      <c r="G540" s="10">
        <v>45689</v>
      </c>
      <c r="H540" s="11">
        <v>11</v>
      </c>
      <c r="I540" s="20" t="s">
        <v>259</v>
      </c>
      <c r="J540" s="11" t="s">
        <v>261</v>
      </c>
      <c r="K540" s="11" t="s">
        <v>1113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1087</v>
      </c>
      <c r="F541" s="10">
        <v>42036</v>
      </c>
      <c r="G541" s="10">
        <v>45689</v>
      </c>
      <c r="H541" s="11">
        <v>11</v>
      </c>
      <c r="I541" s="20" t="s">
        <v>259</v>
      </c>
      <c r="J541" s="11" t="s">
        <v>261</v>
      </c>
      <c r="K541" s="11" t="s">
        <v>1113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1088</v>
      </c>
      <c r="F542" s="10">
        <v>42036</v>
      </c>
      <c r="G542" s="10">
        <v>45689</v>
      </c>
      <c r="H542" s="11">
        <v>11</v>
      </c>
      <c r="I542" s="20" t="s">
        <v>259</v>
      </c>
      <c r="J542" s="11" t="s">
        <v>261</v>
      </c>
      <c r="K542" s="11" t="s">
        <v>1113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1089</v>
      </c>
      <c r="F543" s="10">
        <v>42036</v>
      </c>
      <c r="G543" s="10">
        <v>45689</v>
      </c>
      <c r="H543" s="11">
        <v>11</v>
      </c>
      <c r="I543" s="20" t="s">
        <v>259</v>
      </c>
      <c r="J543" s="11" t="s">
        <v>261</v>
      </c>
      <c r="K543" s="11" t="s">
        <v>1113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1090</v>
      </c>
      <c r="F544" s="10">
        <v>42036</v>
      </c>
      <c r="G544" s="10">
        <v>45689</v>
      </c>
      <c r="H544" s="11">
        <v>11</v>
      </c>
      <c r="I544" s="20" t="s">
        <v>259</v>
      </c>
      <c r="J544" s="11" t="s">
        <v>261</v>
      </c>
      <c r="K544" s="11" t="s">
        <v>1113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1091</v>
      </c>
      <c r="F545" s="10">
        <v>42036</v>
      </c>
      <c r="G545" s="10">
        <v>45689</v>
      </c>
      <c r="H545" s="11">
        <v>11</v>
      </c>
      <c r="I545" s="20" t="s">
        <v>259</v>
      </c>
      <c r="J545" s="11" t="s">
        <v>261</v>
      </c>
      <c r="K545" s="11" t="s">
        <v>1113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1092</v>
      </c>
      <c r="F546" s="10">
        <v>42036</v>
      </c>
      <c r="G546" s="10">
        <v>45689</v>
      </c>
      <c r="H546" s="11">
        <v>11</v>
      </c>
      <c r="I546" s="20" t="s">
        <v>259</v>
      </c>
      <c r="J546" s="11" t="s">
        <v>261</v>
      </c>
      <c r="K546" s="11" t="s">
        <v>1113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1093</v>
      </c>
      <c r="F547" s="10">
        <v>42036</v>
      </c>
      <c r="G547" s="10">
        <v>45689</v>
      </c>
      <c r="H547" s="11">
        <v>11</v>
      </c>
      <c r="I547" s="20" t="s">
        <v>259</v>
      </c>
      <c r="J547" s="11" t="s">
        <v>261</v>
      </c>
      <c r="K547" s="11" t="s">
        <v>1113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1094</v>
      </c>
      <c r="F548" s="10">
        <v>42036</v>
      </c>
      <c r="G548" s="10">
        <v>45689</v>
      </c>
      <c r="H548" s="11">
        <v>11</v>
      </c>
      <c r="I548" s="20" t="s">
        <v>259</v>
      </c>
      <c r="J548" s="11" t="s">
        <v>261</v>
      </c>
      <c r="K548" s="11" t="s">
        <v>1113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1095</v>
      </c>
      <c r="F549" s="10">
        <v>42036</v>
      </c>
      <c r="G549" s="10">
        <v>45689</v>
      </c>
      <c r="H549" s="11">
        <v>11</v>
      </c>
      <c r="I549" s="20" t="s">
        <v>259</v>
      </c>
      <c r="J549" s="11" t="s">
        <v>261</v>
      </c>
      <c r="K549" s="11" t="s">
        <v>1113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1096</v>
      </c>
      <c r="F550" s="10">
        <v>42036</v>
      </c>
      <c r="G550" s="10">
        <v>45689</v>
      </c>
      <c r="H550" s="11">
        <v>11</v>
      </c>
      <c r="I550" s="20" t="s">
        <v>259</v>
      </c>
      <c r="J550" s="11" t="s">
        <v>261</v>
      </c>
      <c r="K550" s="11" t="s">
        <v>1113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1097</v>
      </c>
      <c r="F551" s="10">
        <v>42036</v>
      </c>
      <c r="G551" s="10">
        <v>45689</v>
      </c>
      <c r="H551" s="11">
        <v>11</v>
      </c>
      <c r="I551" s="20" t="s">
        <v>259</v>
      </c>
      <c r="J551" s="11" t="s">
        <v>261</v>
      </c>
      <c r="K551" s="11" t="s">
        <v>1113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1098</v>
      </c>
      <c r="F552" s="10">
        <v>42036</v>
      </c>
      <c r="G552" s="10">
        <v>45689</v>
      </c>
      <c r="H552" s="11">
        <v>11</v>
      </c>
      <c r="I552" s="20" t="s">
        <v>259</v>
      </c>
      <c r="J552" s="11" t="s">
        <v>261</v>
      </c>
      <c r="K552" s="11" t="s">
        <v>1113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1099</v>
      </c>
      <c r="F553" s="10">
        <v>42036</v>
      </c>
      <c r="G553" s="10">
        <v>45689</v>
      </c>
      <c r="H553" s="11">
        <v>11</v>
      </c>
      <c r="I553" s="20" t="s">
        <v>259</v>
      </c>
      <c r="J553" s="11" t="s">
        <v>261</v>
      </c>
      <c r="K553" s="11" t="s">
        <v>1113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1100</v>
      </c>
      <c r="F554" s="10">
        <v>42036</v>
      </c>
      <c r="G554" s="10">
        <v>45689</v>
      </c>
      <c r="H554" s="11">
        <v>11</v>
      </c>
      <c r="I554" s="20" t="s">
        <v>259</v>
      </c>
      <c r="J554" s="11" t="s">
        <v>261</v>
      </c>
      <c r="K554" s="11" t="s">
        <v>1113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1101</v>
      </c>
      <c r="F555" s="10">
        <v>42036</v>
      </c>
      <c r="G555" s="10">
        <v>45689</v>
      </c>
      <c r="H555" s="11">
        <v>11</v>
      </c>
      <c r="I555" s="20" t="s">
        <v>259</v>
      </c>
      <c r="J555" s="11" t="s">
        <v>261</v>
      </c>
      <c r="K555" s="11" t="s">
        <v>1113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1102</v>
      </c>
      <c r="F556" s="10">
        <v>42036</v>
      </c>
      <c r="G556" s="10">
        <v>45689</v>
      </c>
      <c r="H556" s="11">
        <v>11</v>
      </c>
      <c r="I556" s="20" t="s">
        <v>259</v>
      </c>
      <c r="J556" s="11" t="s">
        <v>261</v>
      </c>
      <c r="K556" s="11" t="s">
        <v>1113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1103</v>
      </c>
      <c r="F557" s="10">
        <v>42036</v>
      </c>
      <c r="G557" s="10">
        <v>45689</v>
      </c>
      <c r="H557" s="11">
        <v>11</v>
      </c>
      <c r="I557" s="20" t="s">
        <v>259</v>
      </c>
      <c r="J557" s="11" t="s">
        <v>261</v>
      </c>
      <c r="K557" s="11" t="s">
        <v>1113</v>
      </c>
      <c r="L557" s="11">
        <v>2</v>
      </c>
    </row>
    <row r="559" spans="1:12">
      <c r="A559" s="11" t="s">
        <v>1112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97190V" display="A125197190V" xr:uid="{00000000-0004-0000-0000-000001000000}"/>
    <hyperlink ref="E13" location="A125202806K" display="A125202806K" xr:uid="{00000000-0004-0000-0000-000002000000}"/>
    <hyperlink ref="E14" location="A125199998W" display="A125199998W" xr:uid="{00000000-0004-0000-0000-000003000000}"/>
    <hyperlink ref="E15" location="A125197170K" display="A125197170K" xr:uid="{00000000-0004-0000-0000-000004000000}"/>
    <hyperlink ref="E16" location="A125202786L" display="A125202786L" xr:uid="{00000000-0004-0000-0000-000005000000}"/>
    <hyperlink ref="E17" location="A125199978L" display="A125199978L" xr:uid="{00000000-0004-0000-0000-000006000000}"/>
    <hyperlink ref="E18" location="A125197194C" display="A125197194C" xr:uid="{00000000-0004-0000-0000-000007000000}"/>
    <hyperlink ref="E19" location="A125202810A" display="A125202810A" xr:uid="{00000000-0004-0000-0000-000008000000}"/>
    <hyperlink ref="E20" location="A125200002T" display="A125200002T" xr:uid="{00000000-0004-0000-0000-000009000000}"/>
    <hyperlink ref="E21" location="A125197198L" display="A125197198L" xr:uid="{00000000-0004-0000-0000-00000A000000}"/>
    <hyperlink ref="E22" location="A125202814K" display="A125202814K" xr:uid="{00000000-0004-0000-0000-00000B000000}"/>
    <hyperlink ref="E23" location="A125200006A" display="A125200006A" xr:uid="{00000000-0004-0000-0000-00000C000000}"/>
    <hyperlink ref="E24" location="A125197174V" display="A125197174V" xr:uid="{00000000-0004-0000-0000-00000D000000}"/>
    <hyperlink ref="E25" location="A125202790C" display="A125202790C" xr:uid="{00000000-0004-0000-0000-00000E000000}"/>
    <hyperlink ref="E26" location="A125199982C" display="A125199982C" xr:uid="{00000000-0004-0000-0000-00000F000000}"/>
    <hyperlink ref="E27" location="A125197178C" display="A125197178C" xr:uid="{00000000-0004-0000-0000-000010000000}"/>
    <hyperlink ref="E28" location="A125202794L" display="A125202794L" xr:uid="{00000000-0004-0000-0000-000011000000}"/>
    <hyperlink ref="E29" location="A125199986L" display="A125199986L" xr:uid="{00000000-0004-0000-0000-000012000000}"/>
    <hyperlink ref="E30" location="A125197182V" display="A125197182V" xr:uid="{00000000-0004-0000-0000-000013000000}"/>
    <hyperlink ref="E31" location="A125202798W" display="A125202798W" xr:uid="{00000000-0004-0000-0000-000014000000}"/>
    <hyperlink ref="E32" location="A125199990C" display="A125199990C" xr:uid="{00000000-0004-0000-0000-000015000000}"/>
    <hyperlink ref="E33" location="A125197162K" display="A125197162K" xr:uid="{00000000-0004-0000-0000-000016000000}"/>
    <hyperlink ref="E34" location="A125202778L" display="A125202778L" xr:uid="{00000000-0004-0000-0000-000017000000}"/>
    <hyperlink ref="E35" location="A125199970V" display="A125199970V" xr:uid="{00000000-0004-0000-0000-000018000000}"/>
    <hyperlink ref="E36" location="A125197202T" display="A125197202T" xr:uid="{00000000-0004-0000-0000-000019000000}"/>
    <hyperlink ref="E37" location="A125202818V" display="A125202818V" xr:uid="{00000000-0004-0000-0000-00001A000000}"/>
    <hyperlink ref="E38" location="A125200010T" display="A125200010T" xr:uid="{00000000-0004-0000-0000-00001B000000}"/>
    <hyperlink ref="E39" location="A125197186C" display="A125197186C" xr:uid="{00000000-0004-0000-0000-00001C000000}"/>
    <hyperlink ref="E40" location="A125202802A" display="A125202802A" xr:uid="{00000000-0004-0000-0000-00001D000000}"/>
    <hyperlink ref="E41" location="A125199994L" display="A125199994L" xr:uid="{00000000-0004-0000-0000-00001E000000}"/>
    <hyperlink ref="E42" location="A125197206A" display="A125197206A" xr:uid="{00000000-0004-0000-0000-00001F000000}"/>
    <hyperlink ref="E43" location="A125202822K" display="A125202822K" xr:uid="{00000000-0004-0000-0000-000020000000}"/>
    <hyperlink ref="E44" location="A125200014A" display="A125200014A" xr:uid="{00000000-0004-0000-0000-000021000000}"/>
    <hyperlink ref="E45" location="A125197166V" display="A125197166V" xr:uid="{00000000-0004-0000-0000-000022000000}"/>
    <hyperlink ref="E46" location="A125202782C" display="A125202782C" xr:uid="{00000000-0004-0000-0000-000023000000}"/>
    <hyperlink ref="E47" location="A125199974C" display="A125199974C" xr:uid="{00000000-0004-0000-0000-000024000000}"/>
    <hyperlink ref="E48" location="A125197158V" display="A125197158V" xr:uid="{00000000-0004-0000-0000-000025000000}"/>
    <hyperlink ref="E49" location="A125202774C" display="A125202774C" xr:uid="{00000000-0004-0000-0000-000026000000}"/>
    <hyperlink ref="E50" location="A125199966C" display="A125199966C" xr:uid="{00000000-0004-0000-0000-000027000000}"/>
    <hyperlink ref="E51" location="A125198594J" display="A125198594J" xr:uid="{00000000-0004-0000-0000-000028000000}"/>
    <hyperlink ref="E52" location="A125204210J" display="A125204210J" xr:uid="{00000000-0004-0000-0000-000029000000}"/>
    <hyperlink ref="E53" location="A125201402W" display="A125201402W" xr:uid="{00000000-0004-0000-0000-00002A000000}"/>
    <hyperlink ref="E54" location="A125198574X" display="A125198574X" xr:uid="{00000000-0004-0000-0000-00002B000000}"/>
    <hyperlink ref="E55" location="A125204190K" display="A125204190K" xr:uid="{00000000-0004-0000-0000-00002C000000}"/>
    <hyperlink ref="E56" location="A125201382X" display="A125201382X" xr:uid="{00000000-0004-0000-0000-00002D000000}"/>
    <hyperlink ref="E57" location="A125198598T" display="A125198598T" xr:uid="{00000000-0004-0000-0000-00002E000000}"/>
    <hyperlink ref="E58" location="A125204214T" display="A125204214T" xr:uid="{00000000-0004-0000-0000-00002F000000}"/>
    <hyperlink ref="E59" location="A125201406F" display="A125201406F" xr:uid="{00000000-0004-0000-0000-000030000000}"/>
    <hyperlink ref="E60" location="A125198602W" display="A125198602W" xr:uid="{00000000-0004-0000-0000-000031000000}"/>
    <hyperlink ref="E61" location="A125204218A" display="A125204218A" xr:uid="{00000000-0004-0000-0000-000032000000}"/>
    <hyperlink ref="E62" location="A125201410W" display="A125201410W" xr:uid="{00000000-0004-0000-0000-000033000000}"/>
    <hyperlink ref="E63" location="A125198578J" display="A125198578J" xr:uid="{00000000-0004-0000-0000-000034000000}"/>
    <hyperlink ref="E64" location="A125204194V" display="A125204194V" xr:uid="{00000000-0004-0000-0000-000035000000}"/>
    <hyperlink ref="E65" location="A125201386J" display="A125201386J" xr:uid="{00000000-0004-0000-0000-000036000000}"/>
    <hyperlink ref="E66" location="A125198582X" display="A125198582X" xr:uid="{00000000-0004-0000-0000-000037000000}"/>
    <hyperlink ref="E67" location="A125204198C" display="A125204198C" xr:uid="{00000000-0004-0000-0000-000038000000}"/>
    <hyperlink ref="E68" location="A125201390X" display="A125201390X" xr:uid="{00000000-0004-0000-0000-000039000000}"/>
    <hyperlink ref="E69" location="A125198586J" display="A125198586J" xr:uid="{00000000-0004-0000-0000-00003A000000}"/>
    <hyperlink ref="E70" location="A125204202J" display="A125204202J" xr:uid="{00000000-0004-0000-0000-00003B000000}"/>
    <hyperlink ref="E71" location="A125201394J" display="A125201394J" xr:uid="{00000000-0004-0000-0000-00003C000000}"/>
    <hyperlink ref="E72" location="A125198566X" display="A125198566X" xr:uid="{00000000-0004-0000-0000-00003D000000}"/>
    <hyperlink ref="E73" location="A125204182K" display="A125204182K" xr:uid="{00000000-0004-0000-0000-00003E000000}"/>
    <hyperlink ref="E74" location="A125201374X" display="A125201374X" xr:uid="{00000000-0004-0000-0000-00003F000000}"/>
    <hyperlink ref="E75" location="A125198606F" display="A125198606F" xr:uid="{00000000-0004-0000-0000-000040000000}"/>
    <hyperlink ref="E76" location="A125204222T" display="A125204222T" xr:uid="{00000000-0004-0000-0000-000041000000}"/>
    <hyperlink ref="E77" location="A125201414F" display="A125201414F" xr:uid="{00000000-0004-0000-0000-000042000000}"/>
    <hyperlink ref="E78" location="A125198590X" display="A125198590X" xr:uid="{00000000-0004-0000-0000-000043000000}"/>
    <hyperlink ref="E79" location="A125204206T" display="A125204206T" xr:uid="{00000000-0004-0000-0000-000044000000}"/>
    <hyperlink ref="E80" location="A125201398T" display="A125201398T" xr:uid="{00000000-0004-0000-0000-000045000000}"/>
    <hyperlink ref="E81" location="A125198610W" display="A125198610W" xr:uid="{00000000-0004-0000-0000-000046000000}"/>
    <hyperlink ref="E82" location="A125204226A" display="A125204226A" xr:uid="{00000000-0004-0000-0000-000047000000}"/>
    <hyperlink ref="E83" location="A125201418R" display="A125201418R" xr:uid="{00000000-0004-0000-0000-000048000000}"/>
    <hyperlink ref="E84" location="A125198570R" display="A125198570R" xr:uid="{00000000-0004-0000-0000-000049000000}"/>
    <hyperlink ref="E85" location="A125204186V" display="A125204186V" xr:uid="{00000000-0004-0000-0000-00004A000000}"/>
    <hyperlink ref="E86" location="A125201378J" display="A125201378J" xr:uid="{00000000-0004-0000-0000-00004B000000}"/>
    <hyperlink ref="E87" location="A125198562R" display="A125198562R" xr:uid="{00000000-0004-0000-0000-00004C000000}"/>
    <hyperlink ref="E88" location="A125204178V" display="A125204178V" xr:uid="{00000000-0004-0000-0000-00004D000000}"/>
    <hyperlink ref="E89" location="A125201370R" display="A125201370R" xr:uid="{00000000-0004-0000-0000-00004E000000}"/>
    <hyperlink ref="E90" location="A125197658R" display="A125197658R" xr:uid="{00000000-0004-0000-0000-00004F000000}"/>
    <hyperlink ref="E91" location="A125203274A" display="A125203274A" xr:uid="{00000000-0004-0000-0000-000050000000}"/>
    <hyperlink ref="E92" location="A125200466R" display="A125200466R" xr:uid="{00000000-0004-0000-0000-000051000000}"/>
    <hyperlink ref="E93" location="A125197638F" display="A125197638F" xr:uid="{00000000-0004-0000-0000-000052000000}"/>
    <hyperlink ref="E94" location="A125203254T" display="A125203254T" xr:uid="{00000000-0004-0000-0000-000053000000}"/>
    <hyperlink ref="E95" location="A125200446F" display="A125200446F" xr:uid="{00000000-0004-0000-0000-000054000000}"/>
    <hyperlink ref="E96" location="A125197662F" display="A125197662F" xr:uid="{00000000-0004-0000-0000-000055000000}"/>
    <hyperlink ref="E97" location="A125203278K" display="A125203278K" xr:uid="{00000000-0004-0000-0000-000056000000}"/>
    <hyperlink ref="E98" location="A125200470F" display="A125200470F" xr:uid="{00000000-0004-0000-0000-000057000000}"/>
    <hyperlink ref="E99" location="A125197666R" display="A125197666R" xr:uid="{00000000-0004-0000-0000-000058000000}"/>
    <hyperlink ref="E100" location="A125203282A" display="A125203282A" xr:uid="{00000000-0004-0000-0000-000059000000}"/>
    <hyperlink ref="E101" location="A125200474R" display="A125200474R" xr:uid="{00000000-0004-0000-0000-00005A000000}"/>
    <hyperlink ref="E102" location="A125197642W" display="A125197642W" xr:uid="{00000000-0004-0000-0000-00005B000000}"/>
    <hyperlink ref="E103" location="A125203258A" display="A125203258A" xr:uid="{00000000-0004-0000-0000-00005C000000}"/>
    <hyperlink ref="E104" location="A125200450W" display="A125200450W" xr:uid="{00000000-0004-0000-0000-00005D000000}"/>
    <hyperlink ref="E105" location="A125197646F" display="A125197646F" xr:uid="{00000000-0004-0000-0000-00005E000000}"/>
    <hyperlink ref="E106" location="A125203262T" display="A125203262T" xr:uid="{00000000-0004-0000-0000-00005F000000}"/>
    <hyperlink ref="E107" location="A125200454F" display="A125200454F" xr:uid="{00000000-0004-0000-0000-000060000000}"/>
    <hyperlink ref="E108" location="A125197650W" display="A125197650W" xr:uid="{00000000-0004-0000-0000-000061000000}"/>
    <hyperlink ref="E109" location="A125203266A" display="A125203266A" xr:uid="{00000000-0004-0000-0000-000062000000}"/>
    <hyperlink ref="E110" location="A125200458R" display="A125200458R" xr:uid="{00000000-0004-0000-0000-000063000000}"/>
    <hyperlink ref="E111" location="A125197630L" display="A125197630L" xr:uid="{00000000-0004-0000-0000-000064000000}"/>
    <hyperlink ref="E112" location="A125203246T" display="A125203246T" xr:uid="{00000000-0004-0000-0000-000065000000}"/>
    <hyperlink ref="E113" location="A125200438F" display="A125200438F" xr:uid="{00000000-0004-0000-0000-000066000000}"/>
    <hyperlink ref="E114" location="A125197670F" display="A125197670F" xr:uid="{00000000-0004-0000-0000-000067000000}"/>
    <hyperlink ref="E115" location="A125203286K" display="A125203286K" xr:uid="{00000000-0004-0000-0000-000068000000}"/>
    <hyperlink ref="E116" location="A125200478X" display="A125200478X" xr:uid="{00000000-0004-0000-0000-000069000000}"/>
    <hyperlink ref="E117" location="A125197654F" display="A125197654F" xr:uid="{00000000-0004-0000-0000-00006A000000}"/>
    <hyperlink ref="E118" location="A125203270T" display="A125203270T" xr:uid="{00000000-0004-0000-0000-00006B000000}"/>
    <hyperlink ref="E119" location="A125200462F" display="A125200462F" xr:uid="{00000000-0004-0000-0000-00006C000000}"/>
    <hyperlink ref="E120" location="A125197674R" display="A125197674R" xr:uid="{00000000-0004-0000-0000-00006D000000}"/>
    <hyperlink ref="E121" location="A125203290A" display="A125203290A" xr:uid="{00000000-0004-0000-0000-00006E000000}"/>
    <hyperlink ref="E122" location="A125200482R" display="A125200482R" xr:uid="{00000000-0004-0000-0000-00006F000000}"/>
    <hyperlink ref="E123" location="A125197634W" display="A125197634W" xr:uid="{00000000-0004-0000-0000-000070000000}"/>
    <hyperlink ref="E124" location="A125203250J" display="A125203250J" xr:uid="{00000000-0004-0000-0000-000071000000}"/>
    <hyperlink ref="E125" location="A125200442W" display="A125200442W" xr:uid="{00000000-0004-0000-0000-000072000000}"/>
    <hyperlink ref="E126" location="A125197626W" display="A125197626W" xr:uid="{00000000-0004-0000-0000-000073000000}"/>
    <hyperlink ref="E127" location="A125203242J" display="A125203242J" xr:uid="{00000000-0004-0000-0000-000074000000}"/>
    <hyperlink ref="E128" location="A125200434W" display="A125200434W" xr:uid="{00000000-0004-0000-0000-000075000000}"/>
    <hyperlink ref="E129" location="A125199062L" display="A125199062L" xr:uid="{00000000-0004-0000-0000-000076000000}"/>
    <hyperlink ref="E130" location="A125204678R" display="A125204678R" xr:uid="{00000000-0004-0000-0000-000077000000}"/>
    <hyperlink ref="E131" location="A125201870K" display="A125201870K" xr:uid="{00000000-0004-0000-0000-000078000000}"/>
    <hyperlink ref="E132" location="A125199042C" display="A125199042C" xr:uid="{00000000-0004-0000-0000-000079000000}"/>
    <hyperlink ref="E133" location="A125204658F" display="A125204658F" xr:uid="{00000000-0004-0000-0000-00007A000000}"/>
    <hyperlink ref="E134" location="A125201850A" display="A125201850A" xr:uid="{00000000-0004-0000-0000-00007B000000}"/>
    <hyperlink ref="E135" location="A125199066W" display="A125199066W" xr:uid="{00000000-0004-0000-0000-00007C000000}"/>
    <hyperlink ref="E136" location="A125204682F" display="A125204682F" xr:uid="{00000000-0004-0000-0000-00007D000000}"/>
    <hyperlink ref="E137" location="A125201874V" display="A125201874V" xr:uid="{00000000-0004-0000-0000-00007E000000}"/>
    <hyperlink ref="E138" location="A125199070L" display="A125199070L" xr:uid="{00000000-0004-0000-0000-00007F000000}"/>
    <hyperlink ref="E139" location="A125204686R" display="A125204686R" xr:uid="{00000000-0004-0000-0000-000080000000}"/>
    <hyperlink ref="E140" location="A125201878C" display="A125201878C" xr:uid="{00000000-0004-0000-0000-000081000000}"/>
    <hyperlink ref="E141" location="A125199046L" display="A125199046L" xr:uid="{00000000-0004-0000-0000-000082000000}"/>
    <hyperlink ref="E142" location="A125204662W" display="A125204662W" xr:uid="{00000000-0004-0000-0000-000083000000}"/>
    <hyperlink ref="E143" location="A125201854K" display="A125201854K" xr:uid="{00000000-0004-0000-0000-000084000000}"/>
    <hyperlink ref="E144" location="A125199050C" display="A125199050C" xr:uid="{00000000-0004-0000-0000-000085000000}"/>
    <hyperlink ref="E145" location="A125204666F" display="A125204666F" xr:uid="{00000000-0004-0000-0000-000086000000}"/>
    <hyperlink ref="E146" location="A125201858V" display="A125201858V" xr:uid="{00000000-0004-0000-0000-000087000000}"/>
    <hyperlink ref="E147" location="A125199054L" display="A125199054L" xr:uid="{00000000-0004-0000-0000-000088000000}"/>
    <hyperlink ref="E148" location="A125204670W" display="A125204670W" xr:uid="{00000000-0004-0000-0000-000089000000}"/>
    <hyperlink ref="E149" location="A125201862K" display="A125201862K" xr:uid="{00000000-0004-0000-0000-00008A000000}"/>
    <hyperlink ref="E150" location="A125199034C" display="A125199034C" xr:uid="{00000000-0004-0000-0000-00008B000000}"/>
    <hyperlink ref="E151" location="A125204650L" display="A125204650L" xr:uid="{00000000-0004-0000-0000-00008C000000}"/>
    <hyperlink ref="E152" location="A125201842A" display="A125201842A" xr:uid="{00000000-0004-0000-0000-00008D000000}"/>
    <hyperlink ref="E153" location="A125199074W" display="A125199074W" xr:uid="{00000000-0004-0000-0000-00008E000000}"/>
    <hyperlink ref="E154" location="A125204690F" display="A125204690F" xr:uid="{00000000-0004-0000-0000-00008F000000}"/>
    <hyperlink ref="E155" location="A125201882V" display="A125201882V" xr:uid="{00000000-0004-0000-0000-000090000000}"/>
    <hyperlink ref="E156" location="A125199058W" display="A125199058W" xr:uid="{00000000-0004-0000-0000-000091000000}"/>
    <hyperlink ref="E157" location="A125204674F" display="A125204674F" xr:uid="{00000000-0004-0000-0000-000092000000}"/>
    <hyperlink ref="E158" location="A125201866V" display="A125201866V" xr:uid="{00000000-0004-0000-0000-000093000000}"/>
    <hyperlink ref="E159" location="A125199078F" display="A125199078F" xr:uid="{00000000-0004-0000-0000-000094000000}"/>
    <hyperlink ref="E160" location="A125204694R" display="A125204694R" xr:uid="{00000000-0004-0000-0000-000095000000}"/>
    <hyperlink ref="E161" location="A125201886C" display="A125201886C" xr:uid="{00000000-0004-0000-0000-000096000000}"/>
    <hyperlink ref="E162" location="A125199038L" display="A125199038L" xr:uid="{00000000-0004-0000-0000-000097000000}"/>
    <hyperlink ref="E163" location="A125204654W" display="A125204654W" xr:uid="{00000000-0004-0000-0000-000098000000}"/>
    <hyperlink ref="E164" location="A125201846K" display="A125201846K" xr:uid="{00000000-0004-0000-0000-000099000000}"/>
    <hyperlink ref="E165" location="A125199030V" display="A125199030V" xr:uid="{00000000-0004-0000-0000-00009A000000}"/>
    <hyperlink ref="E166" location="A125204646W" display="A125204646W" xr:uid="{00000000-0004-0000-0000-00009B000000}"/>
    <hyperlink ref="E167" location="A125201838K" display="A125201838K" xr:uid="{00000000-0004-0000-0000-00009C000000}"/>
    <hyperlink ref="E168" location="A125199530R" display="A125199530R" xr:uid="{00000000-0004-0000-0000-00009D000000}"/>
    <hyperlink ref="E169" location="A125205146V" display="A125205146V" xr:uid="{00000000-0004-0000-0000-00009E000000}"/>
    <hyperlink ref="E170" location="A125202338J" display="A125202338J" xr:uid="{00000000-0004-0000-0000-00009F000000}"/>
    <hyperlink ref="E171" location="A125199510F" display="A125199510F" xr:uid="{00000000-0004-0000-0000-0000A0000000}"/>
    <hyperlink ref="E172" location="A125205126K" display="A125205126K" xr:uid="{00000000-0004-0000-0000-0000A1000000}"/>
    <hyperlink ref="E173" location="A125202318X" display="A125202318X" xr:uid="{00000000-0004-0000-0000-0000A2000000}"/>
    <hyperlink ref="E174" location="A125199534X" display="A125199534X" xr:uid="{00000000-0004-0000-0000-0000A3000000}"/>
    <hyperlink ref="E175" location="A125205150K" display="A125205150K" xr:uid="{00000000-0004-0000-0000-0000A4000000}"/>
    <hyperlink ref="E176" location="A125202342X" display="A125202342X" xr:uid="{00000000-0004-0000-0000-0000A5000000}"/>
    <hyperlink ref="E177" location="A125199538J" display="A125199538J" xr:uid="{00000000-0004-0000-0000-0000A6000000}"/>
    <hyperlink ref="E178" location="A125205154V" display="A125205154V" xr:uid="{00000000-0004-0000-0000-0000A7000000}"/>
    <hyperlink ref="E179" location="A125202346J" display="A125202346J" xr:uid="{00000000-0004-0000-0000-0000A8000000}"/>
    <hyperlink ref="E180" location="A125199514R" display="A125199514R" xr:uid="{00000000-0004-0000-0000-0000A9000000}"/>
    <hyperlink ref="E181" location="A125205130A" display="A125205130A" xr:uid="{00000000-0004-0000-0000-0000AA000000}"/>
    <hyperlink ref="E182" location="A125202322R" display="A125202322R" xr:uid="{00000000-0004-0000-0000-0000AB000000}"/>
    <hyperlink ref="E183" location="A125199518X" display="A125199518X" xr:uid="{00000000-0004-0000-0000-0000AC000000}"/>
    <hyperlink ref="E184" location="A125205134K" display="A125205134K" xr:uid="{00000000-0004-0000-0000-0000AD000000}"/>
    <hyperlink ref="E185" location="A125202326X" display="A125202326X" xr:uid="{00000000-0004-0000-0000-0000AE000000}"/>
    <hyperlink ref="E186" location="A125199522R" display="A125199522R" xr:uid="{00000000-0004-0000-0000-0000AF000000}"/>
    <hyperlink ref="E187" location="A125205138V" display="A125205138V" xr:uid="{00000000-0004-0000-0000-0000B0000000}"/>
    <hyperlink ref="E188" location="A125202330R" display="A125202330R" xr:uid="{00000000-0004-0000-0000-0000B1000000}"/>
    <hyperlink ref="E189" location="A125199502F" display="A125199502F" xr:uid="{00000000-0004-0000-0000-0000B2000000}"/>
    <hyperlink ref="E190" location="A125205118K" display="A125205118K" xr:uid="{00000000-0004-0000-0000-0000B3000000}"/>
    <hyperlink ref="E191" location="A125202310F" display="A125202310F" xr:uid="{00000000-0004-0000-0000-0000B4000000}"/>
    <hyperlink ref="E192" location="A125199542X" display="A125199542X" xr:uid="{00000000-0004-0000-0000-0000B5000000}"/>
    <hyperlink ref="E193" location="A125205158C" display="A125205158C" xr:uid="{00000000-0004-0000-0000-0000B6000000}"/>
    <hyperlink ref="E194" location="A125202350X" display="A125202350X" xr:uid="{00000000-0004-0000-0000-0000B7000000}"/>
    <hyperlink ref="E195" location="A125199526X" display="A125199526X" xr:uid="{00000000-0004-0000-0000-0000B8000000}"/>
    <hyperlink ref="E196" location="A125205142K" display="A125205142K" xr:uid="{00000000-0004-0000-0000-0000B9000000}"/>
    <hyperlink ref="E197" location="A125202334X" display="A125202334X" xr:uid="{00000000-0004-0000-0000-0000BA000000}"/>
    <hyperlink ref="E198" location="A125199546J" display="A125199546J" xr:uid="{00000000-0004-0000-0000-0000BB000000}"/>
    <hyperlink ref="E199" location="A125205162V" display="A125205162V" xr:uid="{00000000-0004-0000-0000-0000BC000000}"/>
    <hyperlink ref="E200" location="A125202354J" display="A125202354J" xr:uid="{00000000-0004-0000-0000-0000BD000000}"/>
    <hyperlink ref="E201" location="A125199506R" display="A125199506R" xr:uid="{00000000-0004-0000-0000-0000BE000000}"/>
    <hyperlink ref="E202" location="A125205122A" display="A125205122A" xr:uid="{00000000-0004-0000-0000-0000BF000000}"/>
    <hyperlink ref="E203" location="A125202314R" display="A125202314R" xr:uid="{00000000-0004-0000-0000-0000C0000000}"/>
    <hyperlink ref="E204" location="A125199498A" display="A125199498A" xr:uid="{00000000-0004-0000-0000-0000C1000000}"/>
    <hyperlink ref="E205" location="A125205114A" display="A125205114A" xr:uid="{00000000-0004-0000-0000-0000C2000000}"/>
    <hyperlink ref="E206" location="A125202306R" display="A125202306R" xr:uid="{00000000-0004-0000-0000-0000C3000000}"/>
    <hyperlink ref="E207" location="A125198126V" display="A125198126V" xr:uid="{00000000-0004-0000-0000-0000C4000000}"/>
    <hyperlink ref="E208" location="A125203742C" display="A125203742C" xr:uid="{00000000-0004-0000-0000-0000C5000000}"/>
    <hyperlink ref="E209" location="A125200934T" display="A125200934T" xr:uid="{00000000-0004-0000-0000-0000C6000000}"/>
    <hyperlink ref="E210" location="A125198106K" display="A125198106K" xr:uid="{00000000-0004-0000-0000-0000C7000000}"/>
    <hyperlink ref="E211" location="A125203722V" display="A125203722V" xr:uid="{00000000-0004-0000-0000-0000C8000000}"/>
    <hyperlink ref="E212" location="A125200914J" display="A125200914J" xr:uid="{00000000-0004-0000-0000-0000C9000000}"/>
    <hyperlink ref="E213" location="A125198130K" display="A125198130K" xr:uid="{00000000-0004-0000-0000-0000CA000000}"/>
    <hyperlink ref="E214" location="A125203746L" display="A125203746L" xr:uid="{00000000-0004-0000-0000-0000CB000000}"/>
    <hyperlink ref="E215" location="A125200938A" display="A125200938A" xr:uid="{00000000-0004-0000-0000-0000CC000000}"/>
    <hyperlink ref="E216" location="A125198134V" display="A125198134V" xr:uid="{00000000-0004-0000-0000-0000CD000000}"/>
    <hyperlink ref="E217" location="A125203750C" display="A125203750C" xr:uid="{00000000-0004-0000-0000-0000CE000000}"/>
    <hyperlink ref="E218" location="A125200942T" display="A125200942T" xr:uid="{00000000-0004-0000-0000-0000CF000000}"/>
    <hyperlink ref="E219" location="A125198110A" display="A125198110A" xr:uid="{00000000-0004-0000-0000-0000D0000000}"/>
    <hyperlink ref="E220" location="A125203726C" display="A125203726C" xr:uid="{00000000-0004-0000-0000-0000D1000000}"/>
    <hyperlink ref="E221" location="A125200918T" display="A125200918T" xr:uid="{00000000-0004-0000-0000-0000D2000000}"/>
    <hyperlink ref="E222" location="A125198114K" display="A125198114K" xr:uid="{00000000-0004-0000-0000-0000D3000000}"/>
    <hyperlink ref="E223" location="A125203730V" display="A125203730V" xr:uid="{00000000-0004-0000-0000-0000D4000000}"/>
    <hyperlink ref="E224" location="A125200922J" display="A125200922J" xr:uid="{00000000-0004-0000-0000-0000D5000000}"/>
    <hyperlink ref="E225" location="A125198118V" display="A125198118V" xr:uid="{00000000-0004-0000-0000-0000D6000000}"/>
    <hyperlink ref="E226" location="A125203734C" display="A125203734C" xr:uid="{00000000-0004-0000-0000-0000D7000000}"/>
    <hyperlink ref="E227" location="A125200926T" display="A125200926T" xr:uid="{00000000-0004-0000-0000-0000D8000000}"/>
    <hyperlink ref="E228" location="A125198098W" display="A125198098W" xr:uid="{00000000-0004-0000-0000-0000D9000000}"/>
    <hyperlink ref="E229" location="A125203714V" display="A125203714V" xr:uid="{00000000-0004-0000-0000-0000DA000000}"/>
    <hyperlink ref="E230" location="A125200906J" display="A125200906J" xr:uid="{00000000-0004-0000-0000-0000DB000000}"/>
    <hyperlink ref="E231" location="A125198138C" display="A125198138C" xr:uid="{00000000-0004-0000-0000-0000DC000000}"/>
    <hyperlink ref="E232" location="A125203754L" display="A125203754L" xr:uid="{00000000-0004-0000-0000-0000DD000000}"/>
    <hyperlink ref="E233" location="A125200946A" display="A125200946A" xr:uid="{00000000-0004-0000-0000-0000DE000000}"/>
    <hyperlink ref="E234" location="A125198122K" display="A125198122K" xr:uid="{00000000-0004-0000-0000-0000DF000000}"/>
    <hyperlink ref="E235" location="A125203738L" display="A125203738L" xr:uid="{00000000-0004-0000-0000-0000E0000000}"/>
    <hyperlink ref="E236" location="A125200930J" display="A125200930J" xr:uid="{00000000-0004-0000-0000-0000E1000000}"/>
    <hyperlink ref="E237" location="A125198142V" display="A125198142V" xr:uid="{00000000-0004-0000-0000-0000E2000000}"/>
    <hyperlink ref="E238" location="A125203758W" display="A125203758W" xr:uid="{00000000-0004-0000-0000-0000E3000000}"/>
    <hyperlink ref="E239" location="A125200950T" display="A125200950T" xr:uid="{00000000-0004-0000-0000-0000E4000000}"/>
    <hyperlink ref="E240" location="A125198102A" display="A125198102A" xr:uid="{00000000-0004-0000-0000-0000E5000000}"/>
    <hyperlink ref="E241" location="A125203718C" display="A125203718C" xr:uid="{00000000-0004-0000-0000-0000E6000000}"/>
    <hyperlink ref="E242" location="A125200910X" display="A125200910X" xr:uid="{00000000-0004-0000-0000-0000E7000000}"/>
    <hyperlink ref="E243" location="A125198094L" display="A125198094L" xr:uid="{00000000-0004-0000-0000-0000E8000000}"/>
    <hyperlink ref="E244" location="A125203710K" display="A125203710K" xr:uid="{00000000-0004-0000-0000-0000E9000000}"/>
    <hyperlink ref="E245" location="A125200902X" display="A125200902X" xr:uid="{00000000-0004-0000-0000-0000EA000000}"/>
    <hyperlink ref="E246" location="A125197502V" display="A125197502V" xr:uid="{00000000-0004-0000-0000-0000EB000000}"/>
    <hyperlink ref="E247" location="A125203118X" display="A125203118X" xr:uid="{00000000-0004-0000-0000-0000EC000000}"/>
    <hyperlink ref="E248" location="A125200310V" display="A125200310V" xr:uid="{00000000-0004-0000-0000-0000ED000000}"/>
    <hyperlink ref="E249" location="A125197482W" display="A125197482W" xr:uid="{00000000-0004-0000-0000-0000EE000000}"/>
    <hyperlink ref="E250" location="A125203098A" display="A125203098A" xr:uid="{00000000-0004-0000-0000-0000EF000000}"/>
    <hyperlink ref="E251" location="A125200290W" display="A125200290W" xr:uid="{00000000-0004-0000-0000-0000F0000000}"/>
    <hyperlink ref="E252" location="A125197506C" display="A125197506C" xr:uid="{00000000-0004-0000-0000-0000F1000000}"/>
    <hyperlink ref="E253" location="A125203122R" display="A125203122R" xr:uid="{00000000-0004-0000-0000-0000F2000000}"/>
    <hyperlink ref="E254" location="A125200314C" display="A125200314C" xr:uid="{00000000-0004-0000-0000-0000F3000000}"/>
    <hyperlink ref="E255" location="A125197510V" display="A125197510V" xr:uid="{00000000-0004-0000-0000-0000F4000000}"/>
    <hyperlink ref="E256" location="A125203126X" display="A125203126X" xr:uid="{00000000-0004-0000-0000-0000F5000000}"/>
    <hyperlink ref="E257" location="A125200318L" display="A125200318L" xr:uid="{00000000-0004-0000-0000-0000F6000000}"/>
    <hyperlink ref="E258" location="A125197486F" display="A125197486F" xr:uid="{00000000-0004-0000-0000-0000F7000000}"/>
    <hyperlink ref="E259" location="A125203102F" display="A125203102F" xr:uid="{00000000-0004-0000-0000-0000F8000000}"/>
    <hyperlink ref="E260" location="A125200294F" display="A125200294F" xr:uid="{00000000-0004-0000-0000-0000F9000000}"/>
    <hyperlink ref="E261" location="A125197490W" display="A125197490W" xr:uid="{00000000-0004-0000-0000-0000FA000000}"/>
    <hyperlink ref="E262" location="A125203106R" display="A125203106R" xr:uid="{00000000-0004-0000-0000-0000FB000000}"/>
    <hyperlink ref="E263" location="A125200298R" display="A125200298R" xr:uid="{00000000-0004-0000-0000-0000FC000000}"/>
    <hyperlink ref="E264" location="A125197494F" display="A125197494F" xr:uid="{00000000-0004-0000-0000-0000FD000000}"/>
    <hyperlink ref="E265" location="A125203110F" display="A125203110F" xr:uid="{00000000-0004-0000-0000-0000FE000000}"/>
    <hyperlink ref="E266" location="A125200302V" display="A125200302V" xr:uid="{00000000-0004-0000-0000-0000FF000000}"/>
    <hyperlink ref="E267" location="A125197474W" display="A125197474W" xr:uid="{00000000-0004-0000-0000-000000010000}"/>
    <hyperlink ref="E268" location="A125203090J" display="A125203090J" xr:uid="{00000000-0004-0000-0000-000001010000}"/>
    <hyperlink ref="E269" location="A125200282W" display="A125200282W" xr:uid="{00000000-0004-0000-0000-000002010000}"/>
    <hyperlink ref="E270" location="A125197514C" display="A125197514C" xr:uid="{00000000-0004-0000-0000-000003010000}"/>
    <hyperlink ref="E271" location="A125203130R" display="A125203130R" xr:uid="{00000000-0004-0000-0000-000004010000}"/>
    <hyperlink ref="E272" location="A125200322C" display="A125200322C" xr:uid="{00000000-0004-0000-0000-000005010000}"/>
    <hyperlink ref="E273" location="A125197498R" display="A125197498R" xr:uid="{00000000-0004-0000-0000-000006010000}"/>
    <hyperlink ref="E274" location="A125203114R" display="A125203114R" xr:uid="{00000000-0004-0000-0000-000007010000}"/>
    <hyperlink ref="E275" location="A125200306C" display="A125200306C" xr:uid="{00000000-0004-0000-0000-000008010000}"/>
    <hyperlink ref="E276" location="A125197518L" display="A125197518L" xr:uid="{00000000-0004-0000-0000-000009010000}"/>
    <hyperlink ref="E277" location="A125203134X" display="A125203134X" xr:uid="{00000000-0004-0000-0000-00000A010000}"/>
    <hyperlink ref="E278" location="A125200326L" display="A125200326L" xr:uid="{00000000-0004-0000-0000-00000B010000}"/>
    <hyperlink ref="E279" location="A125197478F" display="A125197478F" xr:uid="{00000000-0004-0000-0000-00000C010000}"/>
    <hyperlink ref="E280" location="A125203094T" display="A125203094T" xr:uid="{00000000-0004-0000-0000-00000D010000}"/>
    <hyperlink ref="E281" location="A125200286F" display="A125200286F" xr:uid="{00000000-0004-0000-0000-00000E010000}"/>
    <hyperlink ref="E282" location="A125197470L" display="A125197470L" xr:uid="{00000000-0004-0000-0000-00000F010000}"/>
    <hyperlink ref="E283" location="A125203086T" display="A125203086T" xr:uid="{00000000-0004-0000-0000-000010010000}"/>
    <hyperlink ref="E284" location="A125200278F" display="A125200278F" xr:uid="{00000000-0004-0000-0000-000011010000}"/>
    <hyperlink ref="E285" location="A125197294L" display="A125197294L" xr:uid="{00000000-0004-0000-0000-000012010000}"/>
    <hyperlink ref="E286" location="A125202910K" display="A125202910K" xr:uid="{00000000-0004-0000-0000-000013010000}"/>
    <hyperlink ref="E287" location="A125200102A" display="A125200102A" xr:uid="{00000000-0004-0000-0000-000014010000}"/>
    <hyperlink ref="E288" location="A125197274C" display="A125197274C" xr:uid="{00000000-0004-0000-0000-000015010000}"/>
    <hyperlink ref="E289" location="A125202890L" display="A125202890L" xr:uid="{00000000-0004-0000-0000-000016010000}"/>
    <hyperlink ref="E290" location="A125200082C" display="A125200082C" xr:uid="{00000000-0004-0000-0000-000017010000}"/>
    <hyperlink ref="E291" location="A125197298W" display="A125197298W" xr:uid="{00000000-0004-0000-0000-000018010000}"/>
    <hyperlink ref="E292" location="A125202914V" display="A125202914V" xr:uid="{00000000-0004-0000-0000-000019010000}"/>
    <hyperlink ref="E293" location="A125200106K" display="A125200106K" xr:uid="{00000000-0004-0000-0000-00001A010000}"/>
    <hyperlink ref="E294" location="A125197302A" display="A125197302A" xr:uid="{00000000-0004-0000-0000-00001B010000}"/>
    <hyperlink ref="E295" location="A125202918C" display="A125202918C" xr:uid="{00000000-0004-0000-0000-00001C010000}"/>
    <hyperlink ref="E296" location="A125200110A" display="A125200110A" xr:uid="{00000000-0004-0000-0000-00001D010000}"/>
    <hyperlink ref="E297" location="A125197278L" display="A125197278L" xr:uid="{00000000-0004-0000-0000-00001E010000}"/>
    <hyperlink ref="E298" location="A125202894W" display="A125202894W" xr:uid="{00000000-0004-0000-0000-00001F010000}"/>
    <hyperlink ref="E299" location="A125200086L" display="A125200086L" xr:uid="{00000000-0004-0000-0000-000020010000}"/>
    <hyperlink ref="E300" location="A125197282C" display="A125197282C" xr:uid="{00000000-0004-0000-0000-000021010000}"/>
    <hyperlink ref="E301" location="A125202898F" display="A125202898F" xr:uid="{00000000-0004-0000-0000-000022010000}"/>
    <hyperlink ref="E302" location="A125200090C" display="A125200090C" xr:uid="{00000000-0004-0000-0000-000023010000}"/>
    <hyperlink ref="E303" location="A125197286L" display="A125197286L" xr:uid="{00000000-0004-0000-0000-000024010000}"/>
    <hyperlink ref="E304" location="A125202902K" display="A125202902K" xr:uid="{00000000-0004-0000-0000-000025010000}"/>
    <hyperlink ref="E305" location="A125200094L" display="A125200094L" xr:uid="{00000000-0004-0000-0000-000026010000}"/>
    <hyperlink ref="E306" location="A125197266C" display="A125197266C" xr:uid="{00000000-0004-0000-0000-000027010000}"/>
    <hyperlink ref="E307" location="A125202882L" display="A125202882L" xr:uid="{00000000-0004-0000-0000-000028010000}"/>
    <hyperlink ref="E308" location="A125200074C" display="A125200074C" xr:uid="{00000000-0004-0000-0000-000029010000}"/>
    <hyperlink ref="E309" location="A125197306K" display="A125197306K" xr:uid="{00000000-0004-0000-0000-00002A010000}"/>
    <hyperlink ref="E310" location="A125202922V" display="A125202922V" xr:uid="{00000000-0004-0000-0000-00002B010000}"/>
    <hyperlink ref="E311" location="A125200114K" display="A125200114K" xr:uid="{00000000-0004-0000-0000-00002C010000}"/>
    <hyperlink ref="E312" location="A125197290C" display="A125197290C" xr:uid="{00000000-0004-0000-0000-00002D010000}"/>
    <hyperlink ref="E313" location="A125202906V" display="A125202906V" xr:uid="{00000000-0004-0000-0000-00002E010000}"/>
    <hyperlink ref="E314" location="A125200098W" display="A125200098W" xr:uid="{00000000-0004-0000-0000-00002F010000}"/>
    <hyperlink ref="E315" location="A125197310A" display="A125197310A" xr:uid="{00000000-0004-0000-0000-000030010000}"/>
    <hyperlink ref="E316" location="A125202926C" display="A125202926C" xr:uid="{00000000-0004-0000-0000-000031010000}"/>
    <hyperlink ref="E317" location="A125200118V" display="A125200118V" xr:uid="{00000000-0004-0000-0000-000032010000}"/>
    <hyperlink ref="E318" location="A125197270V" display="A125197270V" xr:uid="{00000000-0004-0000-0000-000033010000}"/>
    <hyperlink ref="E319" location="A125202886W" display="A125202886W" xr:uid="{00000000-0004-0000-0000-000034010000}"/>
    <hyperlink ref="E320" location="A125200078L" display="A125200078L" xr:uid="{00000000-0004-0000-0000-000035010000}"/>
    <hyperlink ref="E321" location="A125197262V" display="A125197262V" xr:uid="{00000000-0004-0000-0000-000036010000}"/>
    <hyperlink ref="E322" location="A125202878W" display="A125202878W" xr:uid="{00000000-0004-0000-0000-000037010000}"/>
    <hyperlink ref="E323" location="A125200070V" display="A125200070V" xr:uid="{00000000-0004-0000-0000-000038010000}"/>
    <hyperlink ref="E324" location="A125197554W" display="A125197554W" xr:uid="{00000000-0004-0000-0000-000039010000}"/>
    <hyperlink ref="E325" location="A125203170J" display="A125203170J" xr:uid="{00000000-0004-0000-0000-00003A010000}"/>
    <hyperlink ref="E326" location="A125200362W" display="A125200362W" xr:uid="{00000000-0004-0000-0000-00003B010000}"/>
    <hyperlink ref="E327" location="A125197534L" display="A125197534L" xr:uid="{00000000-0004-0000-0000-00003C010000}"/>
    <hyperlink ref="E328" location="A125203150X" display="A125203150X" xr:uid="{00000000-0004-0000-0000-00003D010000}"/>
    <hyperlink ref="E329" location="A125200342L" display="A125200342L" xr:uid="{00000000-0004-0000-0000-00003E010000}"/>
    <hyperlink ref="E330" location="A125197558F" display="A125197558F" xr:uid="{00000000-0004-0000-0000-00003F010000}"/>
    <hyperlink ref="E331" location="A125203174T" display="A125203174T" xr:uid="{00000000-0004-0000-0000-000040010000}"/>
    <hyperlink ref="E332" location="A125200366F" display="A125200366F" xr:uid="{00000000-0004-0000-0000-000041010000}"/>
    <hyperlink ref="E333" location="A125197562W" display="A125197562W" xr:uid="{00000000-0004-0000-0000-000042010000}"/>
    <hyperlink ref="E334" location="A125203178A" display="A125203178A" xr:uid="{00000000-0004-0000-0000-000043010000}"/>
    <hyperlink ref="E335" location="A125200370W" display="A125200370W" xr:uid="{00000000-0004-0000-0000-000044010000}"/>
    <hyperlink ref="E336" location="A125197538W" display="A125197538W" xr:uid="{00000000-0004-0000-0000-000045010000}"/>
    <hyperlink ref="E337" location="A125203154J" display="A125203154J" xr:uid="{00000000-0004-0000-0000-000046010000}"/>
    <hyperlink ref="E338" location="A125200346W" display="A125200346W" xr:uid="{00000000-0004-0000-0000-000047010000}"/>
    <hyperlink ref="E339" location="A125197542L" display="A125197542L" xr:uid="{00000000-0004-0000-0000-000048010000}"/>
    <hyperlink ref="E340" location="A125203158T" display="A125203158T" xr:uid="{00000000-0004-0000-0000-000049010000}"/>
    <hyperlink ref="E341" location="A125200350L" display="A125200350L" xr:uid="{00000000-0004-0000-0000-00004A010000}"/>
    <hyperlink ref="E342" location="A125197546W" display="A125197546W" xr:uid="{00000000-0004-0000-0000-00004B010000}"/>
    <hyperlink ref="E343" location="A125203162J" display="A125203162J" xr:uid="{00000000-0004-0000-0000-00004C010000}"/>
    <hyperlink ref="E344" location="A125200354W" display="A125200354W" xr:uid="{00000000-0004-0000-0000-00004D010000}"/>
    <hyperlink ref="E345" location="A125197526L" display="A125197526L" xr:uid="{00000000-0004-0000-0000-00004E010000}"/>
    <hyperlink ref="E346" location="A125203142X" display="A125203142X" xr:uid="{00000000-0004-0000-0000-00004F010000}"/>
    <hyperlink ref="E347" location="A125200334L" display="A125200334L" xr:uid="{00000000-0004-0000-0000-000050010000}"/>
    <hyperlink ref="E348" location="A125197566F" display="A125197566F" xr:uid="{00000000-0004-0000-0000-000051010000}"/>
    <hyperlink ref="E349" location="A125203182T" display="A125203182T" xr:uid="{00000000-0004-0000-0000-000052010000}"/>
    <hyperlink ref="E350" location="A125200374F" display="A125200374F" xr:uid="{00000000-0004-0000-0000-000053010000}"/>
    <hyperlink ref="E351" location="A125197550L" display="A125197550L" xr:uid="{00000000-0004-0000-0000-000054010000}"/>
    <hyperlink ref="E352" location="A125203166T" display="A125203166T" xr:uid="{00000000-0004-0000-0000-000055010000}"/>
    <hyperlink ref="E353" location="A125200358F" display="A125200358F" xr:uid="{00000000-0004-0000-0000-000056010000}"/>
    <hyperlink ref="E354" location="A125197570W" display="A125197570W" xr:uid="{00000000-0004-0000-0000-000057010000}"/>
    <hyperlink ref="E355" location="A125203186A" display="A125203186A" xr:uid="{00000000-0004-0000-0000-000058010000}"/>
    <hyperlink ref="E356" location="A125200378R" display="A125200378R" xr:uid="{00000000-0004-0000-0000-000059010000}"/>
    <hyperlink ref="E357" location="A125197530C" display="A125197530C" xr:uid="{00000000-0004-0000-0000-00005A010000}"/>
    <hyperlink ref="E358" location="A125203146J" display="A125203146J" xr:uid="{00000000-0004-0000-0000-00005B010000}"/>
    <hyperlink ref="E359" location="A125200338W" display="A125200338W" xr:uid="{00000000-0004-0000-0000-00005C010000}"/>
    <hyperlink ref="E360" location="A125197522C" display="A125197522C" xr:uid="{00000000-0004-0000-0000-00005D010000}"/>
    <hyperlink ref="E361" location="A125203138J" display="A125203138J" xr:uid="{00000000-0004-0000-0000-00005E010000}"/>
    <hyperlink ref="E362" location="A125200330C" display="A125200330C" xr:uid="{00000000-0004-0000-0000-00005F010000}"/>
    <hyperlink ref="E363" location="A125197606L" display="A125197606L" xr:uid="{00000000-0004-0000-0000-000060010000}"/>
    <hyperlink ref="E364" location="A125203222X" display="A125203222X" xr:uid="{00000000-0004-0000-0000-000061010000}"/>
    <hyperlink ref="E365" location="A125200414L" display="A125200414L" xr:uid="{00000000-0004-0000-0000-000062010000}"/>
    <hyperlink ref="E366" location="A125197586R" display="A125197586R" xr:uid="{00000000-0004-0000-0000-000063010000}"/>
    <hyperlink ref="E367" location="A125203202R" display="A125203202R" xr:uid="{00000000-0004-0000-0000-000064010000}"/>
    <hyperlink ref="E368" location="A125200394R" display="A125200394R" xr:uid="{00000000-0004-0000-0000-000065010000}"/>
    <hyperlink ref="E369" location="A125197610C" display="A125197610C" xr:uid="{00000000-0004-0000-0000-000066010000}"/>
    <hyperlink ref="E370" location="A125203226J" display="A125203226J" xr:uid="{00000000-0004-0000-0000-000067010000}"/>
    <hyperlink ref="E371" location="A125200418W" display="A125200418W" xr:uid="{00000000-0004-0000-0000-000068010000}"/>
    <hyperlink ref="E372" location="A125197614L" display="A125197614L" xr:uid="{00000000-0004-0000-0000-000069010000}"/>
    <hyperlink ref="E373" location="A125203230X" display="A125203230X" xr:uid="{00000000-0004-0000-0000-00006A010000}"/>
    <hyperlink ref="E374" location="A125200422L" display="A125200422L" xr:uid="{00000000-0004-0000-0000-00006B010000}"/>
    <hyperlink ref="E375" location="A125197590F" display="A125197590F" xr:uid="{00000000-0004-0000-0000-00006C010000}"/>
    <hyperlink ref="E376" location="A125203206X" display="A125203206X" xr:uid="{00000000-0004-0000-0000-00006D010000}"/>
    <hyperlink ref="E377" location="A125200398X" display="A125200398X" xr:uid="{00000000-0004-0000-0000-00006E010000}"/>
    <hyperlink ref="E378" location="A125197594R" display="A125197594R" xr:uid="{00000000-0004-0000-0000-00006F010000}"/>
    <hyperlink ref="E379" location="A125203210R" display="A125203210R" xr:uid="{00000000-0004-0000-0000-000070010000}"/>
    <hyperlink ref="E380" location="A125200402C" display="A125200402C" xr:uid="{00000000-0004-0000-0000-000071010000}"/>
    <hyperlink ref="E381" location="A125197598X" display="A125197598X" xr:uid="{00000000-0004-0000-0000-000072010000}"/>
    <hyperlink ref="E382" location="A125203214X" display="A125203214X" xr:uid="{00000000-0004-0000-0000-000073010000}"/>
    <hyperlink ref="E383" location="A125200406L" display="A125200406L" xr:uid="{00000000-0004-0000-0000-000074010000}"/>
    <hyperlink ref="E384" location="A125197578R" display="A125197578R" xr:uid="{00000000-0004-0000-0000-000075010000}"/>
    <hyperlink ref="E385" location="A125203194A" display="A125203194A" xr:uid="{00000000-0004-0000-0000-000076010000}"/>
    <hyperlink ref="E386" location="A125200386R" display="A125200386R" xr:uid="{00000000-0004-0000-0000-000077010000}"/>
    <hyperlink ref="E387" location="A125197618W" display="A125197618W" xr:uid="{00000000-0004-0000-0000-000078010000}"/>
    <hyperlink ref="E388" location="A125203234J" display="A125203234J" xr:uid="{00000000-0004-0000-0000-000079010000}"/>
    <hyperlink ref="E389" location="A125200426W" display="A125200426W" xr:uid="{00000000-0004-0000-0000-00007A010000}"/>
    <hyperlink ref="E390" location="A125197602C" display="A125197602C" xr:uid="{00000000-0004-0000-0000-00007B010000}"/>
    <hyperlink ref="E391" location="A125203218J" display="A125203218J" xr:uid="{00000000-0004-0000-0000-00007C010000}"/>
    <hyperlink ref="E392" location="A125200410C" display="A125200410C" xr:uid="{00000000-0004-0000-0000-00007D010000}"/>
    <hyperlink ref="E393" location="A125197622L" display="A125197622L" xr:uid="{00000000-0004-0000-0000-00007E010000}"/>
    <hyperlink ref="E394" location="A125203238T" display="A125203238T" xr:uid="{00000000-0004-0000-0000-00007F010000}"/>
    <hyperlink ref="E395" location="A125200430L" display="A125200430L" xr:uid="{00000000-0004-0000-0000-000080010000}"/>
    <hyperlink ref="E396" location="A125197582F" display="A125197582F" xr:uid="{00000000-0004-0000-0000-000081010000}"/>
    <hyperlink ref="E397" location="A125203198K" display="A125203198K" xr:uid="{00000000-0004-0000-0000-000082010000}"/>
    <hyperlink ref="E398" location="A125200390F" display="A125200390F" xr:uid="{00000000-0004-0000-0000-000083010000}"/>
    <hyperlink ref="E399" location="A125197574F" display="A125197574F" xr:uid="{00000000-0004-0000-0000-000084010000}"/>
    <hyperlink ref="E400" location="A125203190T" display="A125203190T" xr:uid="{00000000-0004-0000-0000-000085010000}"/>
    <hyperlink ref="E401" location="A125200382F" display="A125200382F" xr:uid="{00000000-0004-0000-0000-000086010000}"/>
    <hyperlink ref="E402" location="A125197346C" display="A125197346C" xr:uid="{00000000-0004-0000-0000-000087010000}"/>
    <hyperlink ref="E403" location="A125202962L" display="A125202962L" xr:uid="{00000000-0004-0000-0000-000088010000}"/>
    <hyperlink ref="E404" location="A125200154C" display="A125200154C" xr:uid="{00000000-0004-0000-0000-000089010000}"/>
    <hyperlink ref="E405" location="A125197326V" display="A125197326V" xr:uid="{00000000-0004-0000-0000-00008A010000}"/>
    <hyperlink ref="E406" location="A125202942C" display="A125202942C" xr:uid="{00000000-0004-0000-0000-00008B010000}"/>
    <hyperlink ref="E407" location="A125200134V" display="A125200134V" xr:uid="{00000000-0004-0000-0000-00008C010000}"/>
    <hyperlink ref="E408" location="A125197350V" display="A125197350V" xr:uid="{00000000-0004-0000-0000-00008D010000}"/>
    <hyperlink ref="E409" location="A125202966W" display="A125202966W" xr:uid="{00000000-0004-0000-0000-00008E010000}"/>
    <hyperlink ref="E410" location="A125200158L" display="A125200158L" xr:uid="{00000000-0004-0000-0000-00008F010000}"/>
    <hyperlink ref="E411" location="A125197354C" display="A125197354C" xr:uid="{00000000-0004-0000-0000-000090010000}"/>
    <hyperlink ref="E412" location="A125202970L" display="A125202970L" xr:uid="{00000000-0004-0000-0000-000091010000}"/>
    <hyperlink ref="E413" location="A125200162C" display="A125200162C" xr:uid="{00000000-0004-0000-0000-000092010000}"/>
    <hyperlink ref="E414" location="A125197330K" display="A125197330K" xr:uid="{00000000-0004-0000-0000-000093010000}"/>
    <hyperlink ref="E415" location="A125202946L" display="A125202946L" xr:uid="{00000000-0004-0000-0000-000094010000}"/>
    <hyperlink ref="E416" location="A125200138C" display="A125200138C" xr:uid="{00000000-0004-0000-0000-000095010000}"/>
    <hyperlink ref="E417" location="A125197334V" display="A125197334V" xr:uid="{00000000-0004-0000-0000-000096010000}"/>
    <hyperlink ref="E418" location="A125202950C" display="A125202950C" xr:uid="{00000000-0004-0000-0000-000097010000}"/>
    <hyperlink ref="E419" location="A125200142V" display="A125200142V" xr:uid="{00000000-0004-0000-0000-000098010000}"/>
    <hyperlink ref="E420" location="A125197338C" display="A125197338C" xr:uid="{00000000-0004-0000-0000-000099010000}"/>
    <hyperlink ref="E421" location="A125202954L" display="A125202954L" xr:uid="{00000000-0004-0000-0000-00009A010000}"/>
    <hyperlink ref="E422" location="A125200146C" display="A125200146C" xr:uid="{00000000-0004-0000-0000-00009B010000}"/>
    <hyperlink ref="E423" location="A125197318V" display="A125197318V" xr:uid="{00000000-0004-0000-0000-00009C010000}"/>
    <hyperlink ref="E424" location="A125202934C" display="A125202934C" xr:uid="{00000000-0004-0000-0000-00009D010000}"/>
    <hyperlink ref="E425" location="A125200126V" display="A125200126V" xr:uid="{00000000-0004-0000-0000-00009E010000}"/>
    <hyperlink ref="E426" location="A125197358L" display="A125197358L" xr:uid="{00000000-0004-0000-0000-00009F010000}"/>
    <hyperlink ref="E427" location="A125202974W" display="A125202974W" xr:uid="{00000000-0004-0000-0000-0000A0010000}"/>
    <hyperlink ref="E428" location="A125200166L" display="A125200166L" xr:uid="{00000000-0004-0000-0000-0000A1010000}"/>
    <hyperlink ref="E429" location="A125197342V" display="A125197342V" xr:uid="{00000000-0004-0000-0000-0000A2010000}"/>
    <hyperlink ref="E430" location="A125202958W" display="A125202958W" xr:uid="{00000000-0004-0000-0000-0000A3010000}"/>
    <hyperlink ref="E431" location="A125200150V" display="A125200150V" xr:uid="{00000000-0004-0000-0000-0000A4010000}"/>
    <hyperlink ref="E432" location="A125197362C" display="A125197362C" xr:uid="{00000000-0004-0000-0000-0000A5010000}"/>
    <hyperlink ref="E433" location="A125202978F" display="A125202978F" xr:uid="{00000000-0004-0000-0000-0000A6010000}"/>
    <hyperlink ref="E434" location="A125200170C" display="A125200170C" xr:uid="{00000000-0004-0000-0000-0000A7010000}"/>
    <hyperlink ref="E435" location="A125197322K" display="A125197322K" xr:uid="{00000000-0004-0000-0000-0000A8010000}"/>
    <hyperlink ref="E436" location="A125202938L" display="A125202938L" xr:uid="{00000000-0004-0000-0000-0000A9010000}"/>
    <hyperlink ref="E437" location="A125200130K" display="A125200130K" xr:uid="{00000000-0004-0000-0000-0000AA010000}"/>
    <hyperlink ref="E438" location="A125197314K" display="A125197314K" xr:uid="{00000000-0004-0000-0000-0000AB010000}"/>
    <hyperlink ref="E439" location="A125202930V" display="A125202930V" xr:uid="{00000000-0004-0000-0000-0000AC010000}"/>
    <hyperlink ref="E440" location="A125200122K" display="A125200122K" xr:uid="{00000000-0004-0000-0000-0000AD010000}"/>
    <hyperlink ref="E441" location="A125197398F" display="A125197398F" xr:uid="{00000000-0004-0000-0000-0000AE010000}"/>
    <hyperlink ref="E442" location="A125203014F" display="A125203014F" xr:uid="{00000000-0004-0000-0000-0000AF010000}"/>
    <hyperlink ref="E443" location="A125200206V" display="A125200206V" xr:uid="{00000000-0004-0000-0000-0000B0010000}"/>
    <hyperlink ref="E444" location="A125197378W" display="A125197378W" xr:uid="{00000000-0004-0000-0000-0000B1010000}"/>
    <hyperlink ref="E445" location="A125202994F" display="A125202994F" xr:uid="{00000000-0004-0000-0000-0000B2010000}"/>
    <hyperlink ref="E446" location="A125200186W" display="A125200186W" xr:uid="{00000000-0004-0000-0000-0000B3010000}"/>
    <hyperlink ref="E447" location="A125197402K" display="A125197402K" xr:uid="{00000000-0004-0000-0000-0000B4010000}"/>
    <hyperlink ref="E448" location="A125203018R" display="A125203018R" xr:uid="{00000000-0004-0000-0000-0000B5010000}"/>
    <hyperlink ref="E449" location="A125200210K" display="A125200210K" xr:uid="{00000000-0004-0000-0000-0000B6010000}"/>
    <hyperlink ref="E450" location="A125197406V" display="A125197406V" xr:uid="{00000000-0004-0000-0000-0000B7010000}"/>
    <hyperlink ref="E451" location="A125203022F" display="A125203022F" xr:uid="{00000000-0004-0000-0000-0000B8010000}"/>
    <hyperlink ref="E452" location="A125200214V" display="A125200214V" xr:uid="{00000000-0004-0000-0000-0000B9010000}"/>
    <hyperlink ref="E453" location="A125197382L" display="A125197382L" xr:uid="{00000000-0004-0000-0000-0000BA010000}"/>
    <hyperlink ref="E454" location="A125202998R" display="A125202998R" xr:uid="{00000000-0004-0000-0000-0000BB010000}"/>
    <hyperlink ref="E455" location="A125200190L" display="A125200190L" xr:uid="{00000000-0004-0000-0000-0000BC010000}"/>
    <hyperlink ref="E456" location="A125197386W" display="A125197386W" xr:uid="{00000000-0004-0000-0000-0000BD010000}"/>
    <hyperlink ref="E457" location="A125203002W" display="A125203002W" xr:uid="{00000000-0004-0000-0000-0000BE010000}"/>
    <hyperlink ref="E458" location="A125200194W" display="A125200194W" xr:uid="{00000000-0004-0000-0000-0000BF010000}"/>
    <hyperlink ref="E459" location="A125197390L" display="A125197390L" xr:uid="{00000000-0004-0000-0000-0000C0010000}"/>
    <hyperlink ref="E460" location="A125203006F" display="A125203006F" xr:uid="{00000000-0004-0000-0000-0000C1010000}"/>
    <hyperlink ref="E461" location="A125200198F" display="A125200198F" xr:uid="{00000000-0004-0000-0000-0000C2010000}"/>
    <hyperlink ref="E462" location="A125197370C" display="A125197370C" xr:uid="{00000000-0004-0000-0000-0000C3010000}"/>
    <hyperlink ref="E463" location="A125202986F" display="A125202986F" xr:uid="{00000000-0004-0000-0000-0000C4010000}"/>
    <hyperlink ref="E464" location="A125200178W" display="A125200178W" xr:uid="{00000000-0004-0000-0000-0000C5010000}"/>
    <hyperlink ref="E465" location="A125197410K" display="A125197410K" xr:uid="{00000000-0004-0000-0000-0000C6010000}"/>
    <hyperlink ref="E466" location="A125203026R" display="A125203026R" xr:uid="{00000000-0004-0000-0000-0000C7010000}"/>
    <hyperlink ref="E467" location="A125200218C" display="A125200218C" xr:uid="{00000000-0004-0000-0000-0000C8010000}"/>
    <hyperlink ref="E468" location="A125197394W" display="A125197394W" xr:uid="{00000000-0004-0000-0000-0000C9010000}"/>
    <hyperlink ref="E469" location="A125203010W" display="A125203010W" xr:uid="{00000000-0004-0000-0000-0000CA010000}"/>
    <hyperlink ref="E470" location="A125200202K" display="A125200202K" xr:uid="{00000000-0004-0000-0000-0000CB010000}"/>
    <hyperlink ref="E471" location="A125197414V" display="A125197414V" xr:uid="{00000000-0004-0000-0000-0000CC010000}"/>
    <hyperlink ref="E472" location="A125203030F" display="A125203030F" xr:uid="{00000000-0004-0000-0000-0000CD010000}"/>
    <hyperlink ref="E473" location="A125200222V" display="A125200222V" xr:uid="{00000000-0004-0000-0000-0000CE010000}"/>
    <hyperlink ref="E474" location="A125197374L" display="A125197374L" xr:uid="{00000000-0004-0000-0000-0000CF010000}"/>
    <hyperlink ref="E475" location="A125202990W" display="A125202990W" xr:uid="{00000000-0004-0000-0000-0000D0010000}"/>
    <hyperlink ref="E476" location="A125200182L" display="A125200182L" xr:uid="{00000000-0004-0000-0000-0000D1010000}"/>
    <hyperlink ref="E477" location="A125197366L" display="A125197366L" xr:uid="{00000000-0004-0000-0000-0000D2010000}"/>
    <hyperlink ref="E478" location="A125202982W" display="A125202982W" xr:uid="{00000000-0004-0000-0000-0000D3010000}"/>
    <hyperlink ref="E479" location="A125200174L" display="A125200174L" xr:uid="{00000000-0004-0000-0000-0000D4010000}"/>
    <hyperlink ref="E480" location="A125197450C" display="A125197450C" xr:uid="{00000000-0004-0000-0000-0000D5010000}"/>
    <hyperlink ref="E481" location="A125203066J" display="A125203066J" xr:uid="{00000000-0004-0000-0000-0000D6010000}"/>
    <hyperlink ref="E482" location="A125200258W" display="A125200258W" xr:uid="{00000000-0004-0000-0000-0000D7010000}"/>
    <hyperlink ref="E483" location="A125197430V" display="A125197430V" xr:uid="{00000000-0004-0000-0000-0000D8010000}"/>
    <hyperlink ref="E484" location="A125203046X" display="A125203046X" xr:uid="{00000000-0004-0000-0000-0000D9010000}"/>
    <hyperlink ref="E485" location="A125200238L" display="A125200238L" xr:uid="{00000000-0004-0000-0000-0000DA010000}"/>
    <hyperlink ref="E486" location="A125197454L" display="A125197454L" xr:uid="{00000000-0004-0000-0000-0000DB010000}"/>
    <hyperlink ref="E487" location="A125203070X" display="A125203070X" xr:uid="{00000000-0004-0000-0000-0000DC010000}"/>
    <hyperlink ref="E488" location="A125200262L" display="A125200262L" xr:uid="{00000000-0004-0000-0000-0000DD010000}"/>
    <hyperlink ref="E489" location="A125197458W" display="A125197458W" xr:uid="{00000000-0004-0000-0000-0000DE010000}"/>
    <hyperlink ref="E490" location="A125203074J" display="A125203074J" xr:uid="{00000000-0004-0000-0000-0000DF010000}"/>
    <hyperlink ref="E491" location="A125200266W" display="A125200266W" xr:uid="{00000000-0004-0000-0000-0000E0010000}"/>
    <hyperlink ref="E492" location="A125197434C" display="A125197434C" xr:uid="{00000000-0004-0000-0000-0000E1010000}"/>
    <hyperlink ref="E493" location="A125203050R" display="A125203050R" xr:uid="{00000000-0004-0000-0000-0000E2010000}"/>
    <hyperlink ref="E494" location="A125200242C" display="A125200242C" xr:uid="{00000000-0004-0000-0000-0000E3010000}"/>
    <hyperlink ref="E495" location="A125197438L" display="A125197438L" xr:uid="{00000000-0004-0000-0000-0000E4010000}"/>
    <hyperlink ref="E496" location="A125203054X" display="A125203054X" xr:uid="{00000000-0004-0000-0000-0000E5010000}"/>
    <hyperlink ref="E497" location="A125200246L" display="A125200246L" xr:uid="{00000000-0004-0000-0000-0000E6010000}"/>
    <hyperlink ref="E498" location="A125197442C" display="A125197442C" xr:uid="{00000000-0004-0000-0000-0000E7010000}"/>
    <hyperlink ref="E499" location="A125203058J" display="A125203058J" xr:uid="{00000000-0004-0000-0000-0000E8010000}"/>
    <hyperlink ref="E500" location="A125200250C" display="A125200250C" xr:uid="{00000000-0004-0000-0000-0000E9010000}"/>
    <hyperlink ref="E501" location="A125197422V" display="A125197422V" xr:uid="{00000000-0004-0000-0000-0000EA010000}"/>
    <hyperlink ref="E502" location="A125203038X" display="A125203038X" xr:uid="{00000000-0004-0000-0000-0000EB010000}"/>
    <hyperlink ref="E503" location="A125200230V" display="A125200230V" xr:uid="{00000000-0004-0000-0000-0000EC010000}"/>
    <hyperlink ref="E504" location="A125197462L" display="A125197462L" xr:uid="{00000000-0004-0000-0000-0000ED010000}"/>
    <hyperlink ref="E505" location="A125203078T" display="A125203078T" xr:uid="{00000000-0004-0000-0000-0000EE010000}"/>
    <hyperlink ref="E506" location="A125200270L" display="A125200270L" xr:uid="{00000000-0004-0000-0000-0000EF010000}"/>
    <hyperlink ref="E507" location="A125197446L" display="A125197446L" xr:uid="{00000000-0004-0000-0000-0000F0010000}"/>
    <hyperlink ref="E508" location="A125203062X" display="A125203062X" xr:uid="{00000000-0004-0000-0000-0000F1010000}"/>
    <hyperlink ref="E509" location="A125200254L" display="A125200254L" xr:uid="{00000000-0004-0000-0000-0000F2010000}"/>
    <hyperlink ref="E510" location="A125197466W" display="A125197466W" xr:uid="{00000000-0004-0000-0000-0000F3010000}"/>
    <hyperlink ref="E511" location="A125203082J" display="A125203082J" xr:uid="{00000000-0004-0000-0000-0000F4010000}"/>
    <hyperlink ref="E512" location="A125200274W" display="A125200274W" xr:uid="{00000000-0004-0000-0000-0000F5010000}"/>
    <hyperlink ref="E513" location="A125197426C" display="A125197426C" xr:uid="{00000000-0004-0000-0000-0000F6010000}"/>
    <hyperlink ref="E514" location="A125203042R" display="A125203042R" xr:uid="{00000000-0004-0000-0000-0000F7010000}"/>
    <hyperlink ref="E515" location="A125200234C" display="A125200234C" xr:uid="{00000000-0004-0000-0000-0000F8010000}"/>
    <hyperlink ref="E516" location="A125197418C" display="A125197418C" xr:uid="{00000000-0004-0000-0000-0000F9010000}"/>
    <hyperlink ref="E517" location="A125203034R" display="A125203034R" xr:uid="{00000000-0004-0000-0000-0000FA010000}"/>
    <hyperlink ref="E518" location="A125200226C" display="A125200226C" xr:uid="{00000000-0004-0000-0000-0000FB010000}"/>
    <hyperlink ref="E519" location="A125197242K" display="A125197242K" xr:uid="{00000000-0004-0000-0000-0000FC010000}"/>
    <hyperlink ref="E520" location="A125202858L" display="A125202858L" xr:uid="{00000000-0004-0000-0000-0000FD010000}"/>
    <hyperlink ref="E521" location="A125200050K" display="A125200050K" xr:uid="{00000000-0004-0000-0000-0000FE010000}"/>
    <hyperlink ref="E522" location="A125197222A" display="A125197222A" xr:uid="{00000000-0004-0000-0000-0000FF010000}"/>
    <hyperlink ref="E523" location="A125202838C" display="A125202838C" xr:uid="{00000000-0004-0000-0000-000000020000}"/>
    <hyperlink ref="E524" location="A125200030A" display="A125200030A" xr:uid="{00000000-0004-0000-0000-000001020000}"/>
    <hyperlink ref="E525" location="A125197246V" display="A125197246V" xr:uid="{00000000-0004-0000-0000-000002020000}"/>
    <hyperlink ref="E526" location="A125202862C" display="A125202862C" xr:uid="{00000000-0004-0000-0000-000003020000}"/>
    <hyperlink ref="E527" location="A125200054V" display="A125200054V" xr:uid="{00000000-0004-0000-0000-000004020000}"/>
    <hyperlink ref="E528" location="A125197250K" display="A125197250K" xr:uid="{00000000-0004-0000-0000-000005020000}"/>
    <hyperlink ref="E529" location="A125202866L" display="A125202866L" xr:uid="{00000000-0004-0000-0000-000006020000}"/>
    <hyperlink ref="E530" location="A125200058C" display="A125200058C" xr:uid="{00000000-0004-0000-0000-000007020000}"/>
    <hyperlink ref="E531" location="A125197226K" display="A125197226K" xr:uid="{00000000-0004-0000-0000-000008020000}"/>
    <hyperlink ref="E532" location="A125202842V" display="A125202842V" xr:uid="{00000000-0004-0000-0000-000009020000}"/>
    <hyperlink ref="E533" location="A125200034K" display="A125200034K" xr:uid="{00000000-0004-0000-0000-00000A020000}"/>
    <hyperlink ref="E534" location="A125197230A" display="A125197230A" xr:uid="{00000000-0004-0000-0000-00000B020000}"/>
    <hyperlink ref="E535" location="A125202846C" display="A125202846C" xr:uid="{00000000-0004-0000-0000-00000C020000}"/>
    <hyperlink ref="E536" location="A125200038V" display="A125200038V" xr:uid="{00000000-0004-0000-0000-00000D020000}"/>
    <hyperlink ref="E537" location="A125197234K" display="A125197234K" xr:uid="{00000000-0004-0000-0000-00000E020000}"/>
    <hyperlink ref="E538" location="A125202850V" display="A125202850V" xr:uid="{00000000-0004-0000-0000-00000F020000}"/>
    <hyperlink ref="E539" location="A125200042K" display="A125200042K" xr:uid="{00000000-0004-0000-0000-000010020000}"/>
    <hyperlink ref="E540" location="A125197214A" display="A125197214A" xr:uid="{00000000-0004-0000-0000-000011020000}"/>
    <hyperlink ref="E541" location="A125202830K" display="A125202830K" xr:uid="{00000000-0004-0000-0000-000012020000}"/>
    <hyperlink ref="E542" location="A125200022A" display="A125200022A" xr:uid="{00000000-0004-0000-0000-000013020000}"/>
    <hyperlink ref="E543" location="A125197254V" display="A125197254V" xr:uid="{00000000-0004-0000-0000-000014020000}"/>
    <hyperlink ref="E544" location="A125202870C" display="A125202870C" xr:uid="{00000000-0004-0000-0000-000015020000}"/>
    <hyperlink ref="E545" location="A125200062V" display="A125200062V" xr:uid="{00000000-0004-0000-0000-000016020000}"/>
    <hyperlink ref="E546" location="A125197238V" display="A125197238V" xr:uid="{00000000-0004-0000-0000-000017020000}"/>
    <hyperlink ref="E547" location="A125202854C" display="A125202854C" xr:uid="{00000000-0004-0000-0000-000018020000}"/>
    <hyperlink ref="E548" location="A125200046V" display="A125200046V" xr:uid="{00000000-0004-0000-0000-000019020000}"/>
    <hyperlink ref="E549" location="A125197258C" display="A125197258C" xr:uid="{00000000-0004-0000-0000-00001A020000}"/>
    <hyperlink ref="E550" location="A125202874L" display="A125202874L" xr:uid="{00000000-0004-0000-0000-00001B020000}"/>
    <hyperlink ref="E551" location="A125200066C" display="A125200066C" xr:uid="{00000000-0004-0000-0000-00001C020000}"/>
    <hyperlink ref="E552" location="A125197218K" display="A125197218K" xr:uid="{00000000-0004-0000-0000-00001D020000}"/>
    <hyperlink ref="E553" location="A125202834V" display="A125202834V" xr:uid="{00000000-0004-0000-0000-00001E020000}"/>
    <hyperlink ref="E554" location="A125200026K" display="A125200026K" xr:uid="{00000000-0004-0000-0000-00001F020000}"/>
    <hyperlink ref="E555" location="A125197210T" display="A125197210T" xr:uid="{00000000-0004-0000-0000-000020020000}"/>
    <hyperlink ref="E556" location="A125202826V" display="A125202826V" xr:uid="{00000000-0004-0000-0000-000021020000}"/>
    <hyperlink ref="E557" location="A125200018K" display="A125200018K" xr:uid="{00000000-0004-0000-0000-00002202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1113</v>
      </c>
      <c r="C5" s="8" t="s">
        <v>1113</v>
      </c>
      <c r="D5" s="8" t="s">
        <v>1113</v>
      </c>
      <c r="E5" s="8" t="s">
        <v>1113</v>
      </c>
      <c r="F5" s="8" t="s">
        <v>1113</v>
      </c>
      <c r="G5" s="8" t="s">
        <v>1113</v>
      </c>
      <c r="H5" s="8" t="s">
        <v>1113</v>
      </c>
      <c r="I5" s="8" t="s">
        <v>1113</v>
      </c>
      <c r="J5" s="8" t="s">
        <v>1113</v>
      </c>
      <c r="K5" s="8" t="s">
        <v>1113</v>
      </c>
      <c r="L5" s="8" t="s">
        <v>1113</v>
      </c>
      <c r="M5" s="8" t="s">
        <v>1113</v>
      </c>
      <c r="N5" s="8" t="s">
        <v>1113</v>
      </c>
      <c r="O5" s="8" t="s">
        <v>1113</v>
      </c>
      <c r="P5" s="8" t="s">
        <v>1113</v>
      </c>
      <c r="Q5" s="8" t="s">
        <v>1113</v>
      </c>
      <c r="R5" s="8" t="s">
        <v>1113</v>
      </c>
      <c r="S5" s="8" t="s">
        <v>1113</v>
      </c>
      <c r="T5" s="8" t="s">
        <v>1113</v>
      </c>
      <c r="U5" s="8" t="s">
        <v>1113</v>
      </c>
      <c r="V5" s="8" t="s">
        <v>1113</v>
      </c>
      <c r="W5" s="8" t="s">
        <v>1113</v>
      </c>
      <c r="X5" s="8" t="s">
        <v>1113</v>
      </c>
      <c r="Y5" s="8" t="s">
        <v>1113</v>
      </c>
      <c r="Z5" s="8" t="s">
        <v>1113</v>
      </c>
      <c r="AA5" s="8" t="s">
        <v>1113</v>
      </c>
      <c r="AB5" s="8" t="s">
        <v>1113</v>
      </c>
      <c r="AC5" s="8" t="s">
        <v>1113</v>
      </c>
      <c r="AD5" s="8" t="s">
        <v>1113</v>
      </c>
      <c r="AE5" s="8" t="s">
        <v>1113</v>
      </c>
      <c r="AF5" s="8" t="s">
        <v>1113</v>
      </c>
      <c r="AG5" s="8" t="s">
        <v>1113</v>
      </c>
      <c r="AH5" s="8" t="s">
        <v>1113</v>
      </c>
      <c r="AI5" s="8" t="s">
        <v>1113</v>
      </c>
      <c r="AJ5" s="8" t="s">
        <v>1113</v>
      </c>
      <c r="AK5" s="8" t="s">
        <v>1113</v>
      </c>
      <c r="AL5" s="8" t="s">
        <v>1113</v>
      </c>
      <c r="AM5" s="8" t="s">
        <v>1113</v>
      </c>
      <c r="AN5" s="8" t="s">
        <v>1113</v>
      </c>
      <c r="AO5" s="8" t="s">
        <v>1113</v>
      </c>
      <c r="AP5" s="8" t="s">
        <v>1113</v>
      </c>
      <c r="AQ5" s="8" t="s">
        <v>1113</v>
      </c>
      <c r="AR5" s="8" t="s">
        <v>1113</v>
      </c>
      <c r="AS5" s="8" t="s">
        <v>1113</v>
      </c>
      <c r="AT5" s="8" t="s">
        <v>1113</v>
      </c>
      <c r="AU5" s="8" t="s">
        <v>1113</v>
      </c>
      <c r="AV5" s="8" t="s">
        <v>1113</v>
      </c>
      <c r="AW5" s="8" t="s">
        <v>1113</v>
      </c>
      <c r="AX5" s="8" t="s">
        <v>1113</v>
      </c>
      <c r="AY5" s="8" t="s">
        <v>1113</v>
      </c>
      <c r="AZ5" s="8" t="s">
        <v>1113</v>
      </c>
      <c r="BA5" s="8" t="s">
        <v>1113</v>
      </c>
      <c r="BB5" s="8" t="s">
        <v>1113</v>
      </c>
      <c r="BC5" s="8" t="s">
        <v>1113</v>
      </c>
      <c r="BD5" s="8" t="s">
        <v>1113</v>
      </c>
      <c r="BE5" s="8" t="s">
        <v>1113</v>
      </c>
      <c r="BF5" s="8" t="s">
        <v>1113</v>
      </c>
      <c r="BG5" s="8" t="s">
        <v>1113</v>
      </c>
      <c r="BH5" s="8" t="s">
        <v>1113</v>
      </c>
      <c r="BI5" s="8" t="s">
        <v>1113</v>
      </c>
      <c r="BJ5" s="8" t="s">
        <v>1113</v>
      </c>
      <c r="BK5" s="8" t="s">
        <v>1113</v>
      </c>
      <c r="BL5" s="8" t="s">
        <v>1113</v>
      </c>
      <c r="BM5" s="8" t="s">
        <v>1113</v>
      </c>
      <c r="BN5" s="8" t="s">
        <v>1113</v>
      </c>
      <c r="BO5" s="8" t="s">
        <v>1113</v>
      </c>
      <c r="BP5" s="8" t="s">
        <v>1113</v>
      </c>
      <c r="BQ5" s="8" t="s">
        <v>1113</v>
      </c>
      <c r="BR5" s="8" t="s">
        <v>1113</v>
      </c>
      <c r="BS5" s="8" t="s">
        <v>1113</v>
      </c>
      <c r="BT5" s="8" t="s">
        <v>1113</v>
      </c>
      <c r="BU5" s="8" t="s">
        <v>1113</v>
      </c>
      <c r="BV5" s="8" t="s">
        <v>1113</v>
      </c>
      <c r="BW5" s="8" t="s">
        <v>1113</v>
      </c>
      <c r="BX5" s="8" t="s">
        <v>1113</v>
      </c>
      <c r="BY5" s="8" t="s">
        <v>1113</v>
      </c>
      <c r="BZ5" s="8" t="s">
        <v>1113</v>
      </c>
      <c r="CA5" s="8" t="s">
        <v>1113</v>
      </c>
      <c r="CB5" s="8" t="s">
        <v>1113</v>
      </c>
      <c r="CC5" s="8" t="s">
        <v>1113</v>
      </c>
      <c r="CD5" s="8" t="s">
        <v>1113</v>
      </c>
      <c r="CE5" s="8" t="s">
        <v>1113</v>
      </c>
      <c r="CF5" s="8" t="s">
        <v>1113</v>
      </c>
      <c r="CG5" s="8" t="s">
        <v>1113</v>
      </c>
      <c r="CH5" s="8" t="s">
        <v>1113</v>
      </c>
      <c r="CI5" s="8" t="s">
        <v>1113</v>
      </c>
      <c r="CJ5" s="8" t="s">
        <v>1113</v>
      </c>
      <c r="CK5" s="8" t="s">
        <v>1113</v>
      </c>
      <c r="CL5" s="8" t="s">
        <v>1113</v>
      </c>
      <c r="CM5" s="8" t="s">
        <v>1113</v>
      </c>
      <c r="CN5" s="8" t="s">
        <v>1113</v>
      </c>
      <c r="CO5" s="8" t="s">
        <v>1113</v>
      </c>
      <c r="CP5" s="8" t="s">
        <v>1113</v>
      </c>
      <c r="CQ5" s="8" t="s">
        <v>1113</v>
      </c>
      <c r="CR5" s="8" t="s">
        <v>1113</v>
      </c>
      <c r="CS5" s="8" t="s">
        <v>1113</v>
      </c>
      <c r="CT5" s="8" t="s">
        <v>1113</v>
      </c>
      <c r="CU5" s="8" t="s">
        <v>1113</v>
      </c>
      <c r="CV5" s="8" t="s">
        <v>1113</v>
      </c>
      <c r="CW5" s="8" t="s">
        <v>1113</v>
      </c>
      <c r="CX5" s="8" t="s">
        <v>1113</v>
      </c>
      <c r="CY5" s="8" t="s">
        <v>1113</v>
      </c>
      <c r="CZ5" s="8" t="s">
        <v>1113</v>
      </c>
      <c r="DA5" s="8" t="s">
        <v>1113</v>
      </c>
      <c r="DB5" s="8" t="s">
        <v>1113</v>
      </c>
      <c r="DC5" s="8" t="s">
        <v>1113</v>
      </c>
      <c r="DD5" s="8" t="s">
        <v>1113</v>
      </c>
      <c r="DE5" s="8" t="s">
        <v>1113</v>
      </c>
      <c r="DF5" s="8" t="s">
        <v>1113</v>
      </c>
      <c r="DG5" s="8" t="s">
        <v>1113</v>
      </c>
      <c r="DH5" s="8" t="s">
        <v>1113</v>
      </c>
      <c r="DI5" s="8" t="s">
        <v>1113</v>
      </c>
      <c r="DJ5" s="8" t="s">
        <v>1113</v>
      </c>
      <c r="DK5" s="8" t="s">
        <v>1113</v>
      </c>
      <c r="DL5" s="8" t="s">
        <v>1113</v>
      </c>
      <c r="DM5" s="8" t="s">
        <v>1113</v>
      </c>
      <c r="DN5" s="8" t="s">
        <v>1113</v>
      </c>
      <c r="DO5" s="8" t="s">
        <v>1113</v>
      </c>
      <c r="DP5" s="8" t="s">
        <v>1113</v>
      </c>
      <c r="DQ5" s="8" t="s">
        <v>1113</v>
      </c>
      <c r="DR5" s="8" t="s">
        <v>1113</v>
      </c>
      <c r="DS5" s="8" t="s">
        <v>1113</v>
      </c>
      <c r="DT5" s="8" t="s">
        <v>1113</v>
      </c>
      <c r="DU5" s="8" t="s">
        <v>1113</v>
      </c>
      <c r="DV5" s="8" t="s">
        <v>1113</v>
      </c>
      <c r="DW5" s="8" t="s">
        <v>1113</v>
      </c>
      <c r="DX5" s="8" t="s">
        <v>1113</v>
      </c>
      <c r="DY5" s="8" t="s">
        <v>1113</v>
      </c>
      <c r="DZ5" s="8" t="s">
        <v>1113</v>
      </c>
      <c r="EA5" s="8" t="s">
        <v>1113</v>
      </c>
      <c r="EB5" s="8" t="s">
        <v>1113</v>
      </c>
      <c r="EC5" s="8" t="s">
        <v>1113</v>
      </c>
      <c r="ED5" s="8" t="s">
        <v>1113</v>
      </c>
      <c r="EE5" s="8" t="s">
        <v>1113</v>
      </c>
      <c r="EF5" s="8" t="s">
        <v>1113</v>
      </c>
      <c r="EG5" s="8" t="s">
        <v>1113</v>
      </c>
      <c r="EH5" s="8" t="s">
        <v>1113</v>
      </c>
      <c r="EI5" s="8" t="s">
        <v>1113</v>
      </c>
      <c r="EJ5" s="8" t="s">
        <v>1113</v>
      </c>
      <c r="EK5" s="8" t="s">
        <v>1113</v>
      </c>
      <c r="EL5" s="8" t="s">
        <v>1113</v>
      </c>
      <c r="EM5" s="8" t="s">
        <v>1113</v>
      </c>
      <c r="EN5" s="8" t="s">
        <v>1113</v>
      </c>
      <c r="EO5" s="8" t="s">
        <v>1113</v>
      </c>
      <c r="EP5" s="8" t="s">
        <v>1113</v>
      </c>
      <c r="EQ5" s="8" t="s">
        <v>1113</v>
      </c>
      <c r="ER5" s="8" t="s">
        <v>1113</v>
      </c>
      <c r="ES5" s="8" t="s">
        <v>1113</v>
      </c>
      <c r="ET5" s="8" t="s">
        <v>1113</v>
      </c>
      <c r="EU5" s="8" t="s">
        <v>1113</v>
      </c>
      <c r="EV5" s="8" t="s">
        <v>1113</v>
      </c>
      <c r="EW5" s="8" t="s">
        <v>1113</v>
      </c>
      <c r="EX5" s="8" t="s">
        <v>1113</v>
      </c>
      <c r="EY5" s="8" t="s">
        <v>1113</v>
      </c>
      <c r="EZ5" s="8" t="s">
        <v>1113</v>
      </c>
      <c r="FA5" s="8" t="s">
        <v>1113</v>
      </c>
      <c r="FB5" s="8" t="s">
        <v>1113</v>
      </c>
      <c r="FC5" s="8" t="s">
        <v>1113</v>
      </c>
      <c r="FD5" s="8" t="s">
        <v>1113</v>
      </c>
      <c r="FE5" s="8" t="s">
        <v>1113</v>
      </c>
      <c r="FF5" s="8" t="s">
        <v>1113</v>
      </c>
      <c r="FG5" s="8" t="s">
        <v>1113</v>
      </c>
      <c r="FH5" s="8" t="s">
        <v>1113</v>
      </c>
      <c r="FI5" s="8" t="s">
        <v>1113</v>
      </c>
      <c r="FJ5" s="8" t="s">
        <v>1113</v>
      </c>
      <c r="FK5" s="8" t="s">
        <v>1113</v>
      </c>
      <c r="FL5" s="8" t="s">
        <v>1113</v>
      </c>
      <c r="FM5" s="8" t="s">
        <v>1113</v>
      </c>
      <c r="FN5" s="8" t="s">
        <v>1113</v>
      </c>
      <c r="FO5" s="8" t="s">
        <v>1113</v>
      </c>
      <c r="FP5" s="8" t="s">
        <v>1113</v>
      </c>
      <c r="FQ5" s="8" t="s">
        <v>1113</v>
      </c>
      <c r="FR5" s="8" t="s">
        <v>1113</v>
      </c>
      <c r="FS5" s="8" t="s">
        <v>1113</v>
      </c>
      <c r="FT5" s="8" t="s">
        <v>1113</v>
      </c>
      <c r="FU5" s="8" t="s">
        <v>1113</v>
      </c>
      <c r="FV5" s="8" t="s">
        <v>1113</v>
      </c>
      <c r="FW5" s="8" t="s">
        <v>1113</v>
      </c>
      <c r="FX5" s="8" t="s">
        <v>1113</v>
      </c>
      <c r="FY5" s="8" t="s">
        <v>1113</v>
      </c>
      <c r="FZ5" s="8" t="s">
        <v>1113</v>
      </c>
      <c r="GA5" s="8" t="s">
        <v>1113</v>
      </c>
      <c r="GB5" s="8" t="s">
        <v>1113</v>
      </c>
      <c r="GC5" s="8" t="s">
        <v>1113</v>
      </c>
      <c r="GD5" s="8" t="s">
        <v>1113</v>
      </c>
      <c r="GE5" s="8" t="s">
        <v>1113</v>
      </c>
      <c r="GF5" s="8" t="s">
        <v>1113</v>
      </c>
      <c r="GG5" s="8" t="s">
        <v>1113</v>
      </c>
      <c r="GH5" s="8" t="s">
        <v>1113</v>
      </c>
      <c r="GI5" s="8" t="s">
        <v>1113</v>
      </c>
      <c r="GJ5" s="8" t="s">
        <v>1113</v>
      </c>
      <c r="GK5" s="8" t="s">
        <v>1113</v>
      </c>
      <c r="GL5" s="8" t="s">
        <v>1113</v>
      </c>
      <c r="GM5" s="8" t="s">
        <v>1113</v>
      </c>
      <c r="GN5" s="8" t="s">
        <v>1113</v>
      </c>
      <c r="GO5" s="8" t="s">
        <v>1113</v>
      </c>
      <c r="GP5" s="8" t="s">
        <v>1113</v>
      </c>
      <c r="GQ5" s="8" t="s">
        <v>1113</v>
      </c>
      <c r="GR5" s="8" t="s">
        <v>1113</v>
      </c>
      <c r="GS5" s="8" t="s">
        <v>1113</v>
      </c>
      <c r="GT5" s="8" t="s">
        <v>1113</v>
      </c>
      <c r="GU5" s="8" t="s">
        <v>1113</v>
      </c>
      <c r="GV5" s="8" t="s">
        <v>1113</v>
      </c>
      <c r="GW5" s="8" t="s">
        <v>1113</v>
      </c>
      <c r="GX5" s="8" t="s">
        <v>1113</v>
      </c>
      <c r="GY5" s="8" t="s">
        <v>1113</v>
      </c>
      <c r="GZ5" s="8" t="s">
        <v>1113</v>
      </c>
      <c r="HA5" s="8" t="s">
        <v>1113</v>
      </c>
      <c r="HB5" s="8" t="s">
        <v>1113</v>
      </c>
      <c r="HC5" s="8" t="s">
        <v>1113</v>
      </c>
      <c r="HD5" s="8" t="s">
        <v>1113</v>
      </c>
      <c r="HE5" s="8" t="s">
        <v>1113</v>
      </c>
      <c r="HF5" s="8" t="s">
        <v>1113</v>
      </c>
      <c r="HG5" s="8" t="s">
        <v>1113</v>
      </c>
      <c r="HH5" s="8" t="s">
        <v>1113</v>
      </c>
      <c r="HI5" s="8" t="s">
        <v>1113</v>
      </c>
      <c r="HJ5" s="8" t="s">
        <v>1113</v>
      </c>
      <c r="HK5" s="8" t="s">
        <v>1113</v>
      </c>
      <c r="HL5" s="8" t="s">
        <v>1113</v>
      </c>
      <c r="HM5" s="8" t="s">
        <v>1113</v>
      </c>
      <c r="HN5" s="8" t="s">
        <v>1113</v>
      </c>
      <c r="HO5" s="8" t="s">
        <v>1113</v>
      </c>
      <c r="HP5" s="8" t="s">
        <v>1113</v>
      </c>
      <c r="HQ5" s="8" t="s">
        <v>1113</v>
      </c>
      <c r="HR5" s="8" t="s">
        <v>1113</v>
      </c>
      <c r="HS5" s="8" t="s">
        <v>1113</v>
      </c>
      <c r="HT5" s="8" t="s">
        <v>1113</v>
      </c>
      <c r="HU5" s="8" t="s">
        <v>1113</v>
      </c>
      <c r="HV5" s="8" t="s">
        <v>1113</v>
      </c>
      <c r="HW5" s="8" t="s">
        <v>1113</v>
      </c>
      <c r="HX5" s="8" t="s">
        <v>1113</v>
      </c>
      <c r="HY5" s="8" t="s">
        <v>1113</v>
      </c>
      <c r="HZ5" s="8" t="s">
        <v>1113</v>
      </c>
      <c r="IA5" s="8" t="s">
        <v>1113</v>
      </c>
      <c r="IB5" s="8" t="s">
        <v>1113</v>
      </c>
      <c r="IC5" s="8" t="s">
        <v>1113</v>
      </c>
      <c r="ID5" s="8" t="s">
        <v>1113</v>
      </c>
      <c r="IE5" s="8" t="s">
        <v>1113</v>
      </c>
      <c r="IF5" s="8" t="s">
        <v>1113</v>
      </c>
      <c r="IG5" s="8" t="s">
        <v>1113</v>
      </c>
      <c r="IH5" s="8" t="s">
        <v>1113</v>
      </c>
      <c r="II5" s="8" t="s">
        <v>1113</v>
      </c>
      <c r="IJ5" s="8" t="s">
        <v>1113</v>
      </c>
      <c r="IK5" s="8" t="s">
        <v>1113</v>
      </c>
      <c r="IL5" s="8" t="s">
        <v>1113</v>
      </c>
      <c r="IM5" s="8" t="s">
        <v>1113</v>
      </c>
      <c r="IN5" s="8" t="s">
        <v>1113</v>
      </c>
      <c r="IO5" s="8" t="s">
        <v>1113</v>
      </c>
      <c r="IP5" s="8" t="s">
        <v>1113</v>
      </c>
      <c r="IQ5" s="8" t="s">
        <v>1113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257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1037.1289999999999</v>
      </c>
      <c r="C11" s="9">
        <v>393.93799999999999</v>
      </c>
      <c r="D11" s="9">
        <v>643.19100000000003</v>
      </c>
      <c r="E11" s="9">
        <v>969.096</v>
      </c>
      <c r="F11" s="9">
        <v>371.07799999999997</v>
      </c>
      <c r="G11" s="9">
        <v>598.01800000000003</v>
      </c>
      <c r="H11" s="9">
        <v>498.16199999999998</v>
      </c>
      <c r="I11" s="9">
        <v>202.38</v>
      </c>
      <c r="J11" s="9">
        <v>295.78100000000001</v>
      </c>
      <c r="K11" s="9">
        <v>470.93400000000003</v>
      </c>
      <c r="L11" s="9">
        <v>168.697</v>
      </c>
      <c r="M11" s="9">
        <v>302.23700000000002</v>
      </c>
      <c r="N11" s="9">
        <v>866.05600000000004</v>
      </c>
      <c r="O11" s="9">
        <v>340.06099999999998</v>
      </c>
      <c r="P11" s="9">
        <v>525.995</v>
      </c>
      <c r="Q11" s="9">
        <v>452.69400000000002</v>
      </c>
      <c r="R11" s="9">
        <v>187.69900000000001</v>
      </c>
      <c r="S11" s="9">
        <v>264.995</v>
      </c>
      <c r="T11" s="9">
        <v>413.36200000000002</v>
      </c>
      <c r="U11" s="9">
        <v>152.36199999999999</v>
      </c>
      <c r="V11" s="9">
        <v>261</v>
      </c>
      <c r="W11" s="9">
        <v>103.04</v>
      </c>
      <c r="X11" s="9">
        <v>31.016999999999999</v>
      </c>
      <c r="Y11" s="9">
        <v>72.022999999999996</v>
      </c>
      <c r="Z11" s="9">
        <v>45.468000000000004</v>
      </c>
      <c r="AA11" s="9">
        <v>14.682</v>
      </c>
      <c r="AB11" s="9">
        <v>30.786000000000001</v>
      </c>
      <c r="AC11" s="9">
        <v>57.572000000000003</v>
      </c>
      <c r="AD11" s="9">
        <v>16.335000000000001</v>
      </c>
      <c r="AE11" s="9">
        <v>41.237000000000002</v>
      </c>
      <c r="AF11" s="9">
        <v>68.033000000000001</v>
      </c>
      <c r="AG11" s="9">
        <v>22.86</v>
      </c>
      <c r="AH11" s="9">
        <v>45.173000000000002</v>
      </c>
      <c r="AI11" s="9">
        <v>19.396999999999998</v>
      </c>
      <c r="AJ11" s="9">
        <v>6.6909999999999998</v>
      </c>
      <c r="AK11" s="9">
        <v>12.706</v>
      </c>
      <c r="AL11" s="9">
        <v>48.636000000000003</v>
      </c>
      <c r="AM11" s="9">
        <v>16.169</v>
      </c>
      <c r="AN11" s="9">
        <v>32.466999999999999</v>
      </c>
      <c r="AO11" s="9">
        <v>1015.251</v>
      </c>
      <c r="AP11" s="9">
        <v>380.21899999999999</v>
      </c>
      <c r="AQ11" s="9">
        <v>635.03200000000004</v>
      </c>
      <c r="AR11" s="9">
        <v>948.98299999999995</v>
      </c>
      <c r="AS11" s="9">
        <v>358.65499999999997</v>
      </c>
      <c r="AT11" s="9">
        <v>590.32799999999997</v>
      </c>
      <c r="AU11" s="9">
        <v>489.84300000000002</v>
      </c>
      <c r="AV11" s="9">
        <v>196.45599999999999</v>
      </c>
      <c r="AW11" s="9">
        <v>293.387</v>
      </c>
      <c r="AX11" s="9">
        <v>459.14</v>
      </c>
      <c r="AY11" s="9">
        <v>162.19900000000001</v>
      </c>
      <c r="AZ11" s="9">
        <v>296.94200000000001</v>
      </c>
      <c r="BA11" s="9">
        <v>847.71299999999997</v>
      </c>
      <c r="BB11" s="9">
        <v>328.238</v>
      </c>
      <c r="BC11" s="9">
        <v>519.47500000000002</v>
      </c>
      <c r="BD11" s="9">
        <v>445.54500000000002</v>
      </c>
      <c r="BE11" s="9">
        <v>181.774</v>
      </c>
      <c r="BF11" s="9">
        <v>263.77</v>
      </c>
      <c r="BG11" s="9">
        <v>402.16800000000001</v>
      </c>
      <c r="BH11" s="9">
        <v>146.464</v>
      </c>
      <c r="BI11" s="9">
        <v>255.70400000000001</v>
      </c>
      <c r="BJ11" s="9">
        <v>101.27</v>
      </c>
      <c r="BK11" s="9">
        <v>30.417000000000002</v>
      </c>
      <c r="BL11" s="9">
        <v>70.852999999999994</v>
      </c>
      <c r="BM11" s="9">
        <v>44.298000000000002</v>
      </c>
      <c r="BN11" s="9">
        <v>14.682</v>
      </c>
      <c r="BO11" s="9">
        <v>29.616</v>
      </c>
      <c r="BP11" s="9">
        <v>56.972000000000001</v>
      </c>
      <c r="BQ11" s="9">
        <v>15.734999999999999</v>
      </c>
      <c r="BR11" s="9">
        <v>41.237000000000002</v>
      </c>
      <c r="BS11" s="9">
        <v>66.268000000000001</v>
      </c>
      <c r="BT11" s="9">
        <v>21.564</v>
      </c>
      <c r="BU11" s="9">
        <v>44.704000000000001</v>
      </c>
      <c r="BV11" s="9">
        <v>18.928999999999998</v>
      </c>
      <c r="BW11" s="9">
        <v>6.6909999999999998</v>
      </c>
      <c r="BX11" s="9">
        <v>12.237</v>
      </c>
      <c r="BY11" s="9">
        <v>47.34</v>
      </c>
      <c r="BZ11" s="9">
        <v>14.872999999999999</v>
      </c>
      <c r="CA11" s="9">
        <v>32.466999999999999</v>
      </c>
      <c r="CB11" s="9">
        <v>364.55500000000001</v>
      </c>
      <c r="CC11" s="9">
        <v>164.054</v>
      </c>
      <c r="CD11" s="9">
        <v>200.50200000000001</v>
      </c>
      <c r="CE11" s="9">
        <v>345.63600000000002</v>
      </c>
      <c r="CF11" s="9">
        <v>156.488</v>
      </c>
      <c r="CG11" s="9">
        <v>189.148</v>
      </c>
      <c r="CH11" s="9">
        <v>184.446</v>
      </c>
      <c r="CI11" s="9">
        <v>82.542000000000002</v>
      </c>
      <c r="CJ11" s="9">
        <v>101.904</v>
      </c>
      <c r="CK11" s="9">
        <v>161.19</v>
      </c>
      <c r="CL11" s="9">
        <v>73.945999999999998</v>
      </c>
      <c r="CM11" s="9">
        <v>87.244</v>
      </c>
      <c r="CN11" s="9">
        <v>318.48599999999999</v>
      </c>
      <c r="CO11" s="9">
        <v>146.297</v>
      </c>
      <c r="CP11" s="9">
        <v>172.18899999999999</v>
      </c>
      <c r="CQ11" s="9">
        <v>174.54599999999999</v>
      </c>
      <c r="CR11" s="9">
        <v>79.031999999999996</v>
      </c>
      <c r="CS11" s="9">
        <v>95.513000000000005</v>
      </c>
      <c r="CT11" s="9">
        <v>143.94</v>
      </c>
      <c r="CU11" s="9">
        <v>67.265000000000001</v>
      </c>
      <c r="CV11" s="9">
        <v>76.674999999999997</v>
      </c>
      <c r="CW11" s="9">
        <v>27.151</v>
      </c>
      <c r="CX11" s="9">
        <v>10.191000000000001</v>
      </c>
      <c r="CY11" s="9">
        <v>16.96</v>
      </c>
      <c r="CZ11" s="9">
        <v>9.9009999999999998</v>
      </c>
      <c r="DA11" s="9">
        <v>3.51</v>
      </c>
      <c r="DB11" s="9">
        <v>6.391</v>
      </c>
      <c r="DC11" s="9">
        <v>17.25</v>
      </c>
      <c r="DD11" s="9">
        <v>6.681</v>
      </c>
      <c r="DE11" s="9">
        <v>10.569000000000001</v>
      </c>
      <c r="DF11" s="9">
        <v>18.919</v>
      </c>
      <c r="DG11" s="9">
        <v>7.5650000000000004</v>
      </c>
      <c r="DH11" s="9">
        <v>11.353</v>
      </c>
      <c r="DI11" s="9">
        <v>6.173</v>
      </c>
      <c r="DJ11" s="9">
        <v>1.9910000000000001</v>
      </c>
      <c r="DK11" s="9">
        <v>4.1820000000000004</v>
      </c>
      <c r="DL11" s="9">
        <v>12.746</v>
      </c>
      <c r="DM11" s="9">
        <v>5.5739999999999998</v>
      </c>
      <c r="DN11" s="9">
        <v>7.1719999999999997</v>
      </c>
      <c r="DO11" s="9">
        <v>371.447</v>
      </c>
      <c r="DP11" s="9">
        <v>128.30000000000001</v>
      </c>
      <c r="DQ11" s="9">
        <v>243.14699999999999</v>
      </c>
      <c r="DR11" s="9">
        <v>334.94900000000001</v>
      </c>
      <c r="DS11" s="9">
        <v>116.598</v>
      </c>
      <c r="DT11" s="9">
        <v>218.35</v>
      </c>
      <c r="DU11" s="9">
        <v>174.40299999999999</v>
      </c>
      <c r="DV11" s="9">
        <v>68.3</v>
      </c>
      <c r="DW11" s="9">
        <v>106.10299999999999</v>
      </c>
      <c r="DX11" s="9">
        <v>160.54599999999999</v>
      </c>
      <c r="DY11" s="9">
        <v>48.298999999999999</v>
      </c>
      <c r="DZ11" s="9">
        <v>112.247</v>
      </c>
      <c r="EA11" s="9">
        <v>291.61099999999999</v>
      </c>
      <c r="EB11" s="9">
        <v>105.866</v>
      </c>
      <c r="EC11" s="9">
        <v>185.744</v>
      </c>
      <c r="ED11" s="9">
        <v>153.506</v>
      </c>
      <c r="EE11" s="9">
        <v>62.265000000000001</v>
      </c>
      <c r="EF11" s="9">
        <v>91.24</v>
      </c>
      <c r="EG11" s="9">
        <v>138.10499999999999</v>
      </c>
      <c r="EH11" s="9">
        <v>43.600999999999999</v>
      </c>
      <c r="EI11" s="9">
        <v>94.504000000000005</v>
      </c>
      <c r="EJ11" s="9">
        <v>43.338000000000001</v>
      </c>
      <c r="EK11" s="9">
        <v>10.731999999999999</v>
      </c>
      <c r="EL11" s="9">
        <v>32.606000000000002</v>
      </c>
      <c r="EM11" s="9">
        <v>20.896999999999998</v>
      </c>
      <c r="EN11" s="9">
        <v>6.0339999999999998</v>
      </c>
      <c r="EO11" s="9">
        <v>14.863</v>
      </c>
      <c r="EP11" s="9">
        <v>22.440999999999999</v>
      </c>
      <c r="EQ11" s="9">
        <v>4.6980000000000004</v>
      </c>
      <c r="ER11" s="9">
        <v>17.742999999999999</v>
      </c>
      <c r="ES11" s="9">
        <v>36.497999999999998</v>
      </c>
      <c r="ET11" s="9">
        <v>11.702</v>
      </c>
      <c r="EU11" s="9">
        <v>24.795999999999999</v>
      </c>
      <c r="EV11" s="9">
        <v>10.064</v>
      </c>
      <c r="EW11" s="9">
        <v>4.7</v>
      </c>
      <c r="EX11" s="9">
        <v>5.3639999999999999</v>
      </c>
      <c r="EY11" s="9">
        <v>26.434000000000001</v>
      </c>
      <c r="EZ11" s="9">
        <v>7.0019999999999998</v>
      </c>
      <c r="FA11" s="9">
        <v>19.431999999999999</v>
      </c>
      <c r="FB11" s="9">
        <v>279.24900000000002</v>
      </c>
      <c r="FC11" s="9">
        <v>87.864999999999995</v>
      </c>
      <c r="FD11" s="9">
        <v>191.38399999999999</v>
      </c>
      <c r="FE11" s="9">
        <v>268.39800000000002</v>
      </c>
      <c r="FF11" s="9">
        <v>85.567999999999998</v>
      </c>
      <c r="FG11" s="9">
        <v>182.83</v>
      </c>
      <c r="FH11" s="9">
        <v>130.99299999999999</v>
      </c>
      <c r="FI11" s="9">
        <v>45.613999999999997</v>
      </c>
      <c r="FJ11" s="9">
        <v>85.379000000000005</v>
      </c>
      <c r="FK11" s="9">
        <v>137.404</v>
      </c>
      <c r="FL11" s="9">
        <v>39.954000000000001</v>
      </c>
      <c r="FM11" s="9">
        <v>97.450999999999993</v>
      </c>
      <c r="FN11" s="9">
        <v>237.61600000000001</v>
      </c>
      <c r="FO11" s="9">
        <v>76.073999999999998</v>
      </c>
      <c r="FP11" s="9">
        <v>161.542</v>
      </c>
      <c r="FQ11" s="9">
        <v>117.49299999999999</v>
      </c>
      <c r="FR11" s="9">
        <v>40.476999999999997</v>
      </c>
      <c r="FS11" s="9">
        <v>77.016000000000005</v>
      </c>
      <c r="FT11" s="9">
        <v>120.123</v>
      </c>
      <c r="FU11" s="9">
        <v>35.597999999999999</v>
      </c>
      <c r="FV11" s="9">
        <v>84.525000000000006</v>
      </c>
      <c r="FW11" s="9">
        <v>30.782</v>
      </c>
      <c r="FX11" s="9">
        <v>9.4939999999999998</v>
      </c>
      <c r="FY11" s="9">
        <v>21.288</v>
      </c>
      <c r="FZ11" s="9">
        <v>13.5</v>
      </c>
      <c r="GA11" s="9">
        <v>5.1379999999999999</v>
      </c>
      <c r="GB11" s="9">
        <v>8.3629999999999995</v>
      </c>
      <c r="GC11" s="9">
        <v>17.280999999999999</v>
      </c>
      <c r="GD11" s="9">
        <v>4.3559999999999999</v>
      </c>
      <c r="GE11" s="9">
        <v>12.926</v>
      </c>
      <c r="GF11" s="9">
        <v>10.851000000000001</v>
      </c>
      <c r="GG11" s="9">
        <v>2.2970000000000002</v>
      </c>
      <c r="GH11" s="9">
        <v>8.5540000000000003</v>
      </c>
      <c r="GI11" s="9">
        <v>2.6909999999999998</v>
      </c>
      <c r="GJ11" s="9">
        <v>0</v>
      </c>
      <c r="GK11" s="9">
        <v>2.6909999999999998</v>
      </c>
      <c r="GL11" s="9">
        <v>8.16</v>
      </c>
      <c r="GM11" s="9">
        <v>2.2970000000000002</v>
      </c>
      <c r="GN11" s="9">
        <v>5.8630000000000004</v>
      </c>
      <c r="GO11" s="9">
        <v>21.878</v>
      </c>
      <c r="GP11" s="9">
        <v>13.718999999999999</v>
      </c>
      <c r="GQ11" s="9">
        <v>8.1590000000000007</v>
      </c>
      <c r="GR11" s="9">
        <v>20.113</v>
      </c>
      <c r="GS11" s="9">
        <v>12.423</v>
      </c>
      <c r="GT11" s="9">
        <v>7.69</v>
      </c>
      <c r="GU11" s="9">
        <v>8.3190000000000008</v>
      </c>
      <c r="GV11" s="9">
        <v>5.9240000000000004</v>
      </c>
      <c r="GW11" s="9">
        <v>2.395</v>
      </c>
      <c r="GX11" s="9">
        <v>11.794</v>
      </c>
      <c r="GY11" s="9">
        <v>6.4989999999999997</v>
      </c>
      <c r="GZ11" s="9">
        <v>5.2949999999999999</v>
      </c>
      <c r="HA11" s="9">
        <v>18.343</v>
      </c>
      <c r="HB11" s="9">
        <v>11.823</v>
      </c>
      <c r="HC11" s="9">
        <v>6.52</v>
      </c>
      <c r="HD11" s="9">
        <v>7.149</v>
      </c>
      <c r="HE11" s="9">
        <v>5.9240000000000004</v>
      </c>
      <c r="HF11" s="9">
        <v>1.2250000000000001</v>
      </c>
      <c r="HG11" s="9">
        <v>11.194000000000001</v>
      </c>
      <c r="HH11" s="9">
        <v>5.8979999999999997</v>
      </c>
      <c r="HI11" s="9">
        <v>5.2949999999999999</v>
      </c>
      <c r="HJ11" s="9">
        <v>1.77</v>
      </c>
      <c r="HK11" s="9">
        <v>0.6</v>
      </c>
      <c r="HL11" s="9">
        <v>1.17</v>
      </c>
      <c r="HM11" s="9">
        <v>1.17</v>
      </c>
      <c r="HN11" s="9">
        <v>0</v>
      </c>
      <c r="HO11" s="9">
        <v>1.17</v>
      </c>
      <c r="HP11" s="9">
        <v>0.6</v>
      </c>
      <c r="HQ11" s="9">
        <v>0.6</v>
      </c>
      <c r="HR11" s="9">
        <v>0</v>
      </c>
      <c r="HS11" s="9">
        <v>1.7649999999999999</v>
      </c>
      <c r="HT11" s="9">
        <v>1.296</v>
      </c>
      <c r="HU11" s="9">
        <v>0.46899999999999997</v>
      </c>
      <c r="HV11" s="9">
        <v>0.46899999999999997</v>
      </c>
      <c r="HW11" s="9">
        <v>0</v>
      </c>
      <c r="HX11" s="9">
        <v>0.46899999999999997</v>
      </c>
      <c r="HY11" s="9">
        <v>1.296</v>
      </c>
      <c r="HZ11" s="9">
        <v>1.296</v>
      </c>
      <c r="IA11" s="9">
        <v>0</v>
      </c>
      <c r="IB11" s="9">
        <v>309.91399999999999</v>
      </c>
      <c r="IC11" s="9">
        <v>114.182</v>
      </c>
      <c r="ID11" s="9">
        <v>195.732</v>
      </c>
      <c r="IE11" s="9">
        <v>286.89400000000001</v>
      </c>
      <c r="IF11" s="9">
        <v>108.208</v>
      </c>
      <c r="IG11" s="9">
        <v>178.68600000000001</v>
      </c>
      <c r="IH11" s="9">
        <v>158.77699999999999</v>
      </c>
      <c r="II11" s="9">
        <v>66.867000000000004</v>
      </c>
      <c r="IJ11" s="9">
        <v>91.91</v>
      </c>
      <c r="IK11" s="9">
        <v>128.11600000000001</v>
      </c>
      <c r="IL11" s="9">
        <v>41.341000000000001</v>
      </c>
      <c r="IM11" s="9">
        <v>86.775999999999996</v>
      </c>
      <c r="IN11" s="9">
        <v>258.13</v>
      </c>
      <c r="IO11" s="9">
        <v>99.593000000000004</v>
      </c>
      <c r="IP11" s="9">
        <v>158.53700000000001</v>
      </c>
      <c r="IQ11" s="9">
        <v>144.416</v>
      </c>
    </row>
    <row r="12" spans="1:251">
      <c r="A12" s="10">
        <v>42401</v>
      </c>
      <c r="B12" s="9">
        <v>1059.442</v>
      </c>
      <c r="C12" s="9">
        <v>417.49200000000002</v>
      </c>
      <c r="D12" s="9">
        <v>641.95000000000005</v>
      </c>
      <c r="E12" s="9">
        <v>996.38400000000001</v>
      </c>
      <c r="F12" s="9">
        <v>395.846</v>
      </c>
      <c r="G12" s="9">
        <v>600.53899999999999</v>
      </c>
      <c r="H12" s="9">
        <v>501.935</v>
      </c>
      <c r="I12" s="9">
        <v>211.20699999999999</v>
      </c>
      <c r="J12" s="9">
        <v>290.72800000000001</v>
      </c>
      <c r="K12" s="9">
        <v>494.45</v>
      </c>
      <c r="L12" s="9">
        <v>184.63900000000001</v>
      </c>
      <c r="M12" s="9">
        <v>309.81099999999998</v>
      </c>
      <c r="N12" s="9">
        <v>888.05499999999995</v>
      </c>
      <c r="O12" s="9">
        <v>363.94299999999998</v>
      </c>
      <c r="P12" s="9">
        <v>524.11099999999999</v>
      </c>
      <c r="Q12" s="9">
        <v>462.04899999999998</v>
      </c>
      <c r="R12" s="9">
        <v>196.86199999999999</v>
      </c>
      <c r="S12" s="9">
        <v>265.18700000000001</v>
      </c>
      <c r="T12" s="9">
        <v>426.00599999999997</v>
      </c>
      <c r="U12" s="9">
        <v>167.08099999999999</v>
      </c>
      <c r="V12" s="9">
        <v>258.92399999999998</v>
      </c>
      <c r="W12" s="9">
        <v>108.33</v>
      </c>
      <c r="X12" s="9">
        <v>31.902000000000001</v>
      </c>
      <c r="Y12" s="9">
        <v>76.427000000000007</v>
      </c>
      <c r="Z12" s="9">
        <v>39.886000000000003</v>
      </c>
      <c r="AA12" s="9">
        <v>14.345000000000001</v>
      </c>
      <c r="AB12" s="9">
        <v>25.541</v>
      </c>
      <c r="AC12" s="9">
        <v>68.444000000000003</v>
      </c>
      <c r="AD12" s="9">
        <v>17.556999999999999</v>
      </c>
      <c r="AE12" s="9">
        <v>50.887</v>
      </c>
      <c r="AF12" s="9">
        <v>63.057000000000002</v>
      </c>
      <c r="AG12" s="9">
        <v>21.646000000000001</v>
      </c>
      <c r="AH12" s="9">
        <v>41.411000000000001</v>
      </c>
      <c r="AI12" s="9">
        <v>16.341999999999999</v>
      </c>
      <c r="AJ12" s="9">
        <v>7.42</v>
      </c>
      <c r="AK12" s="9">
        <v>8.9220000000000006</v>
      </c>
      <c r="AL12" s="9">
        <v>46.716000000000001</v>
      </c>
      <c r="AM12" s="9">
        <v>14.227</v>
      </c>
      <c r="AN12" s="9">
        <v>32.488999999999997</v>
      </c>
      <c r="AO12" s="9">
        <v>1038.7360000000001</v>
      </c>
      <c r="AP12" s="9">
        <v>403.36500000000001</v>
      </c>
      <c r="AQ12" s="9">
        <v>635.37099999999998</v>
      </c>
      <c r="AR12" s="9">
        <v>976.25199999999995</v>
      </c>
      <c r="AS12" s="9">
        <v>382.29199999999997</v>
      </c>
      <c r="AT12" s="9">
        <v>593.96</v>
      </c>
      <c r="AU12" s="9">
        <v>496.10899999999998</v>
      </c>
      <c r="AV12" s="9">
        <v>208.24600000000001</v>
      </c>
      <c r="AW12" s="9">
        <v>287.863</v>
      </c>
      <c r="AX12" s="9">
        <v>480.14299999999997</v>
      </c>
      <c r="AY12" s="9">
        <v>174.04599999999999</v>
      </c>
      <c r="AZ12" s="9">
        <v>306.09699999999998</v>
      </c>
      <c r="BA12" s="9">
        <v>869.73699999999997</v>
      </c>
      <c r="BB12" s="9">
        <v>351.26499999999999</v>
      </c>
      <c r="BC12" s="9">
        <v>518.47199999999998</v>
      </c>
      <c r="BD12" s="9">
        <v>457.02800000000002</v>
      </c>
      <c r="BE12" s="9">
        <v>194.13800000000001</v>
      </c>
      <c r="BF12" s="9">
        <v>262.89</v>
      </c>
      <c r="BG12" s="9">
        <v>412.709</v>
      </c>
      <c r="BH12" s="9">
        <v>157.12700000000001</v>
      </c>
      <c r="BI12" s="9">
        <v>255.58199999999999</v>
      </c>
      <c r="BJ12" s="9">
        <v>106.515</v>
      </c>
      <c r="BK12" s="9">
        <v>31.027000000000001</v>
      </c>
      <c r="BL12" s="9">
        <v>75.488</v>
      </c>
      <c r="BM12" s="9">
        <v>39.082000000000001</v>
      </c>
      <c r="BN12" s="9">
        <v>14.108000000000001</v>
      </c>
      <c r="BO12" s="9">
        <v>24.972999999999999</v>
      </c>
      <c r="BP12" s="9">
        <v>67.433999999999997</v>
      </c>
      <c r="BQ12" s="9">
        <v>16.919</v>
      </c>
      <c r="BR12" s="9">
        <v>50.515000000000001</v>
      </c>
      <c r="BS12" s="9">
        <v>62.484000000000002</v>
      </c>
      <c r="BT12" s="9">
        <v>21.073</v>
      </c>
      <c r="BU12" s="9">
        <v>41.411000000000001</v>
      </c>
      <c r="BV12" s="9">
        <v>16.341999999999999</v>
      </c>
      <c r="BW12" s="9">
        <v>7.42</v>
      </c>
      <c r="BX12" s="9">
        <v>8.9220000000000006</v>
      </c>
      <c r="BY12" s="9">
        <v>46.143000000000001</v>
      </c>
      <c r="BZ12" s="9">
        <v>13.653</v>
      </c>
      <c r="CA12" s="9">
        <v>32.488999999999997</v>
      </c>
      <c r="CB12" s="9">
        <v>384.41399999999999</v>
      </c>
      <c r="CC12" s="9">
        <v>180.12799999999999</v>
      </c>
      <c r="CD12" s="9">
        <v>204.286</v>
      </c>
      <c r="CE12" s="9">
        <v>367.33100000000002</v>
      </c>
      <c r="CF12" s="9">
        <v>173.37700000000001</v>
      </c>
      <c r="CG12" s="9">
        <v>193.95400000000001</v>
      </c>
      <c r="CH12" s="9">
        <v>190.53299999999999</v>
      </c>
      <c r="CI12" s="9">
        <v>89.222999999999999</v>
      </c>
      <c r="CJ12" s="9">
        <v>101.31</v>
      </c>
      <c r="CK12" s="9">
        <v>176.798</v>
      </c>
      <c r="CL12" s="9">
        <v>84.155000000000001</v>
      </c>
      <c r="CM12" s="9">
        <v>92.643000000000001</v>
      </c>
      <c r="CN12" s="9">
        <v>336.81700000000001</v>
      </c>
      <c r="CO12" s="9">
        <v>165.327</v>
      </c>
      <c r="CP12" s="9">
        <v>171.49</v>
      </c>
      <c r="CQ12" s="9">
        <v>177.35</v>
      </c>
      <c r="CR12" s="9">
        <v>84.825000000000003</v>
      </c>
      <c r="CS12" s="9">
        <v>92.525000000000006</v>
      </c>
      <c r="CT12" s="9">
        <v>159.46700000000001</v>
      </c>
      <c r="CU12" s="9">
        <v>80.501999999999995</v>
      </c>
      <c r="CV12" s="9">
        <v>78.965999999999994</v>
      </c>
      <c r="CW12" s="9">
        <v>30.513999999999999</v>
      </c>
      <c r="CX12" s="9">
        <v>8.0510000000000002</v>
      </c>
      <c r="CY12" s="9">
        <v>22.463000000000001</v>
      </c>
      <c r="CZ12" s="9">
        <v>13.183</v>
      </c>
      <c r="DA12" s="9">
        <v>4.3979999999999997</v>
      </c>
      <c r="DB12" s="9">
        <v>8.7850000000000001</v>
      </c>
      <c r="DC12" s="9">
        <v>17.331</v>
      </c>
      <c r="DD12" s="9">
        <v>3.653</v>
      </c>
      <c r="DE12" s="9">
        <v>13.678000000000001</v>
      </c>
      <c r="DF12" s="9">
        <v>17.082999999999998</v>
      </c>
      <c r="DG12" s="9">
        <v>6.75</v>
      </c>
      <c r="DH12" s="9">
        <v>10.332000000000001</v>
      </c>
      <c r="DI12" s="9">
        <v>3.6040000000000001</v>
      </c>
      <c r="DJ12" s="9">
        <v>1.341</v>
      </c>
      <c r="DK12" s="9">
        <v>2.2629999999999999</v>
      </c>
      <c r="DL12" s="9">
        <v>13.478</v>
      </c>
      <c r="DM12" s="9">
        <v>5.4089999999999998</v>
      </c>
      <c r="DN12" s="9">
        <v>8.0690000000000008</v>
      </c>
      <c r="DO12" s="9">
        <v>363.721</v>
      </c>
      <c r="DP12" s="9">
        <v>122.161</v>
      </c>
      <c r="DQ12" s="9">
        <v>241.56</v>
      </c>
      <c r="DR12" s="9">
        <v>333.89499999999998</v>
      </c>
      <c r="DS12" s="9">
        <v>114.39100000000001</v>
      </c>
      <c r="DT12" s="9">
        <v>219.505</v>
      </c>
      <c r="DU12" s="9">
        <v>165.18</v>
      </c>
      <c r="DV12" s="9">
        <v>63.927</v>
      </c>
      <c r="DW12" s="9">
        <v>101.252</v>
      </c>
      <c r="DX12" s="9">
        <v>168.71600000000001</v>
      </c>
      <c r="DY12" s="9">
        <v>50.463000000000001</v>
      </c>
      <c r="DZ12" s="9">
        <v>118.252</v>
      </c>
      <c r="EA12" s="9">
        <v>285.029</v>
      </c>
      <c r="EB12" s="9">
        <v>102.062</v>
      </c>
      <c r="EC12" s="9">
        <v>182.96700000000001</v>
      </c>
      <c r="ED12" s="9">
        <v>150.54599999999999</v>
      </c>
      <c r="EE12" s="9">
        <v>59.529000000000003</v>
      </c>
      <c r="EF12" s="9">
        <v>91.016999999999996</v>
      </c>
      <c r="EG12" s="9">
        <v>134.483</v>
      </c>
      <c r="EH12" s="9">
        <v>42.533000000000001</v>
      </c>
      <c r="EI12" s="9">
        <v>91.95</v>
      </c>
      <c r="EJ12" s="9">
        <v>48.866</v>
      </c>
      <c r="EK12" s="9">
        <v>12.329000000000001</v>
      </c>
      <c r="EL12" s="9">
        <v>36.536999999999999</v>
      </c>
      <c r="EM12" s="9">
        <v>14.634</v>
      </c>
      <c r="EN12" s="9">
        <v>4.3979999999999997</v>
      </c>
      <c r="EO12" s="9">
        <v>10.234999999999999</v>
      </c>
      <c r="EP12" s="9">
        <v>34.231999999999999</v>
      </c>
      <c r="EQ12" s="9">
        <v>7.93</v>
      </c>
      <c r="ER12" s="9">
        <v>26.302</v>
      </c>
      <c r="ES12" s="9">
        <v>29.824999999999999</v>
      </c>
      <c r="ET12" s="9">
        <v>7.7709999999999999</v>
      </c>
      <c r="EU12" s="9">
        <v>22.055</v>
      </c>
      <c r="EV12" s="9">
        <v>9.0890000000000004</v>
      </c>
      <c r="EW12" s="9">
        <v>4.4290000000000003</v>
      </c>
      <c r="EX12" s="9">
        <v>4.66</v>
      </c>
      <c r="EY12" s="9">
        <v>20.736000000000001</v>
      </c>
      <c r="EZ12" s="9">
        <v>3.3410000000000002</v>
      </c>
      <c r="FA12" s="9">
        <v>17.395</v>
      </c>
      <c r="FB12" s="9">
        <v>290.60199999999998</v>
      </c>
      <c r="FC12" s="9">
        <v>101.07599999999999</v>
      </c>
      <c r="FD12" s="9">
        <v>189.52500000000001</v>
      </c>
      <c r="FE12" s="9">
        <v>275.02600000000001</v>
      </c>
      <c r="FF12" s="9">
        <v>94.524000000000001</v>
      </c>
      <c r="FG12" s="9">
        <v>180.501</v>
      </c>
      <c r="FH12" s="9">
        <v>140.39699999999999</v>
      </c>
      <c r="FI12" s="9">
        <v>55.095999999999997</v>
      </c>
      <c r="FJ12" s="9">
        <v>85.3</v>
      </c>
      <c r="FK12" s="9">
        <v>134.62899999999999</v>
      </c>
      <c r="FL12" s="9">
        <v>39.427999999999997</v>
      </c>
      <c r="FM12" s="9">
        <v>95.200999999999993</v>
      </c>
      <c r="FN12" s="9">
        <v>247.89</v>
      </c>
      <c r="FO12" s="9">
        <v>83.876000000000005</v>
      </c>
      <c r="FP12" s="9">
        <v>164.01400000000001</v>
      </c>
      <c r="FQ12" s="9">
        <v>129.13200000000001</v>
      </c>
      <c r="FR12" s="9">
        <v>49.783999999999999</v>
      </c>
      <c r="FS12" s="9">
        <v>79.347999999999999</v>
      </c>
      <c r="FT12" s="9">
        <v>118.759</v>
      </c>
      <c r="FU12" s="9">
        <v>34.091999999999999</v>
      </c>
      <c r="FV12" s="9">
        <v>84.665999999999997</v>
      </c>
      <c r="FW12" s="9">
        <v>27.135000000000002</v>
      </c>
      <c r="FX12" s="9">
        <v>10.648</v>
      </c>
      <c r="FY12" s="9">
        <v>16.488</v>
      </c>
      <c r="FZ12" s="9">
        <v>11.265000000000001</v>
      </c>
      <c r="GA12" s="9">
        <v>5.3120000000000003</v>
      </c>
      <c r="GB12" s="9">
        <v>5.9530000000000003</v>
      </c>
      <c r="GC12" s="9">
        <v>15.87</v>
      </c>
      <c r="GD12" s="9">
        <v>5.3360000000000003</v>
      </c>
      <c r="GE12" s="9">
        <v>10.535</v>
      </c>
      <c r="GF12" s="9">
        <v>15.576000000000001</v>
      </c>
      <c r="GG12" s="9">
        <v>6.5519999999999996</v>
      </c>
      <c r="GH12" s="9">
        <v>9.0239999999999991</v>
      </c>
      <c r="GI12" s="9">
        <v>3.6480000000000001</v>
      </c>
      <c r="GJ12" s="9">
        <v>1.649</v>
      </c>
      <c r="GK12" s="9">
        <v>1.9990000000000001</v>
      </c>
      <c r="GL12" s="9">
        <v>11.928000000000001</v>
      </c>
      <c r="GM12" s="9">
        <v>4.9029999999999996</v>
      </c>
      <c r="GN12" s="9">
        <v>7.0250000000000004</v>
      </c>
      <c r="GO12" s="9">
        <v>20.706</v>
      </c>
      <c r="GP12" s="9">
        <v>14.127000000000001</v>
      </c>
      <c r="GQ12" s="9">
        <v>6.5789999999999997</v>
      </c>
      <c r="GR12" s="9">
        <v>20.132999999999999</v>
      </c>
      <c r="GS12" s="9">
        <v>13.553000000000001</v>
      </c>
      <c r="GT12" s="9">
        <v>6.5789999999999997</v>
      </c>
      <c r="GU12" s="9">
        <v>5.8259999999999996</v>
      </c>
      <c r="GV12" s="9">
        <v>2.9609999999999999</v>
      </c>
      <c r="GW12" s="9">
        <v>2.8650000000000002</v>
      </c>
      <c r="GX12" s="9">
        <v>14.307</v>
      </c>
      <c r="GY12" s="9">
        <v>10.593</v>
      </c>
      <c r="GZ12" s="9">
        <v>3.714</v>
      </c>
      <c r="HA12" s="9">
        <v>18.318000000000001</v>
      </c>
      <c r="HB12" s="9">
        <v>12.678000000000001</v>
      </c>
      <c r="HC12" s="9">
        <v>5.64</v>
      </c>
      <c r="HD12" s="9">
        <v>5.0220000000000002</v>
      </c>
      <c r="HE12" s="9">
        <v>2.7240000000000002</v>
      </c>
      <c r="HF12" s="9">
        <v>2.2970000000000002</v>
      </c>
      <c r="HG12" s="9">
        <v>13.295999999999999</v>
      </c>
      <c r="HH12" s="9">
        <v>9.9540000000000006</v>
      </c>
      <c r="HI12" s="9">
        <v>3.3420000000000001</v>
      </c>
      <c r="HJ12" s="9">
        <v>1.8140000000000001</v>
      </c>
      <c r="HK12" s="9">
        <v>0.875</v>
      </c>
      <c r="HL12" s="9">
        <v>0.93899999999999995</v>
      </c>
      <c r="HM12" s="9">
        <v>0.80400000000000005</v>
      </c>
      <c r="HN12" s="9">
        <v>0.23699999999999999</v>
      </c>
      <c r="HO12" s="9">
        <v>0.56699999999999995</v>
      </c>
      <c r="HP12" s="9">
        <v>1.01</v>
      </c>
      <c r="HQ12" s="9">
        <v>0.63900000000000001</v>
      </c>
      <c r="HR12" s="9">
        <v>0.372</v>
      </c>
      <c r="HS12" s="9">
        <v>0.57299999999999995</v>
      </c>
      <c r="HT12" s="9">
        <v>0.57299999999999995</v>
      </c>
      <c r="HU12" s="9">
        <v>0</v>
      </c>
      <c r="HV12" s="9">
        <v>0</v>
      </c>
      <c r="HW12" s="9">
        <v>0</v>
      </c>
      <c r="HX12" s="9">
        <v>0</v>
      </c>
      <c r="HY12" s="9">
        <v>0.57299999999999995</v>
      </c>
      <c r="HZ12" s="9">
        <v>0.57299999999999995</v>
      </c>
      <c r="IA12" s="9">
        <v>0</v>
      </c>
      <c r="IB12" s="9">
        <v>317.92899999999997</v>
      </c>
      <c r="IC12" s="9">
        <v>124.764</v>
      </c>
      <c r="ID12" s="9">
        <v>193.16499999999999</v>
      </c>
      <c r="IE12" s="9">
        <v>293.03500000000003</v>
      </c>
      <c r="IF12" s="9">
        <v>113.75</v>
      </c>
      <c r="IG12" s="9">
        <v>179.286</v>
      </c>
      <c r="IH12" s="9">
        <v>148.387</v>
      </c>
      <c r="II12" s="9">
        <v>60.387</v>
      </c>
      <c r="IJ12" s="9">
        <v>88</v>
      </c>
      <c r="IK12" s="9">
        <v>144.648</v>
      </c>
      <c r="IL12" s="9">
        <v>53.363</v>
      </c>
      <c r="IM12" s="9">
        <v>91.286000000000001</v>
      </c>
      <c r="IN12" s="9">
        <v>257.91199999999998</v>
      </c>
      <c r="IO12" s="9">
        <v>103.91200000000001</v>
      </c>
      <c r="IP12" s="9">
        <v>154</v>
      </c>
      <c r="IQ12" s="9">
        <v>136.01599999999999</v>
      </c>
    </row>
    <row r="13" spans="1:251">
      <c r="A13" s="10">
        <v>42767</v>
      </c>
      <c r="B13" s="9">
        <v>1079.5440000000001</v>
      </c>
      <c r="C13" s="9">
        <v>421.32299999999998</v>
      </c>
      <c r="D13" s="9">
        <v>658.221</v>
      </c>
      <c r="E13" s="9">
        <v>1022.523</v>
      </c>
      <c r="F13" s="9">
        <v>401.38900000000001</v>
      </c>
      <c r="G13" s="9">
        <v>621.13400000000001</v>
      </c>
      <c r="H13" s="9">
        <v>497.55900000000003</v>
      </c>
      <c r="I13" s="9">
        <v>204.614</v>
      </c>
      <c r="J13" s="9">
        <v>292.94499999999999</v>
      </c>
      <c r="K13" s="9">
        <v>524.96400000000006</v>
      </c>
      <c r="L13" s="9">
        <v>196.77500000000001</v>
      </c>
      <c r="M13" s="9">
        <v>328.18900000000002</v>
      </c>
      <c r="N13" s="9">
        <v>908.779</v>
      </c>
      <c r="O13" s="9">
        <v>361.55</v>
      </c>
      <c r="P13" s="9">
        <v>547.22900000000004</v>
      </c>
      <c r="Q13" s="9">
        <v>448.81900000000002</v>
      </c>
      <c r="R13" s="9">
        <v>186.57900000000001</v>
      </c>
      <c r="S13" s="9">
        <v>262.24</v>
      </c>
      <c r="T13" s="9">
        <v>459.959</v>
      </c>
      <c r="U13" s="9">
        <v>174.971</v>
      </c>
      <c r="V13" s="9">
        <v>284.988</v>
      </c>
      <c r="W13" s="9">
        <v>113.744</v>
      </c>
      <c r="X13" s="9">
        <v>39.838999999999999</v>
      </c>
      <c r="Y13" s="9">
        <v>73.905000000000001</v>
      </c>
      <c r="Z13" s="9">
        <v>48.74</v>
      </c>
      <c r="AA13" s="9">
        <v>18.035</v>
      </c>
      <c r="AB13" s="9">
        <v>30.704000000000001</v>
      </c>
      <c r="AC13" s="9">
        <v>65.004999999999995</v>
      </c>
      <c r="AD13" s="9">
        <v>21.803999999999998</v>
      </c>
      <c r="AE13" s="9">
        <v>43.201000000000001</v>
      </c>
      <c r="AF13" s="9">
        <v>57.021000000000001</v>
      </c>
      <c r="AG13" s="9">
        <v>19.934000000000001</v>
      </c>
      <c r="AH13" s="9">
        <v>37.087000000000003</v>
      </c>
      <c r="AI13" s="9">
        <v>11.907</v>
      </c>
      <c r="AJ13" s="9">
        <v>4.016</v>
      </c>
      <c r="AK13" s="9">
        <v>7.891</v>
      </c>
      <c r="AL13" s="9">
        <v>45.113999999999997</v>
      </c>
      <c r="AM13" s="9">
        <v>15.919</v>
      </c>
      <c r="AN13" s="9">
        <v>29.196000000000002</v>
      </c>
      <c r="AO13" s="9">
        <v>1060.4480000000001</v>
      </c>
      <c r="AP13" s="9">
        <v>409.63900000000001</v>
      </c>
      <c r="AQ13" s="9">
        <v>650.80999999999995</v>
      </c>
      <c r="AR13" s="9">
        <v>1003.8869999999999</v>
      </c>
      <c r="AS13" s="9">
        <v>389.70400000000001</v>
      </c>
      <c r="AT13" s="9">
        <v>614.18299999999999</v>
      </c>
      <c r="AU13" s="9">
        <v>493.23500000000001</v>
      </c>
      <c r="AV13" s="9">
        <v>202.20500000000001</v>
      </c>
      <c r="AW13" s="9">
        <v>291.02999999999997</v>
      </c>
      <c r="AX13" s="9">
        <v>510.65199999999999</v>
      </c>
      <c r="AY13" s="9">
        <v>187.499</v>
      </c>
      <c r="AZ13" s="9">
        <v>323.15300000000002</v>
      </c>
      <c r="BA13" s="9">
        <v>891.38599999999997</v>
      </c>
      <c r="BB13" s="9">
        <v>350.827</v>
      </c>
      <c r="BC13" s="9">
        <v>540.55899999999997</v>
      </c>
      <c r="BD13" s="9">
        <v>445.05200000000002</v>
      </c>
      <c r="BE13" s="9">
        <v>184.726</v>
      </c>
      <c r="BF13" s="9">
        <v>260.32600000000002</v>
      </c>
      <c r="BG13" s="9">
        <v>446.334</v>
      </c>
      <c r="BH13" s="9">
        <v>166.101</v>
      </c>
      <c r="BI13" s="9">
        <v>280.233</v>
      </c>
      <c r="BJ13" s="9">
        <v>112.501</v>
      </c>
      <c r="BK13" s="9">
        <v>38.877000000000002</v>
      </c>
      <c r="BL13" s="9">
        <v>73.623999999999995</v>
      </c>
      <c r="BM13" s="9">
        <v>48.183</v>
      </c>
      <c r="BN13" s="9">
        <v>17.478999999999999</v>
      </c>
      <c r="BO13" s="9">
        <v>30.704000000000001</v>
      </c>
      <c r="BP13" s="9">
        <v>64.317999999999998</v>
      </c>
      <c r="BQ13" s="9">
        <v>21.399000000000001</v>
      </c>
      <c r="BR13" s="9">
        <v>42.918999999999997</v>
      </c>
      <c r="BS13" s="9">
        <v>56.561</v>
      </c>
      <c r="BT13" s="9">
        <v>19.934000000000001</v>
      </c>
      <c r="BU13" s="9">
        <v>36.627000000000002</v>
      </c>
      <c r="BV13" s="9">
        <v>11.907</v>
      </c>
      <c r="BW13" s="9">
        <v>4.016</v>
      </c>
      <c r="BX13" s="9">
        <v>7.891</v>
      </c>
      <c r="BY13" s="9">
        <v>44.654000000000003</v>
      </c>
      <c r="BZ13" s="9">
        <v>15.919</v>
      </c>
      <c r="CA13" s="9">
        <v>28.734999999999999</v>
      </c>
      <c r="CB13" s="9">
        <v>382.80599999999998</v>
      </c>
      <c r="CC13" s="9">
        <v>173.71899999999999</v>
      </c>
      <c r="CD13" s="9">
        <v>209.08699999999999</v>
      </c>
      <c r="CE13" s="9">
        <v>370.97199999999998</v>
      </c>
      <c r="CF13" s="9">
        <v>167.48500000000001</v>
      </c>
      <c r="CG13" s="9">
        <v>203.48699999999999</v>
      </c>
      <c r="CH13" s="9">
        <v>172.68600000000001</v>
      </c>
      <c r="CI13" s="9">
        <v>74.424999999999997</v>
      </c>
      <c r="CJ13" s="9">
        <v>98.260999999999996</v>
      </c>
      <c r="CK13" s="9">
        <v>198.286</v>
      </c>
      <c r="CL13" s="9">
        <v>93.06</v>
      </c>
      <c r="CM13" s="9">
        <v>105.22499999999999</v>
      </c>
      <c r="CN13" s="9">
        <v>335.61700000000002</v>
      </c>
      <c r="CO13" s="9">
        <v>155.86199999999999</v>
      </c>
      <c r="CP13" s="9">
        <v>179.75399999999999</v>
      </c>
      <c r="CQ13" s="9">
        <v>160.24299999999999</v>
      </c>
      <c r="CR13" s="9">
        <v>71.811000000000007</v>
      </c>
      <c r="CS13" s="9">
        <v>88.433000000000007</v>
      </c>
      <c r="CT13" s="9">
        <v>175.37299999999999</v>
      </c>
      <c r="CU13" s="9">
        <v>84.052000000000007</v>
      </c>
      <c r="CV13" s="9">
        <v>91.322000000000003</v>
      </c>
      <c r="CW13" s="9">
        <v>35.356000000000002</v>
      </c>
      <c r="CX13" s="9">
        <v>11.622999999999999</v>
      </c>
      <c r="CY13" s="9">
        <v>23.731999999999999</v>
      </c>
      <c r="CZ13" s="9">
        <v>12.443</v>
      </c>
      <c r="DA13" s="9">
        <v>2.6150000000000002</v>
      </c>
      <c r="DB13" s="9">
        <v>9.8279999999999994</v>
      </c>
      <c r="DC13" s="9">
        <v>22.913</v>
      </c>
      <c r="DD13" s="9">
        <v>9.0090000000000003</v>
      </c>
      <c r="DE13" s="9">
        <v>13.904</v>
      </c>
      <c r="DF13" s="9">
        <v>11.834</v>
      </c>
      <c r="DG13" s="9">
        <v>6.234</v>
      </c>
      <c r="DH13" s="9">
        <v>5.6</v>
      </c>
      <c r="DI13" s="9">
        <v>3.0390000000000001</v>
      </c>
      <c r="DJ13" s="9">
        <v>0.60199999999999998</v>
      </c>
      <c r="DK13" s="9">
        <v>2.4369999999999998</v>
      </c>
      <c r="DL13" s="9">
        <v>8.7959999999999994</v>
      </c>
      <c r="DM13" s="9">
        <v>5.6319999999999997</v>
      </c>
      <c r="DN13" s="9">
        <v>3.1629999999999998</v>
      </c>
      <c r="DO13" s="9">
        <v>395.63799999999998</v>
      </c>
      <c r="DP13" s="9">
        <v>139.12899999999999</v>
      </c>
      <c r="DQ13" s="9">
        <v>256.51</v>
      </c>
      <c r="DR13" s="9">
        <v>365.98099999999999</v>
      </c>
      <c r="DS13" s="9">
        <v>131.63300000000001</v>
      </c>
      <c r="DT13" s="9">
        <v>234.34800000000001</v>
      </c>
      <c r="DU13" s="9">
        <v>195.476</v>
      </c>
      <c r="DV13" s="9">
        <v>78.641999999999996</v>
      </c>
      <c r="DW13" s="9">
        <v>116.834</v>
      </c>
      <c r="DX13" s="9">
        <v>170.505</v>
      </c>
      <c r="DY13" s="9">
        <v>52.991</v>
      </c>
      <c r="DZ13" s="9">
        <v>117.514</v>
      </c>
      <c r="EA13" s="9">
        <v>316.77699999999999</v>
      </c>
      <c r="EB13" s="9">
        <v>114.925</v>
      </c>
      <c r="EC13" s="9">
        <v>201.852</v>
      </c>
      <c r="ED13" s="9">
        <v>171.94300000000001</v>
      </c>
      <c r="EE13" s="9">
        <v>68.765000000000001</v>
      </c>
      <c r="EF13" s="9">
        <v>103.178</v>
      </c>
      <c r="EG13" s="9">
        <v>144.83500000000001</v>
      </c>
      <c r="EH13" s="9">
        <v>46.16</v>
      </c>
      <c r="EI13" s="9">
        <v>98.674000000000007</v>
      </c>
      <c r="EJ13" s="9">
        <v>49.204000000000001</v>
      </c>
      <c r="EK13" s="9">
        <v>16.707999999999998</v>
      </c>
      <c r="EL13" s="9">
        <v>32.496000000000002</v>
      </c>
      <c r="EM13" s="9">
        <v>23.533999999999999</v>
      </c>
      <c r="EN13" s="9">
        <v>9.8770000000000007</v>
      </c>
      <c r="EO13" s="9">
        <v>13.657</v>
      </c>
      <c r="EP13" s="9">
        <v>25.67</v>
      </c>
      <c r="EQ13" s="9">
        <v>6.8310000000000004</v>
      </c>
      <c r="ER13" s="9">
        <v>18.84</v>
      </c>
      <c r="ES13" s="9">
        <v>29.657</v>
      </c>
      <c r="ET13" s="9">
        <v>7.4950000000000001</v>
      </c>
      <c r="EU13" s="9">
        <v>22.161999999999999</v>
      </c>
      <c r="EV13" s="9">
        <v>5.9539999999999997</v>
      </c>
      <c r="EW13" s="9">
        <v>2.8220000000000001</v>
      </c>
      <c r="EX13" s="9">
        <v>3.133</v>
      </c>
      <c r="EY13" s="9">
        <v>23.702999999999999</v>
      </c>
      <c r="EZ13" s="9">
        <v>4.6740000000000004</v>
      </c>
      <c r="FA13" s="9">
        <v>19.029</v>
      </c>
      <c r="FB13" s="9">
        <v>282.00400000000002</v>
      </c>
      <c r="FC13" s="9">
        <v>96.790999999999997</v>
      </c>
      <c r="FD13" s="9">
        <v>185.21299999999999</v>
      </c>
      <c r="FE13" s="9">
        <v>266.93400000000003</v>
      </c>
      <c r="FF13" s="9">
        <v>90.585999999999999</v>
      </c>
      <c r="FG13" s="9">
        <v>176.34800000000001</v>
      </c>
      <c r="FH13" s="9">
        <v>125.07299999999999</v>
      </c>
      <c r="FI13" s="9">
        <v>49.137</v>
      </c>
      <c r="FJ13" s="9">
        <v>75.935000000000002</v>
      </c>
      <c r="FK13" s="9">
        <v>141.86099999999999</v>
      </c>
      <c r="FL13" s="9">
        <v>41.448</v>
      </c>
      <c r="FM13" s="9">
        <v>100.413</v>
      </c>
      <c r="FN13" s="9">
        <v>238.99299999999999</v>
      </c>
      <c r="FO13" s="9">
        <v>80.039000000000001</v>
      </c>
      <c r="FP13" s="9">
        <v>158.953</v>
      </c>
      <c r="FQ13" s="9">
        <v>112.866</v>
      </c>
      <c r="FR13" s="9">
        <v>44.15</v>
      </c>
      <c r="FS13" s="9">
        <v>68.715999999999994</v>
      </c>
      <c r="FT13" s="9">
        <v>126.126</v>
      </c>
      <c r="FU13" s="9">
        <v>35.889000000000003</v>
      </c>
      <c r="FV13" s="9">
        <v>90.236999999999995</v>
      </c>
      <c r="FW13" s="9">
        <v>27.940999999999999</v>
      </c>
      <c r="FX13" s="9">
        <v>10.545999999999999</v>
      </c>
      <c r="FY13" s="9">
        <v>17.395</v>
      </c>
      <c r="FZ13" s="9">
        <v>12.206</v>
      </c>
      <c r="GA13" s="9">
        <v>4.9870000000000001</v>
      </c>
      <c r="GB13" s="9">
        <v>7.2190000000000003</v>
      </c>
      <c r="GC13" s="9">
        <v>15.734999999999999</v>
      </c>
      <c r="GD13" s="9">
        <v>5.5590000000000002</v>
      </c>
      <c r="GE13" s="9">
        <v>10.176</v>
      </c>
      <c r="GF13" s="9">
        <v>15.07</v>
      </c>
      <c r="GG13" s="9">
        <v>6.2050000000000001</v>
      </c>
      <c r="GH13" s="9">
        <v>8.8650000000000002</v>
      </c>
      <c r="GI13" s="9">
        <v>2.9140000000000001</v>
      </c>
      <c r="GJ13" s="9">
        <v>0.59199999999999997</v>
      </c>
      <c r="GK13" s="9">
        <v>2.3220000000000001</v>
      </c>
      <c r="GL13" s="9">
        <v>12.156000000000001</v>
      </c>
      <c r="GM13" s="9">
        <v>5.6130000000000004</v>
      </c>
      <c r="GN13" s="9">
        <v>6.5430000000000001</v>
      </c>
      <c r="GO13" s="9">
        <v>19.096</v>
      </c>
      <c r="GP13" s="9">
        <v>11.685</v>
      </c>
      <c r="GQ13" s="9">
        <v>7.4109999999999996</v>
      </c>
      <c r="GR13" s="9">
        <v>18.635000000000002</v>
      </c>
      <c r="GS13" s="9">
        <v>11.685</v>
      </c>
      <c r="GT13" s="9">
        <v>6.9509999999999996</v>
      </c>
      <c r="GU13" s="9">
        <v>4.3239999999999998</v>
      </c>
      <c r="GV13" s="9">
        <v>2.4089999999999998</v>
      </c>
      <c r="GW13" s="9">
        <v>1.9139999999999999</v>
      </c>
      <c r="GX13" s="9">
        <v>14.311999999999999</v>
      </c>
      <c r="GY13" s="9">
        <v>9.2750000000000004</v>
      </c>
      <c r="GZ13" s="9">
        <v>5.0359999999999996</v>
      </c>
      <c r="HA13" s="9">
        <v>17.391999999999999</v>
      </c>
      <c r="HB13" s="9">
        <v>10.723000000000001</v>
      </c>
      <c r="HC13" s="9">
        <v>6.6689999999999996</v>
      </c>
      <c r="HD13" s="9">
        <v>3.7669999999999999</v>
      </c>
      <c r="HE13" s="9">
        <v>1.853</v>
      </c>
      <c r="HF13" s="9">
        <v>1.9139999999999999</v>
      </c>
      <c r="HG13" s="9">
        <v>13.625</v>
      </c>
      <c r="HH13" s="9">
        <v>8.8699999999999992</v>
      </c>
      <c r="HI13" s="9">
        <v>4.7549999999999999</v>
      </c>
      <c r="HJ13" s="9">
        <v>1.2430000000000001</v>
      </c>
      <c r="HK13" s="9">
        <v>0.96199999999999997</v>
      </c>
      <c r="HL13" s="9">
        <v>0.28100000000000003</v>
      </c>
      <c r="HM13" s="9">
        <v>0.55700000000000005</v>
      </c>
      <c r="HN13" s="9">
        <v>0.55700000000000005</v>
      </c>
      <c r="HO13" s="9">
        <v>0</v>
      </c>
      <c r="HP13" s="9">
        <v>0.68600000000000005</v>
      </c>
      <c r="HQ13" s="9">
        <v>0.40500000000000003</v>
      </c>
      <c r="HR13" s="9">
        <v>0.28100000000000003</v>
      </c>
      <c r="HS13" s="9">
        <v>0.46</v>
      </c>
      <c r="HT13" s="9">
        <v>0</v>
      </c>
      <c r="HU13" s="9">
        <v>0.46</v>
      </c>
      <c r="HV13" s="9">
        <v>0</v>
      </c>
      <c r="HW13" s="9">
        <v>0</v>
      </c>
      <c r="HX13" s="9">
        <v>0</v>
      </c>
      <c r="HY13" s="9">
        <v>0.46</v>
      </c>
      <c r="HZ13" s="9">
        <v>0</v>
      </c>
      <c r="IA13" s="9">
        <v>0.46</v>
      </c>
      <c r="IB13" s="9">
        <v>320.44900000000001</v>
      </c>
      <c r="IC13" s="9">
        <v>127.482</v>
      </c>
      <c r="ID13" s="9">
        <v>192.96600000000001</v>
      </c>
      <c r="IE13" s="9">
        <v>297.661</v>
      </c>
      <c r="IF13" s="9">
        <v>119.754</v>
      </c>
      <c r="IG13" s="9">
        <v>177.90700000000001</v>
      </c>
      <c r="IH13" s="9">
        <v>127.297</v>
      </c>
      <c r="II13" s="9">
        <v>56.601999999999997</v>
      </c>
      <c r="IJ13" s="9">
        <v>70.694999999999993</v>
      </c>
      <c r="IK13" s="9">
        <v>170.364</v>
      </c>
      <c r="IL13" s="9">
        <v>63.152000000000001</v>
      </c>
      <c r="IM13" s="9">
        <v>107.212</v>
      </c>
      <c r="IN13" s="9">
        <v>261.923</v>
      </c>
      <c r="IO13" s="9">
        <v>104.52200000000001</v>
      </c>
      <c r="IP13" s="9">
        <v>157.40100000000001</v>
      </c>
      <c r="IQ13" s="9">
        <v>113.59099999999999</v>
      </c>
    </row>
    <row r="14" spans="1:251">
      <c r="A14" s="10">
        <v>43132</v>
      </c>
      <c r="B14" s="9">
        <v>1098.9110000000001</v>
      </c>
      <c r="C14" s="9">
        <v>415.13499999999999</v>
      </c>
      <c r="D14" s="9">
        <v>683.77599999999995</v>
      </c>
      <c r="E14" s="9">
        <v>1028.752</v>
      </c>
      <c r="F14" s="9">
        <v>392.67899999999997</v>
      </c>
      <c r="G14" s="9">
        <v>636.072</v>
      </c>
      <c r="H14" s="9">
        <v>519.62300000000005</v>
      </c>
      <c r="I14" s="9">
        <v>199.26</v>
      </c>
      <c r="J14" s="9">
        <v>320.363</v>
      </c>
      <c r="K14" s="9">
        <v>509.12799999999999</v>
      </c>
      <c r="L14" s="9">
        <v>193.41900000000001</v>
      </c>
      <c r="M14" s="9">
        <v>315.709</v>
      </c>
      <c r="N14" s="9">
        <v>915.62199999999996</v>
      </c>
      <c r="O14" s="9">
        <v>348.09199999999998</v>
      </c>
      <c r="P14" s="9">
        <v>567.53099999999995</v>
      </c>
      <c r="Q14" s="9">
        <v>471.15300000000002</v>
      </c>
      <c r="R14" s="9">
        <v>178.07300000000001</v>
      </c>
      <c r="S14" s="9">
        <v>293.08</v>
      </c>
      <c r="T14" s="9">
        <v>444.47</v>
      </c>
      <c r="U14" s="9">
        <v>170.01900000000001</v>
      </c>
      <c r="V14" s="9">
        <v>274.45100000000002</v>
      </c>
      <c r="W14" s="9">
        <v>113.129</v>
      </c>
      <c r="X14" s="9">
        <v>44.587000000000003</v>
      </c>
      <c r="Y14" s="9">
        <v>68.542000000000002</v>
      </c>
      <c r="Z14" s="9">
        <v>48.47</v>
      </c>
      <c r="AA14" s="9">
        <v>21.187000000000001</v>
      </c>
      <c r="AB14" s="9">
        <v>27.283000000000001</v>
      </c>
      <c r="AC14" s="9">
        <v>64.659000000000006</v>
      </c>
      <c r="AD14" s="9">
        <v>23.4</v>
      </c>
      <c r="AE14" s="9">
        <v>41.258000000000003</v>
      </c>
      <c r="AF14" s="9">
        <v>70.159000000000006</v>
      </c>
      <c r="AG14" s="9">
        <v>22.454999999999998</v>
      </c>
      <c r="AH14" s="9">
        <v>47.704000000000001</v>
      </c>
      <c r="AI14" s="9">
        <v>12.574999999999999</v>
      </c>
      <c r="AJ14" s="9">
        <v>5.1349999999999998</v>
      </c>
      <c r="AK14" s="9">
        <v>7.44</v>
      </c>
      <c r="AL14" s="9">
        <v>57.584000000000003</v>
      </c>
      <c r="AM14" s="9">
        <v>17.32</v>
      </c>
      <c r="AN14" s="9">
        <v>40.264000000000003</v>
      </c>
      <c r="AO14" s="9">
        <v>1073.482</v>
      </c>
      <c r="AP14" s="9">
        <v>398.64400000000001</v>
      </c>
      <c r="AQ14" s="9">
        <v>674.83799999999997</v>
      </c>
      <c r="AR14" s="9">
        <v>1005.216</v>
      </c>
      <c r="AS14" s="9">
        <v>377.57</v>
      </c>
      <c r="AT14" s="9">
        <v>627.64599999999996</v>
      </c>
      <c r="AU14" s="9">
        <v>512.65200000000004</v>
      </c>
      <c r="AV14" s="9">
        <v>193.66200000000001</v>
      </c>
      <c r="AW14" s="9">
        <v>318.99</v>
      </c>
      <c r="AX14" s="9">
        <v>492.56400000000002</v>
      </c>
      <c r="AY14" s="9">
        <v>183.90799999999999</v>
      </c>
      <c r="AZ14" s="9">
        <v>308.65600000000001</v>
      </c>
      <c r="BA14" s="9">
        <v>896.60400000000004</v>
      </c>
      <c r="BB14" s="9">
        <v>336.06400000000002</v>
      </c>
      <c r="BC14" s="9">
        <v>560.54</v>
      </c>
      <c r="BD14" s="9">
        <v>464.822</v>
      </c>
      <c r="BE14" s="9">
        <v>173.11500000000001</v>
      </c>
      <c r="BF14" s="9">
        <v>291.70699999999999</v>
      </c>
      <c r="BG14" s="9">
        <v>431.78199999999998</v>
      </c>
      <c r="BH14" s="9">
        <v>162.94900000000001</v>
      </c>
      <c r="BI14" s="9">
        <v>268.83300000000003</v>
      </c>
      <c r="BJ14" s="9">
        <v>108.611</v>
      </c>
      <c r="BK14" s="9">
        <v>41.505000000000003</v>
      </c>
      <c r="BL14" s="9">
        <v>67.105999999999995</v>
      </c>
      <c r="BM14" s="9">
        <v>47.83</v>
      </c>
      <c r="BN14" s="9">
        <v>20.547000000000001</v>
      </c>
      <c r="BO14" s="9">
        <v>27.283000000000001</v>
      </c>
      <c r="BP14" s="9">
        <v>60.780999999999999</v>
      </c>
      <c r="BQ14" s="9">
        <v>20.959</v>
      </c>
      <c r="BR14" s="9">
        <v>39.823</v>
      </c>
      <c r="BS14" s="9">
        <v>68.266999999999996</v>
      </c>
      <c r="BT14" s="9">
        <v>21.074999999999999</v>
      </c>
      <c r="BU14" s="9">
        <v>47.192</v>
      </c>
      <c r="BV14" s="9">
        <v>12.307</v>
      </c>
      <c r="BW14" s="9">
        <v>4.8680000000000003</v>
      </c>
      <c r="BX14" s="9">
        <v>7.44</v>
      </c>
      <c r="BY14" s="9">
        <v>55.96</v>
      </c>
      <c r="BZ14" s="9">
        <v>16.207000000000001</v>
      </c>
      <c r="CA14" s="9">
        <v>39.753</v>
      </c>
      <c r="CB14" s="9">
        <v>369.71800000000002</v>
      </c>
      <c r="CC14" s="9">
        <v>166.035</v>
      </c>
      <c r="CD14" s="9">
        <v>203.68299999999999</v>
      </c>
      <c r="CE14" s="9">
        <v>357.81200000000001</v>
      </c>
      <c r="CF14" s="9">
        <v>159.09700000000001</v>
      </c>
      <c r="CG14" s="9">
        <v>198.71600000000001</v>
      </c>
      <c r="CH14" s="9">
        <v>187.39099999999999</v>
      </c>
      <c r="CI14" s="9">
        <v>84.622</v>
      </c>
      <c r="CJ14" s="9">
        <v>102.76900000000001</v>
      </c>
      <c r="CK14" s="9">
        <v>170.42099999999999</v>
      </c>
      <c r="CL14" s="9">
        <v>74.474999999999994</v>
      </c>
      <c r="CM14" s="9">
        <v>95.947000000000003</v>
      </c>
      <c r="CN14" s="9">
        <v>325.22699999999998</v>
      </c>
      <c r="CO14" s="9">
        <v>141.63999999999999</v>
      </c>
      <c r="CP14" s="9">
        <v>183.58699999999999</v>
      </c>
      <c r="CQ14" s="9">
        <v>170.84100000000001</v>
      </c>
      <c r="CR14" s="9">
        <v>74.72</v>
      </c>
      <c r="CS14" s="9">
        <v>96.122</v>
      </c>
      <c r="CT14" s="9">
        <v>154.386</v>
      </c>
      <c r="CU14" s="9">
        <v>66.92</v>
      </c>
      <c r="CV14" s="9">
        <v>87.465000000000003</v>
      </c>
      <c r="CW14" s="9">
        <v>32.585000000000001</v>
      </c>
      <c r="CX14" s="9">
        <v>17.456</v>
      </c>
      <c r="CY14" s="9">
        <v>15.129</v>
      </c>
      <c r="CZ14" s="9">
        <v>16.55</v>
      </c>
      <c r="DA14" s="9">
        <v>9.9019999999999992</v>
      </c>
      <c r="DB14" s="9">
        <v>6.6479999999999997</v>
      </c>
      <c r="DC14" s="9">
        <v>16.036000000000001</v>
      </c>
      <c r="DD14" s="9">
        <v>7.5540000000000003</v>
      </c>
      <c r="DE14" s="9">
        <v>8.4809999999999999</v>
      </c>
      <c r="DF14" s="9">
        <v>11.904999999999999</v>
      </c>
      <c r="DG14" s="9">
        <v>6.9379999999999997</v>
      </c>
      <c r="DH14" s="9">
        <v>4.9669999999999996</v>
      </c>
      <c r="DI14" s="9">
        <v>0.78600000000000003</v>
      </c>
      <c r="DJ14" s="9">
        <v>0.53</v>
      </c>
      <c r="DK14" s="9">
        <v>0.25700000000000001</v>
      </c>
      <c r="DL14" s="9">
        <v>11.119</v>
      </c>
      <c r="DM14" s="9">
        <v>6.4089999999999998</v>
      </c>
      <c r="DN14" s="9">
        <v>4.7110000000000003</v>
      </c>
      <c r="DO14" s="9">
        <v>403.47800000000001</v>
      </c>
      <c r="DP14" s="9">
        <v>133.75</v>
      </c>
      <c r="DQ14" s="9">
        <v>269.72899999999998</v>
      </c>
      <c r="DR14" s="9">
        <v>359.90300000000002</v>
      </c>
      <c r="DS14" s="9">
        <v>124.578</v>
      </c>
      <c r="DT14" s="9">
        <v>235.32499999999999</v>
      </c>
      <c r="DU14" s="9">
        <v>193.18</v>
      </c>
      <c r="DV14" s="9">
        <v>62.81</v>
      </c>
      <c r="DW14" s="9">
        <v>130.37</v>
      </c>
      <c r="DX14" s="9">
        <v>166.72399999999999</v>
      </c>
      <c r="DY14" s="9">
        <v>61.768999999999998</v>
      </c>
      <c r="DZ14" s="9">
        <v>104.955</v>
      </c>
      <c r="EA14" s="9">
        <v>314.03100000000001</v>
      </c>
      <c r="EB14" s="9">
        <v>107.056</v>
      </c>
      <c r="EC14" s="9">
        <v>206.97499999999999</v>
      </c>
      <c r="ED14" s="9">
        <v>172.393</v>
      </c>
      <c r="EE14" s="9">
        <v>54.795999999999999</v>
      </c>
      <c r="EF14" s="9">
        <v>117.59699999999999</v>
      </c>
      <c r="EG14" s="9">
        <v>141.63800000000001</v>
      </c>
      <c r="EH14" s="9">
        <v>52.26</v>
      </c>
      <c r="EI14" s="9">
        <v>89.379000000000005</v>
      </c>
      <c r="EJ14" s="9">
        <v>45.872</v>
      </c>
      <c r="EK14" s="9">
        <v>17.521999999999998</v>
      </c>
      <c r="EL14" s="9">
        <v>28.35</v>
      </c>
      <c r="EM14" s="9">
        <v>20.786999999999999</v>
      </c>
      <c r="EN14" s="9">
        <v>8.0129999999999999</v>
      </c>
      <c r="EO14" s="9">
        <v>12.773</v>
      </c>
      <c r="EP14" s="9">
        <v>25.085000000000001</v>
      </c>
      <c r="EQ14" s="9">
        <v>9.5090000000000003</v>
      </c>
      <c r="ER14" s="9">
        <v>15.576000000000001</v>
      </c>
      <c r="ES14" s="9">
        <v>43.575000000000003</v>
      </c>
      <c r="ET14" s="9">
        <v>9.1709999999999994</v>
      </c>
      <c r="EU14" s="9">
        <v>34.402999999999999</v>
      </c>
      <c r="EV14" s="9">
        <v>7.7869999999999999</v>
      </c>
      <c r="EW14" s="9">
        <v>3.431</v>
      </c>
      <c r="EX14" s="9">
        <v>4.3550000000000004</v>
      </c>
      <c r="EY14" s="9">
        <v>35.787999999999997</v>
      </c>
      <c r="EZ14" s="9">
        <v>5.74</v>
      </c>
      <c r="FA14" s="9">
        <v>30.047999999999998</v>
      </c>
      <c r="FB14" s="9">
        <v>300.286</v>
      </c>
      <c r="FC14" s="9">
        <v>98.86</v>
      </c>
      <c r="FD14" s="9">
        <v>201.42699999999999</v>
      </c>
      <c r="FE14" s="9">
        <v>287.5</v>
      </c>
      <c r="FF14" s="9">
        <v>93.894999999999996</v>
      </c>
      <c r="FG14" s="9">
        <v>193.60499999999999</v>
      </c>
      <c r="FH14" s="9">
        <v>132.08099999999999</v>
      </c>
      <c r="FI14" s="9">
        <v>46.23</v>
      </c>
      <c r="FJ14" s="9">
        <v>85.850999999999999</v>
      </c>
      <c r="FK14" s="9">
        <v>155.41900000000001</v>
      </c>
      <c r="FL14" s="9">
        <v>47.664999999999999</v>
      </c>
      <c r="FM14" s="9">
        <v>107.754</v>
      </c>
      <c r="FN14" s="9">
        <v>257.346</v>
      </c>
      <c r="FO14" s="9">
        <v>87.367999999999995</v>
      </c>
      <c r="FP14" s="9">
        <v>169.97800000000001</v>
      </c>
      <c r="FQ14" s="9">
        <v>121.587</v>
      </c>
      <c r="FR14" s="9">
        <v>43.598999999999997</v>
      </c>
      <c r="FS14" s="9">
        <v>77.988</v>
      </c>
      <c r="FT14" s="9">
        <v>135.75899999999999</v>
      </c>
      <c r="FU14" s="9">
        <v>43.768999999999998</v>
      </c>
      <c r="FV14" s="9">
        <v>91.989000000000004</v>
      </c>
      <c r="FW14" s="9">
        <v>30.154</v>
      </c>
      <c r="FX14" s="9">
        <v>6.5270000000000001</v>
      </c>
      <c r="FY14" s="9">
        <v>23.626999999999999</v>
      </c>
      <c r="FZ14" s="9">
        <v>10.494</v>
      </c>
      <c r="GA14" s="9">
        <v>2.6309999999999998</v>
      </c>
      <c r="GB14" s="9">
        <v>7.8620000000000001</v>
      </c>
      <c r="GC14" s="9">
        <v>19.66</v>
      </c>
      <c r="GD14" s="9">
        <v>3.895</v>
      </c>
      <c r="GE14" s="9">
        <v>15.765000000000001</v>
      </c>
      <c r="GF14" s="9">
        <v>12.787000000000001</v>
      </c>
      <c r="GG14" s="9">
        <v>4.9649999999999999</v>
      </c>
      <c r="GH14" s="9">
        <v>7.8220000000000001</v>
      </c>
      <c r="GI14" s="9">
        <v>3.734</v>
      </c>
      <c r="GJ14" s="9">
        <v>0.90700000000000003</v>
      </c>
      <c r="GK14" s="9">
        <v>2.8279999999999998</v>
      </c>
      <c r="GL14" s="9">
        <v>9.0519999999999996</v>
      </c>
      <c r="GM14" s="9">
        <v>4.0579999999999998</v>
      </c>
      <c r="GN14" s="9">
        <v>4.9939999999999998</v>
      </c>
      <c r="GO14" s="9">
        <v>25.428999999999998</v>
      </c>
      <c r="GP14" s="9">
        <v>16.491</v>
      </c>
      <c r="GQ14" s="9">
        <v>8.9380000000000006</v>
      </c>
      <c r="GR14" s="9">
        <v>23.536000000000001</v>
      </c>
      <c r="GS14" s="9">
        <v>15.11</v>
      </c>
      <c r="GT14" s="9">
        <v>8.4260000000000002</v>
      </c>
      <c r="GU14" s="9">
        <v>6.9710000000000001</v>
      </c>
      <c r="GV14" s="9">
        <v>5.5979999999999999</v>
      </c>
      <c r="GW14" s="9">
        <v>1.373</v>
      </c>
      <c r="GX14" s="9">
        <v>16.565000000000001</v>
      </c>
      <c r="GY14" s="9">
        <v>9.5120000000000005</v>
      </c>
      <c r="GZ14" s="9">
        <v>7.0529999999999999</v>
      </c>
      <c r="HA14" s="9">
        <v>19.018000000000001</v>
      </c>
      <c r="HB14" s="9">
        <v>12.026999999999999</v>
      </c>
      <c r="HC14" s="9">
        <v>6.9909999999999997</v>
      </c>
      <c r="HD14" s="9">
        <v>6.3310000000000004</v>
      </c>
      <c r="HE14" s="9">
        <v>4.9580000000000002</v>
      </c>
      <c r="HF14" s="9">
        <v>1.373</v>
      </c>
      <c r="HG14" s="9">
        <v>12.686999999999999</v>
      </c>
      <c r="HH14" s="9">
        <v>7.07</v>
      </c>
      <c r="HI14" s="9">
        <v>5.617</v>
      </c>
      <c r="HJ14" s="9">
        <v>4.5179999999999998</v>
      </c>
      <c r="HK14" s="9">
        <v>3.0819999999999999</v>
      </c>
      <c r="HL14" s="9">
        <v>1.4359999999999999</v>
      </c>
      <c r="HM14" s="9">
        <v>0.64</v>
      </c>
      <c r="HN14" s="9">
        <v>0.64</v>
      </c>
      <c r="HO14" s="9">
        <v>0</v>
      </c>
      <c r="HP14" s="9">
        <v>3.8780000000000001</v>
      </c>
      <c r="HQ14" s="9">
        <v>2.4420000000000002</v>
      </c>
      <c r="HR14" s="9">
        <v>1.4359999999999999</v>
      </c>
      <c r="HS14" s="9">
        <v>1.8919999999999999</v>
      </c>
      <c r="HT14" s="9">
        <v>1.381</v>
      </c>
      <c r="HU14" s="9">
        <v>0.51200000000000001</v>
      </c>
      <c r="HV14" s="9">
        <v>0.26800000000000002</v>
      </c>
      <c r="HW14" s="9">
        <v>0.26800000000000002</v>
      </c>
      <c r="HX14" s="9">
        <v>0</v>
      </c>
      <c r="HY14" s="9">
        <v>1.625</v>
      </c>
      <c r="HZ14" s="9">
        <v>1.113</v>
      </c>
      <c r="IA14" s="9">
        <v>0.51200000000000001</v>
      </c>
      <c r="IB14" s="9">
        <v>344.40899999999999</v>
      </c>
      <c r="IC14" s="9">
        <v>128.49299999999999</v>
      </c>
      <c r="ID14" s="9">
        <v>215.916</v>
      </c>
      <c r="IE14" s="9">
        <v>321.07400000000001</v>
      </c>
      <c r="IF14" s="9">
        <v>121.768</v>
      </c>
      <c r="IG14" s="9">
        <v>199.30600000000001</v>
      </c>
      <c r="IH14" s="9">
        <v>162.41300000000001</v>
      </c>
      <c r="II14" s="9">
        <v>61.558999999999997</v>
      </c>
      <c r="IJ14" s="9">
        <v>100.854</v>
      </c>
      <c r="IK14" s="9">
        <v>158.661</v>
      </c>
      <c r="IL14" s="9">
        <v>60.209000000000003</v>
      </c>
      <c r="IM14" s="9">
        <v>98.451999999999998</v>
      </c>
      <c r="IN14" s="9">
        <v>285.012</v>
      </c>
      <c r="IO14" s="9">
        <v>104.056</v>
      </c>
      <c r="IP14" s="9">
        <v>180.95599999999999</v>
      </c>
      <c r="IQ14" s="9">
        <v>147.851</v>
      </c>
    </row>
    <row r="15" spans="1:251">
      <c r="A15" s="10">
        <v>43497</v>
      </c>
      <c r="B15" s="9">
        <v>1079.231</v>
      </c>
      <c r="C15" s="9">
        <v>412.85899999999998</v>
      </c>
      <c r="D15" s="9">
        <v>666.37199999999996</v>
      </c>
      <c r="E15" s="9">
        <v>1005.307</v>
      </c>
      <c r="F15" s="9">
        <v>390.49700000000001</v>
      </c>
      <c r="G15" s="9">
        <v>614.80899999999997</v>
      </c>
      <c r="H15" s="9">
        <v>499.58300000000003</v>
      </c>
      <c r="I15" s="9">
        <v>200.51599999999999</v>
      </c>
      <c r="J15" s="9">
        <v>299.06599999999997</v>
      </c>
      <c r="K15" s="9">
        <v>505.72399999999999</v>
      </c>
      <c r="L15" s="9">
        <v>189.98099999999999</v>
      </c>
      <c r="M15" s="9">
        <v>315.74299999999999</v>
      </c>
      <c r="N15" s="9">
        <v>903.82500000000005</v>
      </c>
      <c r="O15" s="9">
        <v>349.548</v>
      </c>
      <c r="P15" s="9">
        <v>554.27700000000004</v>
      </c>
      <c r="Q15" s="9">
        <v>453.64800000000002</v>
      </c>
      <c r="R15" s="9">
        <v>178.953</v>
      </c>
      <c r="S15" s="9">
        <v>274.69499999999999</v>
      </c>
      <c r="T15" s="9">
        <v>450.17700000000002</v>
      </c>
      <c r="U15" s="9">
        <v>170.595</v>
      </c>
      <c r="V15" s="9">
        <v>279.58199999999999</v>
      </c>
      <c r="W15" s="9">
        <v>101.482</v>
      </c>
      <c r="X15" s="9">
        <v>40.948999999999998</v>
      </c>
      <c r="Y15" s="9">
        <v>60.533000000000001</v>
      </c>
      <c r="Z15" s="9">
        <v>45.935000000000002</v>
      </c>
      <c r="AA15" s="9">
        <v>21.562999999999999</v>
      </c>
      <c r="AB15" s="9">
        <v>24.372</v>
      </c>
      <c r="AC15" s="9">
        <v>55.546999999999997</v>
      </c>
      <c r="AD15" s="9">
        <v>19.385999999999999</v>
      </c>
      <c r="AE15" s="9">
        <v>36.161000000000001</v>
      </c>
      <c r="AF15" s="9">
        <v>73.924000000000007</v>
      </c>
      <c r="AG15" s="9">
        <v>22.361999999999998</v>
      </c>
      <c r="AH15" s="9">
        <v>51.561999999999998</v>
      </c>
      <c r="AI15" s="9">
        <v>16.856999999999999</v>
      </c>
      <c r="AJ15" s="9">
        <v>6.17</v>
      </c>
      <c r="AK15" s="9">
        <v>10.686</v>
      </c>
      <c r="AL15" s="9">
        <v>57.067999999999998</v>
      </c>
      <c r="AM15" s="9">
        <v>16.190999999999999</v>
      </c>
      <c r="AN15" s="9">
        <v>40.875999999999998</v>
      </c>
      <c r="AO15" s="9">
        <v>1054.7729999999999</v>
      </c>
      <c r="AP15" s="9">
        <v>397.94200000000001</v>
      </c>
      <c r="AQ15" s="9">
        <v>656.83100000000002</v>
      </c>
      <c r="AR15" s="9">
        <v>982.67600000000004</v>
      </c>
      <c r="AS15" s="9">
        <v>375.58</v>
      </c>
      <c r="AT15" s="9">
        <v>607.096</v>
      </c>
      <c r="AU15" s="9">
        <v>491.90199999999999</v>
      </c>
      <c r="AV15" s="9">
        <v>194.315</v>
      </c>
      <c r="AW15" s="9">
        <v>297.58600000000001</v>
      </c>
      <c r="AX15" s="9">
        <v>490.77499999999998</v>
      </c>
      <c r="AY15" s="9">
        <v>181.26499999999999</v>
      </c>
      <c r="AZ15" s="9">
        <v>309.51</v>
      </c>
      <c r="BA15" s="9">
        <v>883.90599999999995</v>
      </c>
      <c r="BB15" s="9">
        <v>336.73</v>
      </c>
      <c r="BC15" s="9">
        <v>547.17600000000004</v>
      </c>
      <c r="BD15" s="9">
        <v>446.589</v>
      </c>
      <c r="BE15" s="9">
        <v>173.375</v>
      </c>
      <c r="BF15" s="9">
        <v>273.21499999999997</v>
      </c>
      <c r="BG15" s="9">
        <v>437.31599999999997</v>
      </c>
      <c r="BH15" s="9">
        <v>163.35499999999999</v>
      </c>
      <c r="BI15" s="9">
        <v>273.96100000000001</v>
      </c>
      <c r="BJ15" s="9">
        <v>98.771000000000001</v>
      </c>
      <c r="BK15" s="9">
        <v>38.850999999999999</v>
      </c>
      <c r="BL15" s="9">
        <v>59.92</v>
      </c>
      <c r="BM15" s="9">
        <v>45.311999999999998</v>
      </c>
      <c r="BN15" s="9">
        <v>20.940999999999999</v>
      </c>
      <c r="BO15" s="9">
        <v>24.372</v>
      </c>
      <c r="BP15" s="9">
        <v>53.459000000000003</v>
      </c>
      <c r="BQ15" s="9">
        <v>17.91</v>
      </c>
      <c r="BR15" s="9">
        <v>35.548999999999999</v>
      </c>
      <c r="BS15" s="9">
        <v>72.096000000000004</v>
      </c>
      <c r="BT15" s="9">
        <v>22.361999999999998</v>
      </c>
      <c r="BU15" s="9">
        <v>49.734000000000002</v>
      </c>
      <c r="BV15" s="9">
        <v>16.856999999999999</v>
      </c>
      <c r="BW15" s="9">
        <v>6.17</v>
      </c>
      <c r="BX15" s="9">
        <v>10.686</v>
      </c>
      <c r="BY15" s="9">
        <v>55.24</v>
      </c>
      <c r="BZ15" s="9">
        <v>16.190999999999999</v>
      </c>
      <c r="CA15" s="9">
        <v>39.048000000000002</v>
      </c>
      <c r="CB15" s="9">
        <v>370.13400000000001</v>
      </c>
      <c r="CC15" s="9">
        <v>155.59800000000001</v>
      </c>
      <c r="CD15" s="9">
        <v>214.536</v>
      </c>
      <c r="CE15" s="9">
        <v>356.74099999999999</v>
      </c>
      <c r="CF15" s="9">
        <v>149.91999999999999</v>
      </c>
      <c r="CG15" s="9">
        <v>206.822</v>
      </c>
      <c r="CH15" s="9">
        <v>167.59700000000001</v>
      </c>
      <c r="CI15" s="9">
        <v>67.447000000000003</v>
      </c>
      <c r="CJ15" s="9">
        <v>100.15</v>
      </c>
      <c r="CK15" s="9">
        <v>189.14400000000001</v>
      </c>
      <c r="CL15" s="9">
        <v>82.472999999999999</v>
      </c>
      <c r="CM15" s="9">
        <v>106.672</v>
      </c>
      <c r="CN15" s="9">
        <v>329.99099999999999</v>
      </c>
      <c r="CO15" s="9">
        <v>138.16800000000001</v>
      </c>
      <c r="CP15" s="9">
        <v>191.82300000000001</v>
      </c>
      <c r="CQ15" s="9">
        <v>155.179</v>
      </c>
      <c r="CR15" s="9">
        <v>62.343000000000004</v>
      </c>
      <c r="CS15" s="9">
        <v>92.835999999999999</v>
      </c>
      <c r="CT15" s="9">
        <v>174.81200000000001</v>
      </c>
      <c r="CU15" s="9">
        <v>75.825000000000003</v>
      </c>
      <c r="CV15" s="9">
        <v>98.986999999999995</v>
      </c>
      <c r="CW15" s="9">
        <v>26.75</v>
      </c>
      <c r="CX15" s="9">
        <v>11.752000000000001</v>
      </c>
      <c r="CY15" s="9">
        <v>14.997999999999999</v>
      </c>
      <c r="CZ15" s="9">
        <v>12.417</v>
      </c>
      <c r="DA15" s="9">
        <v>5.1040000000000001</v>
      </c>
      <c r="DB15" s="9">
        <v>7.3129999999999997</v>
      </c>
      <c r="DC15" s="9">
        <v>14.333</v>
      </c>
      <c r="DD15" s="9">
        <v>6.6479999999999997</v>
      </c>
      <c r="DE15" s="9">
        <v>7.6849999999999996</v>
      </c>
      <c r="DF15" s="9">
        <v>13.393000000000001</v>
      </c>
      <c r="DG15" s="9">
        <v>5.6779999999999999</v>
      </c>
      <c r="DH15" s="9">
        <v>7.7149999999999999</v>
      </c>
      <c r="DI15" s="9">
        <v>4.4960000000000004</v>
      </c>
      <c r="DJ15" s="9">
        <v>1.954</v>
      </c>
      <c r="DK15" s="9">
        <v>2.5419999999999998</v>
      </c>
      <c r="DL15" s="9">
        <v>8.8970000000000002</v>
      </c>
      <c r="DM15" s="9">
        <v>3.7240000000000002</v>
      </c>
      <c r="DN15" s="9">
        <v>5.173</v>
      </c>
      <c r="DO15" s="9">
        <v>405.65800000000002</v>
      </c>
      <c r="DP15" s="9">
        <v>145.64699999999999</v>
      </c>
      <c r="DQ15" s="9">
        <v>260.01100000000002</v>
      </c>
      <c r="DR15" s="9">
        <v>364.65100000000001</v>
      </c>
      <c r="DS15" s="9">
        <v>135.42699999999999</v>
      </c>
      <c r="DT15" s="9">
        <v>229.22399999999999</v>
      </c>
      <c r="DU15" s="9">
        <v>197.64400000000001</v>
      </c>
      <c r="DV15" s="9">
        <v>80.921000000000006</v>
      </c>
      <c r="DW15" s="9">
        <v>116.723</v>
      </c>
      <c r="DX15" s="9">
        <v>167.00700000000001</v>
      </c>
      <c r="DY15" s="9">
        <v>54.506</v>
      </c>
      <c r="DZ15" s="9">
        <v>112.501</v>
      </c>
      <c r="EA15" s="9">
        <v>320.27</v>
      </c>
      <c r="EB15" s="9">
        <v>120.002</v>
      </c>
      <c r="EC15" s="9">
        <v>200.268</v>
      </c>
      <c r="ED15" s="9">
        <v>176.02500000000001</v>
      </c>
      <c r="EE15" s="9">
        <v>71.519000000000005</v>
      </c>
      <c r="EF15" s="9">
        <v>104.50700000000001</v>
      </c>
      <c r="EG15" s="9">
        <v>144.245</v>
      </c>
      <c r="EH15" s="9">
        <v>48.482999999999997</v>
      </c>
      <c r="EI15" s="9">
        <v>95.760999999999996</v>
      </c>
      <c r="EJ15" s="9">
        <v>44.381</v>
      </c>
      <c r="EK15" s="9">
        <v>15.425000000000001</v>
      </c>
      <c r="EL15" s="9">
        <v>28.956</v>
      </c>
      <c r="EM15" s="9">
        <v>21.619</v>
      </c>
      <c r="EN15" s="9">
        <v>9.4019999999999992</v>
      </c>
      <c r="EO15" s="9">
        <v>12.217000000000001</v>
      </c>
      <c r="EP15" s="9">
        <v>22.762</v>
      </c>
      <c r="EQ15" s="9">
        <v>6.0229999999999997</v>
      </c>
      <c r="ER15" s="9">
        <v>16.739000000000001</v>
      </c>
      <c r="ES15" s="9">
        <v>41.006999999999998</v>
      </c>
      <c r="ET15" s="9">
        <v>10.220000000000001</v>
      </c>
      <c r="EU15" s="9">
        <v>30.786999999999999</v>
      </c>
      <c r="EV15" s="9">
        <v>7.5739999999999998</v>
      </c>
      <c r="EW15" s="9">
        <v>2.3039999999999998</v>
      </c>
      <c r="EX15" s="9">
        <v>5.27</v>
      </c>
      <c r="EY15" s="9">
        <v>33.433</v>
      </c>
      <c r="EZ15" s="9">
        <v>7.9160000000000004</v>
      </c>
      <c r="FA15" s="9">
        <v>25.515999999999998</v>
      </c>
      <c r="FB15" s="9">
        <v>278.98099999999999</v>
      </c>
      <c r="FC15" s="9">
        <v>96.697000000000003</v>
      </c>
      <c r="FD15" s="9">
        <v>182.28399999999999</v>
      </c>
      <c r="FE15" s="9">
        <v>261.28399999999999</v>
      </c>
      <c r="FF15" s="9">
        <v>90.233999999999995</v>
      </c>
      <c r="FG15" s="9">
        <v>171.05099999999999</v>
      </c>
      <c r="FH15" s="9">
        <v>126.661</v>
      </c>
      <c r="FI15" s="9">
        <v>45.947000000000003</v>
      </c>
      <c r="FJ15" s="9">
        <v>80.713999999999999</v>
      </c>
      <c r="FK15" s="9">
        <v>134.62299999999999</v>
      </c>
      <c r="FL15" s="9">
        <v>44.286000000000001</v>
      </c>
      <c r="FM15" s="9">
        <v>90.337000000000003</v>
      </c>
      <c r="FN15" s="9">
        <v>233.64400000000001</v>
      </c>
      <c r="FO15" s="9">
        <v>78.558999999999997</v>
      </c>
      <c r="FP15" s="9">
        <v>155.08500000000001</v>
      </c>
      <c r="FQ15" s="9">
        <v>115.384</v>
      </c>
      <c r="FR15" s="9">
        <v>39.512999999999998</v>
      </c>
      <c r="FS15" s="9">
        <v>75.872</v>
      </c>
      <c r="FT15" s="9">
        <v>118.26</v>
      </c>
      <c r="FU15" s="9">
        <v>39.046999999999997</v>
      </c>
      <c r="FV15" s="9">
        <v>79.212999999999994</v>
      </c>
      <c r="FW15" s="9">
        <v>27.64</v>
      </c>
      <c r="FX15" s="9">
        <v>11.673999999999999</v>
      </c>
      <c r="FY15" s="9">
        <v>15.965999999999999</v>
      </c>
      <c r="FZ15" s="9">
        <v>11.276999999999999</v>
      </c>
      <c r="GA15" s="9">
        <v>6.4349999999999996</v>
      </c>
      <c r="GB15" s="9">
        <v>4.8419999999999996</v>
      </c>
      <c r="GC15" s="9">
        <v>16.364000000000001</v>
      </c>
      <c r="GD15" s="9">
        <v>5.2389999999999999</v>
      </c>
      <c r="GE15" s="9">
        <v>11.124000000000001</v>
      </c>
      <c r="GF15" s="9">
        <v>17.696000000000002</v>
      </c>
      <c r="GG15" s="9">
        <v>6.4640000000000004</v>
      </c>
      <c r="GH15" s="9">
        <v>11.233000000000001</v>
      </c>
      <c r="GI15" s="9">
        <v>4.7859999999999996</v>
      </c>
      <c r="GJ15" s="9">
        <v>1.913</v>
      </c>
      <c r="GK15" s="9">
        <v>2.8740000000000001</v>
      </c>
      <c r="GL15" s="9">
        <v>12.91</v>
      </c>
      <c r="GM15" s="9">
        <v>4.5510000000000002</v>
      </c>
      <c r="GN15" s="9">
        <v>8.359</v>
      </c>
      <c r="GO15" s="9">
        <v>24.457999999999998</v>
      </c>
      <c r="GP15" s="9">
        <v>14.917</v>
      </c>
      <c r="GQ15" s="9">
        <v>9.5410000000000004</v>
      </c>
      <c r="GR15" s="9">
        <v>22.63</v>
      </c>
      <c r="GS15" s="9">
        <v>14.917</v>
      </c>
      <c r="GT15" s="9">
        <v>7.7130000000000001</v>
      </c>
      <c r="GU15" s="9">
        <v>7.681</v>
      </c>
      <c r="GV15" s="9">
        <v>6.2009999999999996</v>
      </c>
      <c r="GW15" s="9">
        <v>1.48</v>
      </c>
      <c r="GX15" s="9">
        <v>14.949</v>
      </c>
      <c r="GY15" s="9">
        <v>8.7159999999999993</v>
      </c>
      <c r="GZ15" s="9">
        <v>6.2329999999999997</v>
      </c>
      <c r="HA15" s="9">
        <v>19.919</v>
      </c>
      <c r="HB15" s="9">
        <v>12.819000000000001</v>
      </c>
      <c r="HC15" s="9">
        <v>7.101</v>
      </c>
      <c r="HD15" s="9">
        <v>7.0579999999999998</v>
      </c>
      <c r="HE15" s="9">
        <v>5.5780000000000003</v>
      </c>
      <c r="HF15" s="9">
        <v>1.48</v>
      </c>
      <c r="HG15" s="9">
        <v>12.861000000000001</v>
      </c>
      <c r="HH15" s="9">
        <v>7.24</v>
      </c>
      <c r="HI15" s="9">
        <v>5.6210000000000004</v>
      </c>
      <c r="HJ15" s="9">
        <v>2.7109999999999999</v>
      </c>
      <c r="HK15" s="9">
        <v>2.0990000000000002</v>
      </c>
      <c r="HL15" s="9">
        <v>0.61199999999999999</v>
      </c>
      <c r="HM15" s="9">
        <v>0.623</v>
      </c>
      <c r="HN15" s="9">
        <v>0.623</v>
      </c>
      <c r="HO15" s="9">
        <v>0</v>
      </c>
      <c r="HP15" s="9">
        <v>2.0880000000000001</v>
      </c>
      <c r="HQ15" s="9">
        <v>1.476</v>
      </c>
      <c r="HR15" s="9">
        <v>0.61199999999999999</v>
      </c>
      <c r="HS15" s="9">
        <v>1.8280000000000001</v>
      </c>
      <c r="HT15" s="9">
        <v>0</v>
      </c>
      <c r="HU15" s="9">
        <v>1.8280000000000001</v>
      </c>
      <c r="HV15" s="9">
        <v>0</v>
      </c>
      <c r="HW15" s="9">
        <v>0</v>
      </c>
      <c r="HX15" s="9">
        <v>0</v>
      </c>
      <c r="HY15" s="9">
        <v>1.8280000000000001</v>
      </c>
      <c r="HZ15" s="9">
        <v>0</v>
      </c>
      <c r="IA15" s="9">
        <v>1.8280000000000001</v>
      </c>
      <c r="IB15" s="9">
        <v>324.14</v>
      </c>
      <c r="IC15" s="9">
        <v>127.203</v>
      </c>
      <c r="ID15" s="9">
        <v>196.93700000000001</v>
      </c>
      <c r="IE15" s="9">
        <v>291.28300000000002</v>
      </c>
      <c r="IF15" s="9">
        <v>118.39100000000001</v>
      </c>
      <c r="IG15" s="9">
        <v>172.89099999999999</v>
      </c>
      <c r="IH15" s="9">
        <v>146.417</v>
      </c>
      <c r="II15" s="9">
        <v>59.52</v>
      </c>
      <c r="IJ15" s="9">
        <v>86.897000000000006</v>
      </c>
      <c r="IK15" s="9">
        <v>144.86600000000001</v>
      </c>
      <c r="IL15" s="9">
        <v>58.871000000000002</v>
      </c>
      <c r="IM15" s="9">
        <v>85.995000000000005</v>
      </c>
      <c r="IN15" s="9">
        <v>256.61099999999999</v>
      </c>
      <c r="IO15" s="9">
        <v>105.96</v>
      </c>
      <c r="IP15" s="9">
        <v>150.65100000000001</v>
      </c>
      <c r="IQ15" s="9">
        <v>130.90799999999999</v>
      </c>
    </row>
    <row r="16" spans="1:251">
      <c r="A16" s="10">
        <v>43862</v>
      </c>
      <c r="B16" s="9">
        <v>1137.5999999999999</v>
      </c>
      <c r="C16" s="9">
        <v>426.95499999999998</v>
      </c>
      <c r="D16" s="9">
        <v>710.64499999999998</v>
      </c>
      <c r="E16" s="9">
        <v>1073.97</v>
      </c>
      <c r="F16" s="9">
        <v>406.51900000000001</v>
      </c>
      <c r="G16" s="9">
        <v>667.45100000000002</v>
      </c>
      <c r="H16" s="9">
        <v>533.904</v>
      </c>
      <c r="I16" s="9">
        <v>202.238</v>
      </c>
      <c r="J16" s="9">
        <v>331.666</v>
      </c>
      <c r="K16" s="9">
        <v>540.06600000000003</v>
      </c>
      <c r="L16" s="9">
        <v>204.28100000000001</v>
      </c>
      <c r="M16" s="9">
        <v>335.78500000000003</v>
      </c>
      <c r="N16" s="9">
        <v>950.01599999999996</v>
      </c>
      <c r="O16" s="9">
        <v>366.96699999999998</v>
      </c>
      <c r="P16" s="9">
        <v>583.04999999999995</v>
      </c>
      <c r="Q16" s="9">
        <v>478.86799999999999</v>
      </c>
      <c r="R16" s="9">
        <v>185.602</v>
      </c>
      <c r="S16" s="9">
        <v>293.26600000000002</v>
      </c>
      <c r="T16" s="9">
        <v>471.14800000000002</v>
      </c>
      <c r="U16" s="9">
        <v>181.364</v>
      </c>
      <c r="V16" s="9">
        <v>289.78399999999999</v>
      </c>
      <c r="W16" s="9">
        <v>123.95399999999999</v>
      </c>
      <c r="X16" s="9">
        <v>39.552999999999997</v>
      </c>
      <c r="Y16" s="9">
        <v>84.400999999999996</v>
      </c>
      <c r="Z16" s="9">
        <v>55.036000000000001</v>
      </c>
      <c r="AA16" s="9">
        <v>16.635999999999999</v>
      </c>
      <c r="AB16" s="9">
        <v>38.4</v>
      </c>
      <c r="AC16" s="9">
        <v>68.917000000000002</v>
      </c>
      <c r="AD16" s="9">
        <v>22.917000000000002</v>
      </c>
      <c r="AE16" s="9">
        <v>46.000999999999998</v>
      </c>
      <c r="AF16" s="9">
        <v>63.63</v>
      </c>
      <c r="AG16" s="9">
        <v>20.436</v>
      </c>
      <c r="AH16" s="9">
        <v>43.194000000000003</v>
      </c>
      <c r="AI16" s="9">
        <v>16.658000000000001</v>
      </c>
      <c r="AJ16" s="9">
        <v>6.4619999999999997</v>
      </c>
      <c r="AK16" s="9">
        <v>10.196</v>
      </c>
      <c r="AL16" s="9">
        <v>46.970999999999997</v>
      </c>
      <c r="AM16" s="9">
        <v>13.974</v>
      </c>
      <c r="AN16" s="9">
        <v>32.997999999999998</v>
      </c>
      <c r="AO16" s="9">
        <v>1113.278</v>
      </c>
      <c r="AP16" s="9">
        <v>412.01600000000002</v>
      </c>
      <c r="AQ16" s="9">
        <v>701.26099999999997</v>
      </c>
      <c r="AR16" s="9">
        <v>1051.8420000000001</v>
      </c>
      <c r="AS16" s="9">
        <v>392.69400000000002</v>
      </c>
      <c r="AT16" s="9">
        <v>659.14800000000002</v>
      </c>
      <c r="AU16" s="9">
        <v>525.46100000000001</v>
      </c>
      <c r="AV16" s="9">
        <v>196.601</v>
      </c>
      <c r="AW16" s="9">
        <v>328.86099999999999</v>
      </c>
      <c r="AX16" s="9">
        <v>526.38099999999997</v>
      </c>
      <c r="AY16" s="9">
        <v>196.09399999999999</v>
      </c>
      <c r="AZ16" s="9">
        <v>330.28800000000001</v>
      </c>
      <c r="BA16" s="9">
        <v>930.88699999999994</v>
      </c>
      <c r="BB16" s="9">
        <v>355.274</v>
      </c>
      <c r="BC16" s="9">
        <v>575.61199999999997</v>
      </c>
      <c r="BD16" s="9">
        <v>472.38799999999998</v>
      </c>
      <c r="BE16" s="9">
        <v>181.46799999999999</v>
      </c>
      <c r="BF16" s="9">
        <v>290.92</v>
      </c>
      <c r="BG16" s="9">
        <v>458.49900000000002</v>
      </c>
      <c r="BH16" s="9">
        <v>173.80699999999999</v>
      </c>
      <c r="BI16" s="9">
        <v>284.69200000000001</v>
      </c>
      <c r="BJ16" s="9">
        <v>120.956</v>
      </c>
      <c r="BK16" s="9">
        <v>37.42</v>
      </c>
      <c r="BL16" s="9">
        <v>83.536000000000001</v>
      </c>
      <c r="BM16" s="9">
        <v>53.073</v>
      </c>
      <c r="BN16" s="9">
        <v>15.132999999999999</v>
      </c>
      <c r="BO16" s="9">
        <v>37.941000000000003</v>
      </c>
      <c r="BP16" s="9">
        <v>67.882000000000005</v>
      </c>
      <c r="BQ16" s="9">
        <v>22.286999999999999</v>
      </c>
      <c r="BR16" s="9">
        <v>45.594999999999999</v>
      </c>
      <c r="BS16" s="9">
        <v>61.435000000000002</v>
      </c>
      <c r="BT16" s="9">
        <v>19.321999999999999</v>
      </c>
      <c r="BU16" s="9">
        <v>42.113</v>
      </c>
      <c r="BV16" s="9">
        <v>16.463999999999999</v>
      </c>
      <c r="BW16" s="9">
        <v>6.2679999999999998</v>
      </c>
      <c r="BX16" s="9">
        <v>10.196</v>
      </c>
      <c r="BY16" s="9">
        <v>44.972000000000001</v>
      </c>
      <c r="BZ16" s="9">
        <v>13.055</v>
      </c>
      <c r="CA16" s="9">
        <v>31.917000000000002</v>
      </c>
      <c r="CB16" s="9">
        <v>398.26299999999998</v>
      </c>
      <c r="CC16" s="9">
        <v>169.28399999999999</v>
      </c>
      <c r="CD16" s="9">
        <v>228.97800000000001</v>
      </c>
      <c r="CE16" s="9">
        <v>384.92899999999997</v>
      </c>
      <c r="CF16" s="9">
        <v>162.87</v>
      </c>
      <c r="CG16" s="9">
        <v>222.059</v>
      </c>
      <c r="CH16" s="9">
        <v>182.74</v>
      </c>
      <c r="CI16" s="9">
        <v>71.930000000000007</v>
      </c>
      <c r="CJ16" s="9">
        <v>110.81</v>
      </c>
      <c r="CK16" s="9">
        <v>202.19</v>
      </c>
      <c r="CL16" s="9">
        <v>90.941000000000003</v>
      </c>
      <c r="CM16" s="9">
        <v>111.249</v>
      </c>
      <c r="CN16" s="9">
        <v>350.86900000000003</v>
      </c>
      <c r="CO16" s="9">
        <v>153.374</v>
      </c>
      <c r="CP16" s="9">
        <v>197.49600000000001</v>
      </c>
      <c r="CQ16" s="9">
        <v>168.405</v>
      </c>
      <c r="CR16" s="9">
        <v>68.936999999999998</v>
      </c>
      <c r="CS16" s="9">
        <v>99.468000000000004</v>
      </c>
      <c r="CT16" s="9">
        <v>182.464</v>
      </c>
      <c r="CU16" s="9">
        <v>84.436999999999998</v>
      </c>
      <c r="CV16" s="9">
        <v>98.027000000000001</v>
      </c>
      <c r="CW16" s="9">
        <v>34.06</v>
      </c>
      <c r="CX16" s="9">
        <v>9.4969999999999999</v>
      </c>
      <c r="CY16" s="9">
        <v>24.562999999999999</v>
      </c>
      <c r="CZ16" s="9">
        <v>14.335000000000001</v>
      </c>
      <c r="DA16" s="9">
        <v>2.9929999999999999</v>
      </c>
      <c r="DB16" s="9">
        <v>11.342000000000001</v>
      </c>
      <c r="DC16" s="9">
        <v>19.725000000000001</v>
      </c>
      <c r="DD16" s="9">
        <v>6.5039999999999996</v>
      </c>
      <c r="DE16" s="9">
        <v>13.221</v>
      </c>
      <c r="DF16" s="9">
        <v>13.333</v>
      </c>
      <c r="DG16" s="9">
        <v>6.4139999999999997</v>
      </c>
      <c r="DH16" s="9">
        <v>6.9189999999999996</v>
      </c>
      <c r="DI16" s="9">
        <v>2.0529999999999999</v>
      </c>
      <c r="DJ16" s="9">
        <v>1.0069999999999999</v>
      </c>
      <c r="DK16" s="9">
        <v>1.046</v>
      </c>
      <c r="DL16" s="9">
        <v>11.28</v>
      </c>
      <c r="DM16" s="9">
        <v>5.407</v>
      </c>
      <c r="DN16" s="9">
        <v>5.8739999999999997</v>
      </c>
      <c r="DO16" s="9">
        <v>405.89400000000001</v>
      </c>
      <c r="DP16" s="9">
        <v>141.18700000000001</v>
      </c>
      <c r="DQ16" s="9">
        <v>264.70699999999999</v>
      </c>
      <c r="DR16" s="9">
        <v>368.66500000000002</v>
      </c>
      <c r="DS16" s="9">
        <v>132.27699999999999</v>
      </c>
      <c r="DT16" s="9">
        <v>236.38800000000001</v>
      </c>
      <c r="DU16" s="9">
        <v>194.357</v>
      </c>
      <c r="DV16" s="9">
        <v>71.171999999999997</v>
      </c>
      <c r="DW16" s="9">
        <v>123.185</v>
      </c>
      <c r="DX16" s="9">
        <v>174.30799999999999</v>
      </c>
      <c r="DY16" s="9">
        <v>61.104999999999997</v>
      </c>
      <c r="DZ16" s="9">
        <v>113.203</v>
      </c>
      <c r="EA16" s="9">
        <v>314.73599999999999</v>
      </c>
      <c r="EB16" s="9">
        <v>113.84399999999999</v>
      </c>
      <c r="EC16" s="9">
        <v>200.892</v>
      </c>
      <c r="ED16" s="9">
        <v>170.89099999999999</v>
      </c>
      <c r="EE16" s="9">
        <v>62.908000000000001</v>
      </c>
      <c r="EF16" s="9">
        <v>107.983</v>
      </c>
      <c r="EG16" s="9">
        <v>143.845</v>
      </c>
      <c r="EH16" s="9">
        <v>50.936</v>
      </c>
      <c r="EI16" s="9">
        <v>92.909000000000006</v>
      </c>
      <c r="EJ16" s="9">
        <v>53.929000000000002</v>
      </c>
      <c r="EK16" s="9">
        <v>18.433</v>
      </c>
      <c r="EL16" s="9">
        <v>35.494999999999997</v>
      </c>
      <c r="EM16" s="9">
        <v>23.466000000000001</v>
      </c>
      <c r="EN16" s="9">
        <v>8.2639999999999993</v>
      </c>
      <c r="EO16" s="9">
        <v>15.202</v>
      </c>
      <c r="EP16" s="9">
        <v>30.463000000000001</v>
      </c>
      <c r="EQ16" s="9">
        <v>10.169</v>
      </c>
      <c r="ER16" s="9">
        <v>20.294</v>
      </c>
      <c r="ES16" s="9">
        <v>37.228999999999999</v>
      </c>
      <c r="ET16" s="9">
        <v>8.91</v>
      </c>
      <c r="EU16" s="9">
        <v>28.318999999999999</v>
      </c>
      <c r="EV16" s="9">
        <v>9.2829999999999995</v>
      </c>
      <c r="EW16" s="9">
        <v>2.99</v>
      </c>
      <c r="EX16" s="9">
        <v>6.2939999999999996</v>
      </c>
      <c r="EY16" s="9">
        <v>27.946000000000002</v>
      </c>
      <c r="EZ16" s="9">
        <v>5.92</v>
      </c>
      <c r="FA16" s="9">
        <v>22.024999999999999</v>
      </c>
      <c r="FB16" s="9">
        <v>309.12099999999998</v>
      </c>
      <c r="FC16" s="9">
        <v>101.545</v>
      </c>
      <c r="FD16" s="9">
        <v>207.57599999999999</v>
      </c>
      <c r="FE16" s="9">
        <v>298.24799999999999</v>
      </c>
      <c r="FF16" s="9">
        <v>97.546999999999997</v>
      </c>
      <c r="FG16" s="9">
        <v>200.702</v>
      </c>
      <c r="FH16" s="9">
        <v>148.364</v>
      </c>
      <c r="FI16" s="9">
        <v>53.499000000000002</v>
      </c>
      <c r="FJ16" s="9">
        <v>94.866</v>
      </c>
      <c r="FK16" s="9">
        <v>149.88399999999999</v>
      </c>
      <c r="FL16" s="9">
        <v>44.048000000000002</v>
      </c>
      <c r="FM16" s="9">
        <v>105.836</v>
      </c>
      <c r="FN16" s="9">
        <v>265.28100000000001</v>
      </c>
      <c r="FO16" s="9">
        <v>88.057000000000002</v>
      </c>
      <c r="FP16" s="9">
        <v>177.22399999999999</v>
      </c>
      <c r="FQ16" s="9">
        <v>133.09200000000001</v>
      </c>
      <c r="FR16" s="9">
        <v>49.622999999999998</v>
      </c>
      <c r="FS16" s="9">
        <v>83.468999999999994</v>
      </c>
      <c r="FT16" s="9">
        <v>132.18899999999999</v>
      </c>
      <c r="FU16" s="9">
        <v>38.433999999999997</v>
      </c>
      <c r="FV16" s="9">
        <v>93.756</v>
      </c>
      <c r="FW16" s="9">
        <v>32.966999999999999</v>
      </c>
      <c r="FX16" s="9">
        <v>9.49</v>
      </c>
      <c r="FY16" s="9">
        <v>23.477</v>
      </c>
      <c r="FZ16" s="9">
        <v>15.273</v>
      </c>
      <c r="GA16" s="9">
        <v>3.875</v>
      </c>
      <c r="GB16" s="9">
        <v>11.397</v>
      </c>
      <c r="GC16" s="9">
        <v>17.693999999999999</v>
      </c>
      <c r="GD16" s="9">
        <v>5.6139999999999999</v>
      </c>
      <c r="GE16" s="9">
        <v>12.08</v>
      </c>
      <c r="GF16" s="9">
        <v>10.872999999999999</v>
      </c>
      <c r="GG16" s="9">
        <v>3.9990000000000001</v>
      </c>
      <c r="GH16" s="9">
        <v>6.875</v>
      </c>
      <c r="GI16" s="9">
        <v>5.1269999999999998</v>
      </c>
      <c r="GJ16" s="9">
        <v>2.2709999999999999</v>
      </c>
      <c r="GK16" s="9">
        <v>2.8570000000000002</v>
      </c>
      <c r="GL16" s="9">
        <v>5.7460000000000004</v>
      </c>
      <c r="GM16" s="9">
        <v>1.728</v>
      </c>
      <c r="GN16" s="9">
        <v>4.0179999999999998</v>
      </c>
      <c r="GO16" s="9">
        <v>24.321999999999999</v>
      </c>
      <c r="GP16" s="9">
        <v>14.939</v>
      </c>
      <c r="GQ16" s="9">
        <v>9.3829999999999991</v>
      </c>
      <c r="GR16" s="9">
        <v>22.128</v>
      </c>
      <c r="GS16" s="9">
        <v>13.824999999999999</v>
      </c>
      <c r="GT16" s="9">
        <v>8.3030000000000008</v>
      </c>
      <c r="GU16" s="9">
        <v>8.4429999999999996</v>
      </c>
      <c r="GV16" s="9">
        <v>5.6369999999999996</v>
      </c>
      <c r="GW16" s="9">
        <v>2.806</v>
      </c>
      <c r="GX16" s="9">
        <v>13.685</v>
      </c>
      <c r="GY16" s="9">
        <v>8.1880000000000006</v>
      </c>
      <c r="GZ16" s="9">
        <v>5.4969999999999999</v>
      </c>
      <c r="HA16" s="9">
        <v>19.13</v>
      </c>
      <c r="HB16" s="9">
        <v>11.692</v>
      </c>
      <c r="HC16" s="9">
        <v>7.4379999999999997</v>
      </c>
      <c r="HD16" s="9">
        <v>6.48</v>
      </c>
      <c r="HE16" s="9">
        <v>4.1349999999999998</v>
      </c>
      <c r="HF16" s="9">
        <v>2.3460000000000001</v>
      </c>
      <c r="HG16" s="9">
        <v>12.648999999999999</v>
      </c>
      <c r="HH16" s="9">
        <v>7.5579999999999998</v>
      </c>
      <c r="HI16" s="9">
        <v>5.0919999999999996</v>
      </c>
      <c r="HJ16" s="9">
        <v>2.9980000000000002</v>
      </c>
      <c r="HK16" s="9">
        <v>2.133</v>
      </c>
      <c r="HL16" s="9">
        <v>0.86499999999999999</v>
      </c>
      <c r="HM16" s="9">
        <v>1.9630000000000001</v>
      </c>
      <c r="HN16" s="9">
        <v>1.5029999999999999</v>
      </c>
      <c r="HO16" s="9">
        <v>0.46</v>
      </c>
      <c r="HP16" s="9">
        <v>1.0349999999999999</v>
      </c>
      <c r="HQ16" s="9">
        <v>0.63</v>
      </c>
      <c r="HR16" s="9">
        <v>0.40500000000000003</v>
      </c>
      <c r="HS16" s="9">
        <v>2.194</v>
      </c>
      <c r="HT16" s="9">
        <v>1.1140000000000001</v>
      </c>
      <c r="HU16" s="9">
        <v>1.081</v>
      </c>
      <c r="HV16" s="9">
        <v>0.19500000000000001</v>
      </c>
      <c r="HW16" s="9">
        <v>0.19500000000000001</v>
      </c>
      <c r="HX16" s="9">
        <v>0</v>
      </c>
      <c r="HY16" s="9">
        <v>2</v>
      </c>
      <c r="HZ16" s="9">
        <v>0.91900000000000004</v>
      </c>
      <c r="IA16" s="9">
        <v>1.081</v>
      </c>
      <c r="IB16" s="9">
        <v>340.392</v>
      </c>
      <c r="IC16" s="9">
        <v>124.238</v>
      </c>
      <c r="ID16" s="9">
        <v>216.154</v>
      </c>
      <c r="IE16" s="9">
        <v>324.40600000000001</v>
      </c>
      <c r="IF16" s="9">
        <v>118.932</v>
      </c>
      <c r="IG16" s="9">
        <v>205.47399999999999</v>
      </c>
      <c r="IH16" s="9">
        <v>159.85900000000001</v>
      </c>
      <c r="II16" s="9">
        <v>57.354999999999997</v>
      </c>
      <c r="IJ16" s="9">
        <v>102.505</v>
      </c>
      <c r="IK16" s="9">
        <v>164.547</v>
      </c>
      <c r="IL16" s="9">
        <v>61.576999999999998</v>
      </c>
      <c r="IM16" s="9">
        <v>102.96899999999999</v>
      </c>
      <c r="IN16" s="9">
        <v>275.53100000000001</v>
      </c>
      <c r="IO16" s="9">
        <v>104.9</v>
      </c>
      <c r="IP16" s="9">
        <v>170.631</v>
      </c>
      <c r="IQ16" s="9">
        <v>138.31399999999999</v>
      </c>
    </row>
    <row r="17" spans="1:251">
      <c r="A17" s="10">
        <v>44228</v>
      </c>
      <c r="B17" s="9">
        <v>1005.669</v>
      </c>
      <c r="C17" s="9">
        <v>397.47800000000001</v>
      </c>
      <c r="D17" s="9">
        <v>608.19100000000003</v>
      </c>
      <c r="E17" s="9">
        <v>952.20399999999995</v>
      </c>
      <c r="F17" s="9">
        <v>382.65699999999998</v>
      </c>
      <c r="G17" s="9">
        <v>569.54700000000003</v>
      </c>
      <c r="H17" s="9">
        <v>458.85399999999998</v>
      </c>
      <c r="I17" s="9">
        <v>190.97300000000001</v>
      </c>
      <c r="J17" s="9">
        <v>267.88099999999997</v>
      </c>
      <c r="K17" s="9">
        <v>493.35</v>
      </c>
      <c r="L17" s="9">
        <v>191.684</v>
      </c>
      <c r="M17" s="9">
        <v>301.66699999999997</v>
      </c>
      <c r="N17" s="9">
        <v>840.35900000000004</v>
      </c>
      <c r="O17" s="9">
        <v>347.61799999999999</v>
      </c>
      <c r="P17" s="9">
        <v>492.74099999999999</v>
      </c>
      <c r="Q17" s="9">
        <v>408.358</v>
      </c>
      <c r="R17" s="9">
        <v>174.08199999999999</v>
      </c>
      <c r="S17" s="9">
        <v>234.27699999999999</v>
      </c>
      <c r="T17" s="9">
        <v>432.00099999999998</v>
      </c>
      <c r="U17" s="9">
        <v>173.536</v>
      </c>
      <c r="V17" s="9">
        <v>258.46499999999997</v>
      </c>
      <c r="W17" s="9">
        <v>111.845</v>
      </c>
      <c r="X17" s="9">
        <v>35.039000000000001</v>
      </c>
      <c r="Y17" s="9">
        <v>76.805999999999997</v>
      </c>
      <c r="Z17" s="9">
        <v>50.496000000000002</v>
      </c>
      <c r="AA17" s="9">
        <v>16.891999999999999</v>
      </c>
      <c r="AB17" s="9">
        <v>33.603999999999999</v>
      </c>
      <c r="AC17" s="9">
        <v>61.348999999999997</v>
      </c>
      <c r="AD17" s="9">
        <v>18.146999999999998</v>
      </c>
      <c r="AE17" s="9">
        <v>43.201999999999998</v>
      </c>
      <c r="AF17" s="9">
        <v>53.465000000000003</v>
      </c>
      <c r="AG17" s="9">
        <v>14.821</v>
      </c>
      <c r="AH17" s="9">
        <v>38.643000000000001</v>
      </c>
      <c r="AI17" s="9">
        <v>16.850999999999999</v>
      </c>
      <c r="AJ17" s="9">
        <v>4.1429999999999998</v>
      </c>
      <c r="AK17" s="9">
        <v>12.708</v>
      </c>
      <c r="AL17" s="9">
        <v>36.613</v>
      </c>
      <c r="AM17" s="9">
        <v>10.678000000000001</v>
      </c>
      <c r="AN17" s="9">
        <v>25.934999999999999</v>
      </c>
      <c r="AO17" s="9">
        <v>970.697</v>
      </c>
      <c r="AP17" s="9">
        <v>379.536</v>
      </c>
      <c r="AQ17" s="9">
        <v>591.16200000000003</v>
      </c>
      <c r="AR17" s="9">
        <v>918.65200000000004</v>
      </c>
      <c r="AS17" s="9">
        <v>366.13400000000001</v>
      </c>
      <c r="AT17" s="9">
        <v>552.51800000000003</v>
      </c>
      <c r="AU17" s="9">
        <v>449.995</v>
      </c>
      <c r="AV17" s="9">
        <v>186.864</v>
      </c>
      <c r="AW17" s="9">
        <v>263.13099999999997</v>
      </c>
      <c r="AX17" s="9">
        <v>468.65800000000002</v>
      </c>
      <c r="AY17" s="9">
        <v>179.27099999999999</v>
      </c>
      <c r="AZ17" s="9">
        <v>289.387</v>
      </c>
      <c r="BA17" s="9">
        <v>811.60400000000004</v>
      </c>
      <c r="BB17" s="9">
        <v>332.50900000000001</v>
      </c>
      <c r="BC17" s="9">
        <v>479.09500000000003</v>
      </c>
      <c r="BD17" s="9">
        <v>401.23399999999998</v>
      </c>
      <c r="BE17" s="9">
        <v>170.68</v>
      </c>
      <c r="BF17" s="9">
        <v>230.554</v>
      </c>
      <c r="BG17" s="9">
        <v>410.37</v>
      </c>
      <c r="BH17" s="9">
        <v>161.82900000000001</v>
      </c>
      <c r="BI17" s="9">
        <v>248.541</v>
      </c>
      <c r="BJ17" s="9">
        <v>107.048</v>
      </c>
      <c r="BK17" s="9">
        <v>33.625</v>
      </c>
      <c r="BL17" s="9">
        <v>73.423000000000002</v>
      </c>
      <c r="BM17" s="9">
        <v>48.761000000000003</v>
      </c>
      <c r="BN17" s="9">
        <v>16.184000000000001</v>
      </c>
      <c r="BO17" s="9">
        <v>32.576999999999998</v>
      </c>
      <c r="BP17" s="9">
        <v>58.287999999999997</v>
      </c>
      <c r="BQ17" s="9">
        <v>17.442</v>
      </c>
      <c r="BR17" s="9">
        <v>40.845999999999997</v>
      </c>
      <c r="BS17" s="9">
        <v>52.045000000000002</v>
      </c>
      <c r="BT17" s="9">
        <v>13.401999999999999</v>
      </c>
      <c r="BU17" s="9">
        <v>38.643000000000001</v>
      </c>
      <c r="BV17" s="9">
        <v>16.683</v>
      </c>
      <c r="BW17" s="9">
        <v>3.9750000000000001</v>
      </c>
      <c r="BX17" s="9">
        <v>12.708</v>
      </c>
      <c r="BY17" s="9">
        <v>35.363</v>
      </c>
      <c r="BZ17" s="9">
        <v>9.4269999999999996</v>
      </c>
      <c r="CA17" s="9">
        <v>25.934999999999999</v>
      </c>
      <c r="CB17" s="9">
        <v>324.82600000000002</v>
      </c>
      <c r="CC17" s="9">
        <v>147.52199999999999</v>
      </c>
      <c r="CD17" s="9">
        <v>177.303</v>
      </c>
      <c r="CE17" s="9">
        <v>316.59899999999999</v>
      </c>
      <c r="CF17" s="9">
        <v>143.68899999999999</v>
      </c>
      <c r="CG17" s="9">
        <v>172.91</v>
      </c>
      <c r="CH17" s="9">
        <v>148.45699999999999</v>
      </c>
      <c r="CI17" s="9">
        <v>71.584999999999994</v>
      </c>
      <c r="CJ17" s="9">
        <v>76.872</v>
      </c>
      <c r="CK17" s="9">
        <v>168.142</v>
      </c>
      <c r="CL17" s="9">
        <v>72.103999999999999</v>
      </c>
      <c r="CM17" s="9">
        <v>96.037999999999997</v>
      </c>
      <c r="CN17" s="9">
        <v>284.89100000000002</v>
      </c>
      <c r="CO17" s="9">
        <v>134.61500000000001</v>
      </c>
      <c r="CP17" s="9">
        <v>150.27600000000001</v>
      </c>
      <c r="CQ17" s="9">
        <v>133.483</v>
      </c>
      <c r="CR17" s="9">
        <v>66.614999999999995</v>
      </c>
      <c r="CS17" s="9">
        <v>66.867999999999995</v>
      </c>
      <c r="CT17" s="9">
        <v>151.40799999999999</v>
      </c>
      <c r="CU17" s="9">
        <v>68</v>
      </c>
      <c r="CV17" s="9">
        <v>83.408000000000001</v>
      </c>
      <c r="CW17" s="9">
        <v>31.707999999999998</v>
      </c>
      <c r="CX17" s="9">
        <v>9.0730000000000004</v>
      </c>
      <c r="CY17" s="9">
        <v>22.635000000000002</v>
      </c>
      <c r="CZ17" s="9">
        <v>14.975</v>
      </c>
      <c r="DA17" s="9">
        <v>4.97</v>
      </c>
      <c r="DB17" s="9">
        <v>10.004</v>
      </c>
      <c r="DC17" s="9">
        <v>16.734000000000002</v>
      </c>
      <c r="DD17" s="9">
        <v>4.1029999999999998</v>
      </c>
      <c r="DE17" s="9">
        <v>12.63</v>
      </c>
      <c r="DF17" s="9">
        <v>8.2260000000000009</v>
      </c>
      <c r="DG17" s="9">
        <v>3.8330000000000002</v>
      </c>
      <c r="DH17" s="9">
        <v>4.3929999999999998</v>
      </c>
      <c r="DI17" s="9">
        <v>2.6070000000000002</v>
      </c>
      <c r="DJ17" s="9">
        <v>0.95499999999999996</v>
      </c>
      <c r="DK17" s="9">
        <v>1.651</v>
      </c>
      <c r="DL17" s="9">
        <v>5.62</v>
      </c>
      <c r="DM17" s="9">
        <v>2.8780000000000001</v>
      </c>
      <c r="DN17" s="9">
        <v>2.742</v>
      </c>
      <c r="DO17" s="9">
        <v>376.00599999999997</v>
      </c>
      <c r="DP17" s="9">
        <v>131.30600000000001</v>
      </c>
      <c r="DQ17" s="9">
        <v>244.69900000000001</v>
      </c>
      <c r="DR17" s="9">
        <v>346.82499999999999</v>
      </c>
      <c r="DS17" s="9">
        <v>126.617</v>
      </c>
      <c r="DT17" s="9">
        <v>220.208</v>
      </c>
      <c r="DU17" s="9">
        <v>179.93700000000001</v>
      </c>
      <c r="DV17" s="9">
        <v>68.418000000000006</v>
      </c>
      <c r="DW17" s="9">
        <v>111.51900000000001</v>
      </c>
      <c r="DX17" s="9">
        <v>166.88800000000001</v>
      </c>
      <c r="DY17" s="9">
        <v>58.2</v>
      </c>
      <c r="DZ17" s="9">
        <v>108.688</v>
      </c>
      <c r="EA17" s="9">
        <v>305.654</v>
      </c>
      <c r="EB17" s="9">
        <v>113.93600000000001</v>
      </c>
      <c r="EC17" s="9">
        <v>191.71799999999999</v>
      </c>
      <c r="ED17" s="9">
        <v>160.53200000000001</v>
      </c>
      <c r="EE17" s="9">
        <v>61.655999999999999</v>
      </c>
      <c r="EF17" s="9">
        <v>98.876000000000005</v>
      </c>
      <c r="EG17" s="9">
        <v>145.12200000000001</v>
      </c>
      <c r="EH17" s="9">
        <v>52.28</v>
      </c>
      <c r="EI17" s="9">
        <v>92.841999999999999</v>
      </c>
      <c r="EJ17" s="9">
        <v>41.170999999999999</v>
      </c>
      <c r="EK17" s="9">
        <v>12.682</v>
      </c>
      <c r="EL17" s="9">
        <v>28.49</v>
      </c>
      <c r="EM17" s="9">
        <v>19.405000000000001</v>
      </c>
      <c r="EN17" s="9">
        <v>6.7619999999999996</v>
      </c>
      <c r="EO17" s="9">
        <v>12.643000000000001</v>
      </c>
      <c r="EP17" s="9">
        <v>21.765999999999998</v>
      </c>
      <c r="EQ17" s="9">
        <v>5.92</v>
      </c>
      <c r="ER17" s="9">
        <v>15.847</v>
      </c>
      <c r="ES17" s="9">
        <v>29.181000000000001</v>
      </c>
      <c r="ET17" s="9">
        <v>4.6890000000000001</v>
      </c>
      <c r="EU17" s="9">
        <v>24.491</v>
      </c>
      <c r="EV17" s="9">
        <v>8.99</v>
      </c>
      <c r="EW17" s="9">
        <v>2.0539999999999998</v>
      </c>
      <c r="EX17" s="9">
        <v>6.9359999999999999</v>
      </c>
      <c r="EY17" s="9">
        <v>20.190999999999999</v>
      </c>
      <c r="EZ17" s="9">
        <v>2.6349999999999998</v>
      </c>
      <c r="FA17" s="9">
        <v>17.556000000000001</v>
      </c>
      <c r="FB17" s="9">
        <v>269.86599999999999</v>
      </c>
      <c r="FC17" s="9">
        <v>100.70699999999999</v>
      </c>
      <c r="FD17" s="9">
        <v>169.15899999999999</v>
      </c>
      <c r="FE17" s="9">
        <v>255.22800000000001</v>
      </c>
      <c r="FF17" s="9">
        <v>95.828000000000003</v>
      </c>
      <c r="FG17" s="9">
        <v>159.4</v>
      </c>
      <c r="FH17" s="9">
        <v>121.601</v>
      </c>
      <c r="FI17" s="9">
        <v>46.860999999999997</v>
      </c>
      <c r="FJ17" s="9">
        <v>74.739999999999995</v>
      </c>
      <c r="FK17" s="9">
        <v>133.62799999999999</v>
      </c>
      <c r="FL17" s="9">
        <v>48.966999999999999</v>
      </c>
      <c r="FM17" s="9">
        <v>84.66</v>
      </c>
      <c r="FN17" s="9">
        <v>221.059</v>
      </c>
      <c r="FO17" s="9">
        <v>83.957999999999998</v>
      </c>
      <c r="FP17" s="9">
        <v>137.101</v>
      </c>
      <c r="FQ17" s="9">
        <v>107.21899999999999</v>
      </c>
      <c r="FR17" s="9">
        <v>42.41</v>
      </c>
      <c r="FS17" s="9">
        <v>64.81</v>
      </c>
      <c r="FT17" s="9">
        <v>113.84</v>
      </c>
      <c r="FU17" s="9">
        <v>41.548000000000002</v>
      </c>
      <c r="FV17" s="9">
        <v>72.292000000000002</v>
      </c>
      <c r="FW17" s="9">
        <v>34.168999999999997</v>
      </c>
      <c r="FX17" s="9">
        <v>11.87</v>
      </c>
      <c r="FY17" s="9">
        <v>22.298999999999999</v>
      </c>
      <c r="FZ17" s="9">
        <v>14.381</v>
      </c>
      <c r="GA17" s="9">
        <v>4.4509999999999996</v>
      </c>
      <c r="GB17" s="9">
        <v>9.93</v>
      </c>
      <c r="GC17" s="9">
        <v>19.788</v>
      </c>
      <c r="GD17" s="9">
        <v>7.4189999999999996</v>
      </c>
      <c r="GE17" s="9">
        <v>12.369</v>
      </c>
      <c r="GF17" s="9">
        <v>14.638</v>
      </c>
      <c r="GG17" s="9">
        <v>4.8789999999999996</v>
      </c>
      <c r="GH17" s="9">
        <v>9.7590000000000003</v>
      </c>
      <c r="GI17" s="9">
        <v>5.0860000000000003</v>
      </c>
      <c r="GJ17" s="9">
        <v>0.96599999999999997</v>
      </c>
      <c r="GK17" s="9">
        <v>4.1210000000000004</v>
      </c>
      <c r="GL17" s="9">
        <v>9.5519999999999996</v>
      </c>
      <c r="GM17" s="9">
        <v>3.9140000000000001</v>
      </c>
      <c r="GN17" s="9">
        <v>5.6379999999999999</v>
      </c>
      <c r="GO17" s="9">
        <v>34.970999999999997</v>
      </c>
      <c r="GP17" s="9">
        <v>17.942</v>
      </c>
      <c r="GQ17" s="9">
        <v>17.029</v>
      </c>
      <c r="GR17" s="9">
        <v>33.552</v>
      </c>
      <c r="GS17" s="9">
        <v>16.523</v>
      </c>
      <c r="GT17" s="9">
        <v>17.029</v>
      </c>
      <c r="GU17" s="9">
        <v>8.859</v>
      </c>
      <c r="GV17" s="9">
        <v>4.1100000000000003</v>
      </c>
      <c r="GW17" s="9">
        <v>4.75</v>
      </c>
      <c r="GX17" s="9">
        <v>24.692</v>
      </c>
      <c r="GY17" s="9">
        <v>12.413</v>
      </c>
      <c r="GZ17" s="9">
        <v>12.279</v>
      </c>
      <c r="HA17" s="9">
        <v>28.754999999999999</v>
      </c>
      <c r="HB17" s="9">
        <v>15.109</v>
      </c>
      <c r="HC17" s="9">
        <v>13.646000000000001</v>
      </c>
      <c r="HD17" s="9">
        <v>7.1239999999999997</v>
      </c>
      <c r="HE17" s="9">
        <v>3.4009999999999998</v>
      </c>
      <c r="HF17" s="9">
        <v>3.7229999999999999</v>
      </c>
      <c r="HG17" s="9">
        <v>21.631</v>
      </c>
      <c r="HH17" s="9">
        <v>11.708</v>
      </c>
      <c r="HI17" s="9">
        <v>9.923</v>
      </c>
      <c r="HJ17" s="9">
        <v>4.7969999999999997</v>
      </c>
      <c r="HK17" s="9">
        <v>1.4139999999999999</v>
      </c>
      <c r="HL17" s="9">
        <v>3.383</v>
      </c>
      <c r="HM17" s="9">
        <v>1.7350000000000001</v>
      </c>
      <c r="HN17" s="9">
        <v>0.70799999999999996</v>
      </c>
      <c r="HO17" s="9">
        <v>1.0269999999999999</v>
      </c>
      <c r="HP17" s="9">
        <v>3.0609999999999999</v>
      </c>
      <c r="HQ17" s="9">
        <v>0.70499999999999996</v>
      </c>
      <c r="HR17" s="9">
        <v>2.3559999999999999</v>
      </c>
      <c r="HS17" s="9">
        <v>1.419</v>
      </c>
      <c r="HT17" s="9">
        <v>1.419</v>
      </c>
      <c r="HU17" s="9">
        <v>0</v>
      </c>
      <c r="HV17" s="9">
        <v>0.16900000000000001</v>
      </c>
      <c r="HW17" s="9">
        <v>0.16900000000000001</v>
      </c>
      <c r="HX17" s="9">
        <v>0</v>
      </c>
      <c r="HY17" s="9">
        <v>1.2509999999999999</v>
      </c>
      <c r="HZ17" s="9">
        <v>1.2509999999999999</v>
      </c>
      <c r="IA17" s="9">
        <v>0</v>
      </c>
      <c r="IB17" s="9">
        <v>309.75799999999998</v>
      </c>
      <c r="IC17" s="9">
        <v>125.38200000000001</v>
      </c>
      <c r="ID17" s="9">
        <v>184.37700000000001</v>
      </c>
      <c r="IE17" s="9">
        <v>291.41199999999998</v>
      </c>
      <c r="IF17" s="9">
        <v>121.88800000000001</v>
      </c>
      <c r="IG17" s="9">
        <v>169.52500000000001</v>
      </c>
      <c r="IH17" s="9">
        <v>130.22300000000001</v>
      </c>
      <c r="II17" s="9">
        <v>54.305999999999997</v>
      </c>
      <c r="IJ17" s="9">
        <v>75.917000000000002</v>
      </c>
      <c r="IK17" s="9">
        <v>161.19</v>
      </c>
      <c r="IL17" s="9">
        <v>67.581999999999994</v>
      </c>
      <c r="IM17" s="9">
        <v>93.606999999999999</v>
      </c>
      <c r="IN17" s="9">
        <v>258.75</v>
      </c>
      <c r="IO17" s="9">
        <v>112.264</v>
      </c>
      <c r="IP17" s="9">
        <v>146.48599999999999</v>
      </c>
      <c r="IQ17" s="9">
        <v>115.355</v>
      </c>
    </row>
    <row r="18" spans="1:251">
      <c r="A18" s="10">
        <v>44593</v>
      </c>
      <c r="B18" s="9">
        <v>860.90899999999999</v>
      </c>
      <c r="C18" s="9">
        <v>341.74599999999998</v>
      </c>
      <c r="D18" s="9">
        <v>519.16399999999999</v>
      </c>
      <c r="E18" s="9">
        <v>787.46799999999996</v>
      </c>
      <c r="F18" s="9">
        <v>314.22699999999998</v>
      </c>
      <c r="G18" s="9">
        <v>473.24</v>
      </c>
      <c r="H18" s="9">
        <v>353.30399999999997</v>
      </c>
      <c r="I18" s="9">
        <v>147.42699999999999</v>
      </c>
      <c r="J18" s="9">
        <v>205.87700000000001</v>
      </c>
      <c r="K18" s="9">
        <v>434.16399999999999</v>
      </c>
      <c r="L18" s="9">
        <v>166.8</v>
      </c>
      <c r="M18" s="9">
        <v>267.363</v>
      </c>
      <c r="N18" s="9">
        <v>667.65899999999999</v>
      </c>
      <c r="O18" s="9">
        <v>266.93900000000002</v>
      </c>
      <c r="P18" s="9">
        <v>400.72</v>
      </c>
      <c r="Q18" s="9">
        <v>305.495</v>
      </c>
      <c r="R18" s="9">
        <v>123.726</v>
      </c>
      <c r="S18" s="9">
        <v>181.76900000000001</v>
      </c>
      <c r="T18" s="9">
        <v>362.16399999999999</v>
      </c>
      <c r="U18" s="9">
        <v>143.21299999999999</v>
      </c>
      <c r="V18" s="9">
        <v>218.95099999999999</v>
      </c>
      <c r="W18" s="9">
        <v>119.80800000000001</v>
      </c>
      <c r="X18" s="9">
        <v>47.287999999999997</v>
      </c>
      <c r="Y18" s="9">
        <v>72.52</v>
      </c>
      <c r="Z18" s="9">
        <v>47.808999999999997</v>
      </c>
      <c r="AA18" s="9">
        <v>23.701000000000001</v>
      </c>
      <c r="AB18" s="9">
        <v>24.108000000000001</v>
      </c>
      <c r="AC18" s="9">
        <v>71.998999999999995</v>
      </c>
      <c r="AD18" s="9">
        <v>23.587</v>
      </c>
      <c r="AE18" s="9">
        <v>48.411999999999999</v>
      </c>
      <c r="AF18" s="9">
        <v>73.441999999999993</v>
      </c>
      <c r="AG18" s="9">
        <v>27.518999999999998</v>
      </c>
      <c r="AH18" s="9">
        <v>45.923000000000002</v>
      </c>
      <c r="AI18" s="9">
        <v>16.635000000000002</v>
      </c>
      <c r="AJ18" s="9">
        <v>7.4509999999999996</v>
      </c>
      <c r="AK18" s="9">
        <v>9.1829999999999998</v>
      </c>
      <c r="AL18" s="9">
        <v>56.807000000000002</v>
      </c>
      <c r="AM18" s="9">
        <v>20.067</v>
      </c>
      <c r="AN18" s="9">
        <v>36.74</v>
      </c>
      <c r="AO18" s="9">
        <v>843.82799999999997</v>
      </c>
      <c r="AP18" s="9">
        <v>331.25200000000001</v>
      </c>
      <c r="AQ18" s="9">
        <v>512.57600000000002</v>
      </c>
      <c r="AR18" s="9">
        <v>771.89099999999996</v>
      </c>
      <c r="AS18" s="9">
        <v>305.23899999999998</v>
      </c>
      <c r="AT18" s="9">
        <v>466.65300000000002</v>
      </c>
      <c r="AU18" s="9">
        <v>349.98899999999998</v>
      </c>
      <c r="AV18" s="9">
        <v>144.75899999999999</v>
      </c>
      <c r="AW18" s="9">
        <v>205.23</v>
      </c>
      <c r="AX18" s="9">
        <v>421.90199999999999</v>
      </c>
      <c r="AY18" s="9">
        <v>160.47999999999999</v>
      </c>
      <c r="AZ18" s="9">
        <v>261.423</v>
      </c>
      <c r="BA18" s="9">
        <v>654.40300000000002</v>
      </c>
      <c r="BB18" s="9">
        <v>259.88299999999998</v>
      </c>
      <c r="BC18" s="9">
        <v>394.52</v>
      </c>
      <c r="BD18" s="9">
        <v>303.60300000000001</v>
      </c>
      <c r="BE18" s="9">
        <v>122.48099999999999</v>
      </c>
      <c r="BF18" s="9">
        <v>181.12200000000001</v>
      </c>
      <c r="BG18" s="9">
        <v>350.8</v>
      </c>
      <c r="BH18" s="9">
        <v>137.40199999999999</v>
      </c>
      <c r="BI18" s="9">
        <v>213.398</v>
      </c>
      <c r="BJ18" s="9">
        <v>117.488</v>
      </c>
      <c r="BK18" s="9">
        <v>45.354999999999997</v>
      </c>
      <c r="BL18" s="9">
        <v>72.132999999999996</v>
      </c>
      <c r="BM18" s="9">
        <v>46.386000000000003</v>
      </c>
      <c r="BN18" s="9">
        <v>22.277999999999999</v>
      </c>
      <c r="BO18" s="9">
        <v>24.108000000000001</v>
      </c>
      <c r="BP18" s="9">
        <v>71.102000000000004</v>
      </c>
      <c r="BQ18" s="9">
        <v>23.077999999999999</v>
      </c>
      <c r="BR18" s="9">
        <v>48.024999999999999</v>
      </c>
      <c r="BS18" s="9">
        <v>71.936999999999998</v>
      </c>
      <c r="BT18" s="9">
        <v>26.013999999999999</v>
      </c>
      <c r="BU18" s="9">
        <v>45.923000000000002</v>
      </c>
      <c r="BV18" s="9">
        <v>16.635000000000002</v>
      </c>
      <c r="BW18" s="9">
        <v>7.4509999999999996</v>
      </c>
      <c r="BX18" s="9">
        <v>9.1829999999999998</v>
      </c>
      <c r="BY18" s="9">
        <v>55.302</v>
      </c>
      <c r="BZ18" s="9">
        <v>18.562000000000001</v>
      </c>
      <c r="CA18" s="9">
        <v>36.74</v>
      </c>
      <c r="CB18" s="9">
        <v>304.005</v>
      </c>
      <c r="CC18" s="9">
        <v>137.43100000000001</v>
      </c>
      <c r="CD18" s="9">
        <v>166.57400000000001</v>
      </c>
      <c r="CE18" s="9">
        <v>287.57400000000001</v>
      </c>
      <c r="CF18" s="9">
        <v>130.41300000000001</v>
      </c>
      <c r="CG18" s="9">
        <v>157.161</v>
      </c>
      <c r="CH18" s="9">
        <v>129.87700000000001</v>
      </c>
      <c r="CI18" s="9">
        <v>59.311</v>
      </c>
      <c r="CJ18" s="9">
        <v>70.566000000000003</v>
      </c>
      <c r="CK18" s="9">
        <v>157.696</v>
      </c>
      <c r="CL18" s="9">
        <v>71.102000000000004</v>
      </c>
      <c r="CM18" s="9">
        <v>86.594999999999999</v>
      </c>
      <c r="CN18" s="9">
        <v>253.08600000000001</v>
      </c>
      <c r="CO18" s="9">
        <v>114.86</v>
      </c>
      <c r="CP18" s="9">
        <v>138.226</v>
      </c>
      <c r="CQ18" s="9">
        <v>114.869</v>
      </c>
      <c r="CR18" s="9">
        <v>50.185000000000002</v>
      </c>
      <c r="CS18" s="9">
        <v>64.683000000000007</v>
      </c>
      <c r="CT18" s="9">
        <v>138.21700000000001</v>
      </c>
      <c r="CU18" s="9">
        <v>64.674999999999997</v>
      </c>
      <c r="CV18" s="9">
        <v>73.542000000000002</v>
      </c>
      <c r="CW18" s="9">
        <v>34.488</v>
      </c>
      <c r="CX18" s="9">
        <v>15.553000000000001</v>
      </c>
      <c r="CY18" s="9">
        <v>18.934999999999999</v>
      </c>
      <c r="CZ18" s="9">
        <v>15.007999999999999</v>
      </c>
      <c r="DA18" s="9">
        <v>9.1259999999999994</v>
      </c>
      <c r="DB18" s="9">
        <v>5.883</v>
      </c>
      <c r="DC18" s="9">
        <v>19.478999999999999</v>
      </c>
      <c r="DD18" s="9">
        <v>6.4269999999999996</v>
      </c>
      <c r="DE18" s="9">
        <v>13.052</v>
      </c>
      <c r="DF18" s="9">
        <v>16.431000000000001</v>
      </c>
      <c r="DG18" s="9">
        <v>7.0179999999999998</v>
      </c>
      <c r="DH18" s="9">
        <v>9.4130000000000003</v>
      </c>
      <c r="DI18" s="9">
        <v>3.2120000000000002</v>
      </c>
      <c r="DJ18" s="9">
        <v>2.2530000000000001</v>
      </c>
      <c r="DK18" s="9">
        <v>0.95899999999999996</v>
      </c>
      <c r="DL18" s="9">
        <v>13.218999999999999</v>
      </c>
      <c r="DM18" s="9">
        <v>4.7649999999999997</v>
      </c>
      <c r="DN18" s="9">
        <v>8.4540000000000006</v>
      </c>
      <c r="DO18" s="9">
        <v>328.55</v>
      </c>
      <c r="DP18" s="9">
        <v>120.211</v>
      </c>
      <c r="DQ18" s="9">
        <v>208.339</v>
      </c>
      <c r="DR18" s="9">
        <v>287.49099999999999</v>
      </c>
      <c r="DS18" s="9">
        <v>106.67700000000001</v>
      </c>
      <c r="DT18" s="9">
        <v>180.81399999999999</v>
      </c>
      <c r="DU18" s="9">
        <v>130.32599999999999</v>
      </c>
      <c r="DV18" s="9">
        <v>47.122</v>
      </c>
      <c r="DW18" s="9">
        <v>83.203000000000003</v>
      </c>
      <c r="DX18" s="9">
        <v>157.16499999999999</v>
      </c>
      <c r="DY18" s="9">
        <v>59.555</v>
      </c>
      <c r="DZ18" s="9">
        <v>97.611000000000004</v>
      </c>
      <c r="EA18" s="9">
        <v>237.90600000000001</v>
      </c>
      <c r="EB18" s="9">
        <v>89.319000000000003</v>
      </c>
      <c r="EC18" s="9">
        <v>148.58699999999999</v>
      </c>
      <c r="ED18" s="9">
        <v>111.90600000000001</v>
      </c>
      <c r="EE18" s="9">
        <v>41.552999999999997</v>
      </c>
      <c r="EF18" s="9">
        <v>70.352999999999994</v>
      </c>
      <c r="EG18" s="9">
        <v>126</v>
      </c>
      <c r="EH18" s="9">
        <v>47.765999999999998</v>
      </c>
      <c r="EI18" s="9">
        <v>78.233999999999995</v>
      </c>
      <c r="EJ18" s="9">
        <v>49.585000000000001</v>
      </c>
      <c r="EK18" s="9">
        <v>17.358000000000001</v>
      </c>
      <c r="EL18" s="9">
        <v>32.226999999999997</v>
      </c>
      <c r="EM18" s="9">
        <v>18.420000000000002</v>
      </c>
      <c r="EN18" s="9">
        <v>5.569</v>
      </c>
      <c r="EO18" s="9">
        <v>12.85</v>
      </c>
      <c r="EP18" s="9">
        <v>31.164999999999999</v>
      </c>
      <c r="EQ18" s="9">
        <v>11.789</v>
      </c>
      <c r="ER18" s="9">
        <v>19.376999999999999</v>
      </c>
      <c r="ES18" s="9">
        <v>41.058999999999997</v>
      </c>
      <c r="ET18" s="9">
        <v>13.534000000000001</v>
      </c>
      <c r="EU18" s="9">
        <v>27.526</v>
      </c>
      <c r="EV18" s="9">
        <v>11.273999999999999</v>
      </c>
      <c r="EW18" s="9">
        <v>5.1980000000000004</v>
      </c>
      <c r="EX18" s="9">
        <v>6.0759999999999996</v>
      </c>
      <c r="EY18" s="9">
        <v>29.785</v>
      </c>
      <c r="EZ18" s="9">
        <v>8.3360000000000003</v>
      </c>
      <c r="FA18" s="9">
        <v>21.45</v>
      </c>
      <c r="FB18" s="9">
        <v>211.273</v>
      </c>
      <c r="FC18" s="9">
        <v>73.611000000000004</v>
      </c>
      <c r="FD18" s="9">
        <v>137.66200000000001</v>
      </c>
      <c r="FE18" s="9">
        <v>196.827</v>
      </c>
      <c r="FF18" s="9">
        <v>68.149000000000001</v>
      </c>
      <c r="FG18" s="9">
        <v>128.678</v>
      </c>
      <c r="FH18" s="9">
        <v>89.786000000000001</v>
      </c>
      <c r="FI18" s="9">
        <v>38.326000000000001</v>
      </c>
      <c r="FJ18" s="9">
        <v>51.46</v>
      </c>
      <c r="FK18" s="9">
        <v>107.041</v>
      </c>
      <c r="FL18" s="9">
        <v>29.823</v>
      </c>
      <c r="FM18" s="9">
        <v>77.216999999999999</v>
      </c>
      <c r="FN18" s="9">
        <v>163.41200000000001</v>
      </c>
      <c r="FO18" s="9">
        <v>55.704999999999998</v>
      </c>
      <c r="FP18" s="9">
        <v>107.70699999999999</v>
      </c>
      <c r="FQ18" s="9">
        <v>76.828999999999994</v>
      </c>
      <c r="FR18" s="9">
        <v>30.742999999999999</v>
      </c>
      <c r="FS18" s="9">
        <v>46.085000000000001</v>
      </c>
      <c r="FT18" s="9">
        <v>86.582999999999998</v>
      </c>
      <c r="FU18" s="9">
        <v>24.962</v>
      </c>
      <c r="FV18" s="9">
        <v>61.622</v>
      </c>
      <c r="FW18" s="9">
        <v>33.414999999999999</v>
      </c>
      <c r="FX18" s="9">
        <v>12.444000000000001</v>
      </c>
      <c r="FY18" s="9">
        <v>20.971</v>
      </c>
      <c r="FZ18" s="9">
        <v>12.958</v>
      </c>
      <c r="GA18" s="9">
        <v>7.5830000000000002</v>
      </c>
      <c r="GB18" s="9">
        <v>5.375</v>
      </c>
      <c r="GC18" s="9">
        <v>20.457999999999998</v>
      </c>
      <c r="GD18" s="9">
        <v>4.8620000000000001</v>
      </c>
      <c r="GE18" s="9">
        <v>15.596</v>
      </c>
      <c r="GF18" s="9">
        <v>14.446</v>
      </c>
      <c r="GG18" s="9">
        <v>5.4619999999999997</v>
      </c>
      <c r="GH18" s="9">
        <v>8.9849999999999994</v>
      </c>
      <c r="GI18" s="9">
        <v>2.1480000000000001</v>
      </c>
      <c r="GJ18" s="9">
        <v>0</v>
      </c>
      <c r="GK18" s="9">
        <v>2.1480000000000001</v>
      </c>
      <c r="GL18" s="9">
        <v>12.298</v>
      </c>
      <c r="GM18" s="9">
        <v>5.4619999999999997</v>
      </c>
      <c r="GN18" s="9">
        <v>6.8360000000000003</v>
      </c>
      <c r="GO18" s="9">
        <v>17.081</v>
      </c>
      <c r="GP18" s="9">
        <v>10.493</v>
      </c>
      <c r="GQ18" s="9">
        <v>6.5880000000000001</v>
      </c>
      <c r="GR18" s="9">
        <v>15.576000000000001</v>
      </c>
      <c r="GS18" s="9">
        <v>8.9879999999999995</v>
      </c>
      <c r="GT18" s="9">
        <v>6.5880000000000001</v>
      </c>
      <c r="GU18" s="9">
        <v>3.3149999999999999</v>
      </c>
      <c r="GV18" s="9">
        <v>2.6680000000000001</v>
      </c>
      <c r="GW18" s="9">
        <v>0.64700000000000002</v>
      </c>
      <c r="GX18" s="9">
        <v>12.260999999999999</v>
      </c>
      <c r="GY18" s="9">
        <v>6.3209999999999997</v>
      </c>
      <c r="GZ18" s="9">
        <v>5.9409999999999998</v>
      </c>
      <c r="HA18" s="9">
        <v>13.256</v>
      </c>
      <c r="HB18" s="9">
        <v>7.056</v>
      </c>
      <c r="HC18" s="9">
        <v>6.2</v>
      </c>
      <c r="HD18" s="9">
        <v>1.8919999999999999</v>
      </c>
      <c r="HE18" s="9">
        <v>1.2450000000000001</v>
      </c>
      <c r="HF18" s="9">
        <v>0.64700000000000002</v>
      </c>
      <c r="HG18" s="9">
        <v>11.364000000000001</v>
      </c>
      <c r="HH18" s="9">
        <v>5.8109999999999999</v>
      </c>
      <c r="HI18" s="9">
        <v>5.5529999999999999</v>
      </c>
      <c r="HJ18" s="9">
        <v>2.3199999999999998</v>
      </c>
      <c r="HK18" s="9">
        <v>1.9330000000000001</v>
      </c>
      <c r="HL18" s="9">
        <v>0.38800000000000001</v>
      </c>
      <c r="HM18" s="9">
        <v>1.423</v>
      </c>
      <c r="HN18" s="9">
        <v>1.423</v>
      </c>
      <c r="HO18" s="9">
        <v>0</v>
      </c>
      <c r="HP18" s="9">
        <v>0.89700000000000002</v>
      </c>
      <c r="HQ18" s="9">
        <v>0.51</v>
      </c>
      <c r="HR18" s="9">
        <v>0.38800000000000001</v>
      </c>
      <c r="HS18" s="9">
        <v>1.5049999999999999</v>
      </c>
      <c r="HT18" s="9">
        <v>1.5049999999999999</v>
      </c>
      <c r="HU18" s="9">
        <v>0</v>
      </c>
      <c r="HV18" s="9">
        <v>0</v>
      </c>
      <c r="HW18" s="9">
        <v>0</v>
      </c>
      <c r="HX18" s="9">
        <v>0</v>
      </c>
      <c r="HY18" s="9">
        <v>1.5049999999999999</v>
      </c>
      <c r="HZ18" s="9">
        <v>1.5049999999999999</v>
      </c>
      <c r="IA18" s="9">
        <v>0</v>
      </c>
      <c r="IB18" s="9">
        <v>249.85599999999999</v>
      </c>
      <c r="IC18" s="9">
        <v>108.39100000000001</v>
      </c>
      <c r="ID18" s="9">
        <v>141.465</v>
      </c>
      <c r="IE18" s="9">
        <v>230.54400000000001</v>
      </c>
      <c r="IF18" s="9">
        <v>99.406000000000006</v>
      </c>
      <c r="IG18" s="9">
        <v>131.137</v>
      </c>
      <c r="IH18" s="9">
        <v>97.302000000000007</v>
      </c>
      <c r="II18" s="9">
        <v>44.99</v>
      </c>
      <c r="IJ18" s="9">
        <v>52.313000000000002</v>
      </c>
      <c r="IK18" s="9">
        <v>133.24100000000001</v>
      </c>
      <c r="IL18" s="9">
        <v>54.417000000000002</v>
      </c>
      <c r="IM18" s="9">
        <v>78.823999999999998</v>
      </c>
      <c r="IN18" s="9">
        <v>198.85300000000001</v>
      </c>
      <c r="IO18" s="9">
        <v>84.561999999999998</v>
      </c>
      <c r="IP18" s="9">
        <v>114.291</v>
      </c>
      <c r="IQ18" s="9">
        <v>87.034999999999997</v>
      </c>
    </row>
    <row r="19" spans="1:251">
      <c r="A19" s="10">
        <v>44958</v>
      </c>
      <c r="B19" s="9">
        <v>881.11099999999999</v>
      </c>
      <c r="C19" s="9">
        <v>353.66899999999998</v>
      </c>
      <c r="D19" s="9">
        <v>527.44200000000001</v>
      </c>
      <c r="E19" s="9">
        <v>804.31299999999999</v>
      </c>
      <c r="F19" s="9">
        <v>328.464</v>
      </c>
      <c r="G19" s="9">
        <v>475.85</v>
      </c>
      <c r="H19" s="9">
        <v>379.21899999999999</v>
      </c>
      <c r="I19" s="9">
        <v>146.47399999999999</v>
      </c>
      <c r="J19" s="9">
        <v>232.74600000000001</v>
      </c>
      <c r="K19" s="9">
        <v>425.09399999999999</v>
      </c>
      <c r="L19" s="9">
        <v>181.99</v>
      </c>
      <c r="M19" s="9">
        <v>243.10400000000001</v>
      </c>
      <c r="N19" s="9">
        <v>677.24300000000005</v>
      </c>
      <c r="O19" s="9">
        <v>278.16500000000002</v>
      </c>
      <c r="P19" s="9">
        <v>399.07799999999997</v>
      </c>
      <c r="Q19" s="9">
        <v>332.39600000000002</v>
      </c>
      <c r="R19" s="9">
        <v>128.804</v>
      </c>
      <c r="S19" s="9">
        <v>203.59200000000001</v>
      </c>
      <c r="T19" s="9">
        <v>344.84800000000001</v>
      </c>
      <c r="U19" s="9">
        <v>149.36099999999999</v>
      </c>
      <c r="V19" s="9">
        <v>195.48699999999999</v>
      </c>
      <c r="W19" s="9">
        <v>127.07</v>
      </c>
      <c r="X19" s="9">
        <v>50.298000000000002</v>
      </c>
      <c r="Y19" s="9">
        <v>76.771000000000001</v>
      </c>
      <c r="Z19" s="9">
        <v>46.823999999999998</v>
      </c>
      <c r="AA19" s="9">
        <v>17.669</v>
      </c>
      <c r="AB19" s="9">
        <v>29.154</v>
      </c>
      <c r="AC19" s="9">
        <v>80.245999999999995</v>
      </c>
      <c r="AD19" s="9">
        <v>32.628999999999998</v>
      </c>
      <c r="AE19" s="9">
        <v>47.616999999999997</v>
      </c>
      <c r="AF19" s="9">
        <v>76.798000000000002</v>
      </c>
      <c r="AG19" s="9">
        <v>25.204999999999998</v>
      </c>
      <c r="AH19" s="9">
        <v>51.591999999999999</v>
      </c>
      <c r="AI19" s="9">
        <v>17.292000000000002</v>
      </c>
      <c r="AJ19" s="9">
        <v>6.1230000000000002</v>
      </c>
      <c r="AK19" s="9">
        <v>11.169</v>
      </c>
      <c r="AL19" s="9">
        <v>59.506</v>
      </c>
      <c r="AM19" s="9">
        <v>19.082000000000001</v>
      </c>
      <c r="AN19" s="9">
        <v>40.423999999999999</v>
      </c>
      <c r="AO19" s="9">
        <v>844.39</v>
      </c>
      <c r="AP19" s="9">
        <v>333.947</v>
      </c>
      <c r="AQ19" s="9">
        <v>510.44299999999998</v>
      </c>
      <c r="AR19" s="9">
        <v>768.99199999999996</v>
      </c>
      <c r="AS19" s="9">
        <v>308.74200000000002</v>
      </c>
      <c r="AT19" s="9">
        <v>460.25</v>
      </c>
      <c r="AU19" s="9">
        <v>365.56099999999998</v>
      </c>
      <c r="AV19" s="9">
        <v>140.62899999999999</v>
      </c>
      <c r="AW19" s="9">
        <v>224.93199999999999</v>
      </c>
      <c r="AX19" s="9">
        <v>403.43</v>
      </c>
      <c r="AY19" s="9">
        <v>168.11199999999999</v>
      </c>
      <c r="AZ19" s="9">
        <v>235.31800000000001</v>
      </c>
      <c r="BA19" s="9">
        <v>647.37800000000004</v>
      </c>
      <c r="BB19" s="9">
        <v>262.84800000000001</v>
      </c>
      <c r="BC19" s="9">
        <v>384.53</v>
      </c>
      <c r="BD19" s="9">
        <v>319.36099999999999</v>
      </c>
      <c r="BE19" s="9">
        <v>123.583</v>
      </c>
      <c r="BF19" s="9">
        <v>195.77799999999999</v>
      </c>
      <c r="BG19" s="9">
        <v>328.017</v>
      </c>
      <c r="BH19" s="9">
        <v>139.26499999999999</v>
      </c>
      <c r="BI19" s="9">
        <v>188.75200000000001</v>
      </c>
      <c r="BJ19" s="9">
        <v>121.614</v>
      </c>
      <c r="BK19" s="9">
        <v>45.893999999999998</v>
      </c>
      <c r="BL19" s="9">
        <v>75.72</v>
      </c>
      <c r="BM19" s="9">
        <v>46.2</v>
      </c>
      <c r="BN19" s="9">
        <v>17.045999999999999</v>
      </c>
      <c r="BO19" s="9">
        <v>29.154</v>
      </c>
      <c r="BP19" s="9">
        <v>75.414000000000001</v>
      </c>
      <c r="BQ19" s="9">
        <v>28.847999999999999</v>
      </c>
      <c r="BR19" s="9">
        <v>46.566000000000003</v>
      </c>
      <c r="BS19" s="9">
        <v>75.397999999999996</v>
      </c>
      <c r="BT19" s="9">
        <v>25.204999999999998</v>
      </c>
      <c r="BU19" s="9">
        <v>50.192999999999998</v>
      </c>
      <c r="BV19" s="9">
        <v>16.768000000000001</v>
      </c>
      <c r="BW19" s="9">
        <v>6.1230000000000002</v>
      </c>
      <c r="BX19" s="9">
        <v>10.645</v>
      </c>
      <c r="BY19" s="9">
        <v>58.63</v>
      </c>
      <c r="BZ19" s="9">
        <v>19.082000000000001</v>
      </c>
      <c r="CA19" s="9">
        <v>39.548000000000002</v>
      </c>
      <c r="CB19" s="9">
        <v>336.58600000000001</v>
      </c>
      <c r="CC19" s="9">
        <v>151.88399999999999</v>
      </c>
      <c r="CD19" s="9">
        <v>184.702</v>
      </c>
      <c r="CE19" s="9">
        <v>319.017</v>
      </c>
      <c r="CF19" s="9">
        <v>143.53399999999999</v>
      </c>
      <c r="CG19" s="9">
        <v>175.483</v>
      </c>
      <c r="CH19" s="9">
        <v>146.31</v>
      </c>
      <c r="CI19" s="9">
        <v>61.034999999999997</v>
      </c>
      <c r="CJ19" s="9">
        <v>85.275000000000006</v>
      </c>
      <c r="CK19" s="9">
        <v>172.708</v>
      </c>
      <c r="CL19" s="9">
        <v>82.5</v>
      </c>
      <c r="CM19" s="9">
        <v>90.207999999999998</v>
      </c>
      <c r="CN19" s="9">
        <v>277.76600000000002</v>
      </c>
      <c r="CO19" s="9">
        <v>123.491</v>
      </c>
      <c r="CP19" s="9">
        <v>154.27500000000001</v>
      </c>
      <c r="CQ19" s="9">
        <v>130.881</v>
      </c>
      <c r="CR19" s="9">
        <v>53.314999999999998</v>
      </c>
      <c r="CS19" s="9">
        <v>77.566999999999993</v>
      </c>
      <c r="CT19" s="9">
        <v>146.88499999999999</v>
      </c>
      <c r="CU19" s="9">
        <v>70.176000000000002</v>
      </c>
      <c r="CV19" s="9">
        <v>76.707999999999998</v>
      </c>
      <c r="CW19" s="9">
        <v>41.252000000000002</v>
      </c>
      <c r="CX19" s="9">
        <v>20.044</v>
      </c>
      <c r="CY19" s="9">
        <v>21.207999999999998</v>
      </c>
      <c r="CZ19" s="9">
        <v>15.428000000000001</v>
      </c>
      <c r="DA19" s="9">
        <v>7.72</v>
      </c>
      <c r="DB19" s="9">
        <v>7.7080000000000002</v>
      </c>
      <c r="DC19" s="9">
        <v>25.823</v>
      </c>
      <c r="DD19" s="9">
        <v>12.323</v>
      </c>
      <c r="DE19" s="9">
        <v>13.5</v>
      </c>
      <c r="DF19" s="9">
        <v>17.568999999999999</v>
      </c>
      <c r="DG19" s="9">
        <v>8.35</v>
      </c>
      <c r="DH19" s="9">
        <v>9.2189999999999994</v>
      </c>
      <c r="DI19" s="9">
        <v>5.0449999999999999</v>
      </c>
      <c r="DJ19" s="9">
        <v>2.5470000000000002</v>
      </c>
      <c r="DK19" s="9">
        <v>2.4980000000000002</v>
      </c>
      <c r="DL19" s="9">
        <v>12.523999999999999</v>
      </c>
      <c r="DM19" s="9">
        <v>5.8029999999999999</v>
      </c>
      <c r="DN19" s="9">
        <v>6.7210000000000001</v>
      </c>
      <c r="DO19" s="9">
        <v>297.065</v>
      </c>
      <c r="DP19" s="9">
        <v>109.42400000000001</v>
      </c>
      <c r="DQ19" s="9">
        <v>187.64099999999999</v>
      </c>
      <c r="DR19" s="9">
        <v>256.88099999999997</v>
      </c>
      <c r="DS19" s="9">
        <v>99.846999999999994</v>
      </c>
      <c r="DT19" s="9">
        <v>157.03399999999999</v>
      </c>
      <c r="DU19" s="9">
        <v>128.608</v>
      </c>
      <c r="DV19" s="9">
        <v>51.079000000000001</v>
      </c>
      <c r="DW19" s="9">
        <v>77.528999999999996</v>
      </c>
      <c r="DX19" s="9">
        <v>128.273</v>
      </c>
      <c r="DY19" s="9">
        <v>48.768999999999998</v>
      </c>
      <c r="DZ19" s="9">
        <v>79.504999999999995</v>
      </c>
      <c r="EA19" s="9">
        <v>212.334</v>
      </c>
      <c r="EB19" s="9">
        <v>86.192999999999998</v>
      </c>
      <c r="EC19" s="9">
        <v>126.142</v>
      </c>
      <c r="ED19" s="9">
        <v>111.035</v>
      </c>
      <c r="EE19" s="9">
        <v>45.191000000000003</v>
      </c>
      <c r="EF19" s="9">
        <v>65.843999999999994</v>
      </c>
      <c r="EG19" s="9">
        <v>101.3</v>
      </c>
      <c r="EH19" s="9">
        <v>41.002000000000002</v>
      </c>
      <c r="EI19" s="9">
        <v>60.298000000000002</v>
      </c>
      <c r="EJ19" s="9">
        <v>44.546999999999997</v>
      </c>
      <c r="EK19" s="9">
        <v>13.654999999999999</v>
      </c>
      <c r="EL19" s="9">
        <v>30.891999999999999</v>
      </c>
      <c r="EM19" s="9">
        <v>17.573</v>
      </c>
      <c r="EN19" s="9">
        <v>5.8879999999999999</v>
      </c>
      <c r="EO19" s="9">
        <v>11.685</v>
      </c>
      <c r="EP19" s="9">
        <v>26.974</v>
      </c>
      <c r="EQ19" s="9">
        <v>7.7670000000000003</v>
      </c>
      <c r="ER19" s="9">
        <v>19.207000000000001</v>
      </c>
      <c r="ES19" s="9">
        <v>40.183999999999997</v>
      </c>
      <c r="ET19" s="9">
        <v>9.577</v>
      </c>
      <c r="EU19" s="9">
        <v>30.606999999999999</v>
      </c>
      <c r="EV19" s="9">
        <v>7.8479999999999999</v>
      </c>
      <c r="EW19" s="9">
        <v>2.1339999999999999</v>
      </c>
      <c r="EX19" s="9">
        <v>5.7130000000000001</v>
      </c>
      <c r="EY19" s="9">
        <v>32.337000000000003</v>
      </c>
      <c r="EZ19" s="9">
        <v>7.4429999999999996</v>
      </c>
      <c r="FA19" s="9">
        <v>24.893999999999998</v>
      </c>
      <c r="FB19" s="9">
        <v>210.738</v>
      </c>
      <c r="FC19" s="9">
        <v>72.638000000000005</v>
      </c>
      <c r="FD19" s="9">
        <v>138.1</v>
      </c>
      <c r="FE19" s="9">
        <v>193.09299999999999</v>
      </c>
      <c r="FF19" s="9">
        <v>65.36</v>
      </c>
      <c r="FG19" s="9">
        <v>127.733</v>
      </c>
      <c r="FH19" s="9">
        <v>90.644000000000005</v>
      </c>
      <c r="FI19" s="9">
        <v>28.515999999999998</v>
      </c>
      <c r="FJ19" s="9">
        <v>62.128</v>
      </c>
      <c r="FK19" s="9">
        <v>102.449</v>
      </c>
      <c r="FL19" s="9">
        <v>36.844000000000001</v>
      </c>
      <c r="FM19" s="9">
        <v>65.605000000000004</v>
      </c>
      <c r="FN19" s="9">
        <v>157.27799999999999</v>
      </c>
      <c r="FO19" s="9">
        <v>53.164999999999999</v>
      </c>
      <c r="FP19" s="9">
        <v>104.113</v>
      </c>
      <c r="FQ19" s="9">
        <v>77.444999999999993</v>
      </c>
      <c r="FR19" s="9">
        <v>25.077999999999999</v>
      </c>
      <c r="FS19" s="9">
        <v>52.366999999999997</v>
      </c>
      <c r="FT19" s="9">
        <v>79.831999999999994</v>
      </c>
      <c r="FU19" s="9">
        <v>28.087</v>
      </c>
      <c r="FV19" s="9">
        <v>51.746000000000002</v>
      </c>
      <c r="FW19" s="9">
        <v>35.816000000000003</v>
      </c>
      <c r="FX19" s="9">
        <v>12.196</v>
      </c>
      <c r="FY19" s="9">
        <v>23.62</v>
      </c>
      <c r="FZ19" s="9">
        <v>13.199</v>
      </c>
      <c r="GA19" s="9">
        <v>3.4380000000000002</v>
      </c>
      <c r="GB19" s="9">
        <v>9.7609999999999992</v>
      </c>
      <c r="GC19" s="9">
        <v>22.617000000000001</v>
      </c>
      <c r="GD19" s="9">
        <v>8.7569999999999997</v>
      </c>
      <c r="GE19" s="9">
        <v>13.859</v>
      </c>
      <c r="GF19" s="9">
        <v>17.645</v>
      </c>
      <c r="GG19" s="9">
        <v>7.2779999999999996</v>
      </c>
      <c r="GH19" s="9">
        <v>10.367000000000001</v>
      </c>
      <c r="GI19" s="9">
        <v>3.8759999999999999</v>
      </c>
      <c r="GJ19" s="9">
        <v>1.4410000000000001</v>
      </c>
      <c r="GK19" s="9">
        <v>2.4340000000000002</v>
      </c>
      <c r="GL19" s="9">
        <v>13.769</v>
      </c>
      <c r="GM19" s="9">
        <v>5.8360000000000003</v>
      </c>
      <c r="GN19" s="9">
        <v>7.9329999999999998</v>
      </c>
      <c r="GO19" s="9">
        <v>36.720999999999997</v>
      </c>
      <c r="GP19" s="9">
        <v>19.722000000000001</v>
      </c>
      <c r="GQ19" s="9">
        <v>16.998999999999999</v>
      </c>
      <c r="GR19" s="9">
        <v>35.322000000000003</v>
      </c>
      <c r="GS19" s="9">
        <v>19.722000000000001</v>
      </c>
      <c r="GT19" s="9">
        <v>15.6</v>
      </c>
      <c r="GU19" s="9">
        <v>13.657999999999999</v>
      </c>
      <c r="GV19" s="9">
        <v>5.8440000000000003</v>
      </c>
      <c r="GW19" s="9">
        <v>7.8140000000000001</v>
      </c>
      <c r="GX19" s="9">
        <v>21.663</v>
      </c>
      <c r="GY19" s="9">
        <v>13.878</v>
      </c>
      <c r="GZ19" s="9">
        <v>7.7859999999999996</v>
      </c>
      <c r="HA19" s="9">
        <v>29.864999999999998</v>
      </c>
      <c r="HB19" s="9">
        <v>15.317</v>
      </c>
      <c r="HC19" s="9">
        <v>14.548</v>
      </c>
      <c r="HD19" s="9">
        <v>13.035</v>
      </c>
      <c r="HE19" s="9">
        <v>5.2210000000000001</v>
      </c>
      <c r="HF19" s="9">
        <v>7.8140000000000001</v>
      </c>
      <c r="HG19" s="9">
        <v>16.831</v>
      </c>
      <c r="HH19" s="9">
        <v>10.096</v>
      </c>
      <c r="HI19" s="9">
        <v>6.7350000000000003</v>
      </c>
      <c r="HJ19" s="9">
        <v>5.4560000000000004</v>
      </c>
      <c r="HK19" s="9">
        <v>4.4050000000000002</v>
      </c>
      <c r="HL19" s="9">
        <v>1.0509999999999999</v>
      </c>
      <c r="HM19" s="9">
        <v>0.623</v>
      </c>
      <c r="HN19" s="9">
        <v>0.623</v>
      </c>
      <c r="HO19" s="9">
        <v>0</v>
      </c>
      <c r="HP19" s="9">
        <v>4.8330000000000002</v>
      </c>
      <c r="HQ19" s="9">
        <v>3.7810000000000001</v>
      </c>
      <c r="HR19" s="9">
        <v>1.0509999999999999</v>
      </c>
      <c r="HS19" s="9">
        <v>1.399</v>
      </c>
      <c r="HT19" s="9">
        <v>0</v>
      </c>
      <c r="HU19" s="9">
        <v>1.399</v>
      </c>
      <c r="HV19" s="9">
        <v>0.52400000000000002</v>
      </c>
      <c r="HW19" s="9">
        <v>0</v>
      </c>
      <c r="HX19" s="9">
        <v>0.52400000000000002</v>
      </c>
      <c r="HY19" s="9">
        <v>0.876</v>
      </c>
      <c r="HZ19" s="9">
        <v>0</v>
      </c>
      <c r="IA19" s="9">
        <v>0.876</v>
      </c>
      <c r="IB19" s="9">
        <v>261.76100000000002</v>
      </c>
      <c r="IC19" s="9">
        <v>110.274</v>
      </c>
      <c r="ID19" s="9">
        <v>151.48699999999999</v>
      </c>
      <c r="IE19" s="9">
        <v>238.65199999999999</v>
      </c>
      <c r="IF19" s="9">
        <v>101.53400000000001</v>
      </c>
      <c r="IG19" s="9">
        <v>137.11799999999999</v>
      </c>
      <c r="IH19" s="9">
        <v>123.241</v>
      </c>
      <c r="II19" s="9">
        <v>48.901000000000003</v>
      </c>
      <c r="IJ19" s="9">
        <v>74.340999999999994</v>
      </c>
      <c r="IK19" s="9">
        <v>115.411</v>
      </c>
      <c r="IL19" s="9">
        <v>52.634</v>
      </c>
      <c r="IM19" s="9">
        <v>62.777000000000001</v>
      </c>
      <c r="IN19" s="9">
        <v>199.363</v>
      </c>
      <c r="IO19" s="9">
        <v>87.403999999999996</v>
      </c>
      <c r="IP19" s="9">
        <v>111.96</v>
      </c>
      <c r="IQ19" s="9">
        <v>108.313</v>
      </c>
    </row>
    <row r="20" spans="1:251">
      <c r="A20" s="10">
        <v>45323</v>
      </c>
      <c r="B20" s="9">
        <v>988.61199999999997</v>
      </c>
      <c r="C20" s="9">
        <v>397.202</v>
      </c>
      <c r="D20" s="9">
        <v>591.41</v>
      </c>
      <c r="E20" s="9">
        <v>888.95600000000002</v>
      </c>
      <c r="F20" s="9">
        <v>359.17899999999997</v>
      </c>
      <c r="G20" s="9">
        <v>529.77700000000004</v>
      </c>
      <c r="H20" s="9">
        <v>419.03899999999999</v>
      </c>
      <c r="I20" s="9">
        <v>174.14099999999999</v>
      </c>
      <c r="J20" s="9">
        <v>244.898</v>
      </c>
      <c r="K20" s="9">
        <v>469.91699999999997</v>
      </c>
      <c r="L20" s="9">
        <v>185.03800000000001</v>
      </c>
      <c r="M20" s="9">
        <v>284.87900000000002</v>
      </c>
      <c r="N20" s="9">
        <v>779.33799999999997</v>
      </c>
      <c r="O20" s="9">
        <v>322.71100000000001</v>
      </c>
      <c r="P20" s="9">
        <v>456.62700000000001</v>
      </c>
      <c r="Q20" s="9">
        <v>372.33300000000003</v>
      </c>
      <c r="R20" s="9">
        <v>157.315</v>
      </c>
      <c r="S20" s="9">
        <v>215.017</v>
      </c>
      <c r="T20" s="9">
        <v>407.00599999999997</v>
      </c>
      <c r="U20" s="9">
        <v>165.39599999999999</v>
      </c>
      <c r="V20" s="9">
        <v>241.61</v>
      </c>
      <c r="W20" s="9">
        <v>109.61799999999999</v>
      </c>
      <c r="X20" s="9">
        <v>36.468000000000004</v>
      </c>
      <c r="Y20" s="9">
        <v>73.150000000000006</v>
      </c>
      <c r="Z20" s="9">
        <v>46.706000000000003</v>
      </c>
      <c r="AA20" s="9">
        <v>16.826000000000001</v>
      </c>
      <c r="AB20" s="9">
        <v>29.881</v>
      </c>
      <c r="AC20" s="9">
        <v>62.911999999999999</v>
      </c>
      <c r="AD20" s="9">
        <v>19.641999999999999</v>
      </c>
      <c r="AE20" s="9">
        <v>43.27</v>
      </c>
      <c r="AF20" s="9">
        <v>99.655000000000001</v>
      </c>
      <c r="AG20" s="9">
        <v>38.023000000000003</v>
      </c>
      <c r="AH20" s="9">
        <v>61.633000000000003</v>
      </c>
      <c r="AI20" s="9">
        <v>22.388000000000002</v>
      </c>
      <c r="AJ20" s="9">
        <v>7.3440000000000003</v>
      </c>
      <c r="AK20" s="9">
        <v>15.045</v>
      </c>
      <c r="AL20" s="9">
        <v>77.266999999999996</v>
      </c>
      <c r="AM20" s="9">
        <v>30.678999999999998</v>
      </c>
      <c r="AN20" s="9">
        <v>46.588000000000001</v>
      </c>
      <c r="AO20" s="9">
        <v>948.08900000000006</v>
      </c>
      <c r="AP20" s="9">
        <v>371.767</v>
      </c>
      <c r="AQ20" s="9">
        <v>576.322</v>
      </c>
      <c r="AR20" s="9">
        <v>852.11300000000006</v>
      </c>
      <c r="AS20" s="9">
        <v>337.423</v>
      </c>
      <c r="AT20" s="9">
        <v>514.69000000000005</v>
      </c>
      <c r="AU20" s="9">
        <v>409.92099999999999</v>
      </c>
      <c r="AV20" s="9">
        <v>167.69</v>
      </c>
      <c r="AW20" s="9">
        <v>242.23099999999999</v>
      </c>
      <c r="AX20" s="9">
        <v>442.19200000000001</v>
      </c>
      <c r="AY20" s="9">
        <v>169.733</v>
      </c>
      <c r="AZ20" s="9">
        <v>272.459</v>
      </c>
      <c r="BA20" s="9">
        <v>749.53599999999994</v>
      </c>
      <c r="BB20" s="9">
        <v>305.233</v>
      </c>
      <c r="BC20" s="9">
        <v>444.303</v>
      </c>
      <c r="BD20" s="9">
        <v>364.42599999999999</v>
      </c>
      <c r="BE20" s="9">
        <v>152.07499999999999</v>
      </c>
      <c r="BF20" s="9">
        <v>212.35</v>
      </c>
      <c r="BG20" s="9">
        <v>385.11</v>
      </c>
      <c r="BH20" s="9">
        <v>153.15700000000001</v>
      </c>
      <c r="BI20" s="9">
        <v>231.953</v>
      </c>
      <c r="BJ20" s="9">
        <v>102.577</v>
      </c>
      <c r="BK20" s="9">
        <v>32.191000000000003</v>
      </c>
      <c r="BL20" s="9">
        <v>70.385999999999996</v>
      </c>
      <c r="BM20" s="9">
        <v>45.496000000000002</v>
      </c>
      <c r="BN20" s="9">
        <v>15.615</v>
      </c>
      <c r="BO20" s="9">
        <v>29.881</v>
      </c>
      <c r="BP20" s="9">
        <v>57.081000000000003</v>
      </c>
      <c r="BQ20" s="9">
        <v>16.576000000000001</v>
      </c>
      <c r="BR20" s="9">
        <v>40.506</v>
      </c>
      <c r="BS20" s="9">
        <v>95.975999999999999</v>
      </c>
      <c r="BT20" s="9">
        <v>34.344000000000001</v>
      </c>
      <c r="BU20" s="9">
        <v>61.633000000000003</v>
      </c>
      <c r="BV20" s="9">
        <v>21.63</v>
      </c>
      <c r="BW20" s="9">
        <v>6.5860000000000003</v>
      </c>
      <c r="BX20" s="9">
        <v>15.045</v>
      </c>
      <c r="BY20" s="9">
        <v>74.346000000000004</v>
      </c>
      <c r="BZ20" s="9">
        <v>27.757999999999999</v>
      </c>
      <c r="CA20" s="9">
        <v>46.588000000000001</v>
      </c>
      <c r="CB20" s="9">
        <v>376.75200000000001</v>
      </c>
      <c r="CC20" s="9">
        <v>173.04900000000001</v>
      </c>
      <c r="CD20" s="9">
        <v>203.703</v>
      </c>
      <c r="CE20" s="9">
        <v>344.90100000000001</v>
      </c>
      <c r="CF20" s="9">
        <v>159.85</v>
      </c>
      <c r="CG20" s="9">
        <v>185.05199999999999</v>
      </c>
      <c r="CH20" s="9">
        <v>154.72399999999999</v>
      </c>
      <c r="CI20" s="9">
        <v>69.388999999999996</v>
      </c>
      <c r="CJ20" s="9">
        <v>85.334999999999994</v>
      </c>
      <c r="CK20" s="9">
        <v>190.17699999999999</v>
      </c>
      <c r="CL20" s="9">
        <v>90.46</v>
      </c>
      <c r="CM20" s="9">
        <v>99.716999999999999</v>
      </c>
      <c r="CN20" s="9">
        <v>316.38</v>
      </c>
      <c r="CO20" s="9">
        <v>150.05699999999999</v>
      </c>
      <c r="CP20" s="9">
        <v>166.32300000000001</v>
      </c>
      <c r="CQ20" s="9">
        <v>139.84100000000001</v>
      </c>
      <c r="CR20" s="9">
        <v>64.376999999999995</v>
      </c>
      <c r="CS20" s="9">
        <v>75.463999999999999</v>
      </c>
      <c r="CT20" s="9">
        <v>176.53899999999999</v>
      </c>
      <c r="CU20" s="9">
        <v>85.679000000000002</v>
      </c>
      <c r="CV20" s="9">
        <v>90.858999999999995</v>
      </c>
      <c r="CW20" s="9">
        <v>28.521999999999998</v>
      </c>
      <c r="CX20" s="9">
        <v>9.7929999999999993</v>
      </c>
      <c r="CY20" s="9">
        <v>18.728999999999999</v>
      </c>
      <c r="CZ20" s="9">
        <v>14.882999999999999</v>
      </c>
      <c r="DA20" s="9">
        <v>5.0119999999999996</v>
      </c>
      <c r="DB20" s="9">
        <v>9.8710000000000004</v>
      </c>
      <c r="DC20" s="9">
        <v>13.638</v>
      </c>
      <c r="DD20" s="9">
        <v>4.7809999999999997</v>
      </c>
      <c r="DE20" s="9">
        <v>8.8569999999999993</v>
      </c>
      <c r="DF20" s="9">
        <v>31.850999999999999</v>
      </c>
      <c r="DG20" s="9">
        <v>13.2</v>
      </c>
      <c r="DH20" s="9">
        <v>18.651</v>
      </c>
      <c r="DI20" s="9">
        <v>7.8289999999999997</v>
      </c>
      <c r="DJ20" s="9">
        <v>3.1480000000000001</v>
      </c>
      <c r="DK20" s="9">
        <v>4.681</v>
      </c>
      <c r="DL20" s="9">
        <v>24.021999999999998</v>
      </c>
      <c r="DM20" s="9">
        <v>10.052</v>
      </c>
      <c r="DN20" s="9">
        <v>13.97</v>
      </c>
      <c r="DO20" s="9">
        <v>360.07400000000001</v>
      </c>
      <c r="DP20" s="9">
        <v>127.892</v>
      </c>
      <c r="DQ20" s="9">
        <v>232.18299999999999</v>
      </c>
      <c r="DR20" s="9">
        <v>312.88400000000001</v>
      </c>
      <c r="DS20" s="9">
        <v>112.54900000000001</v>
      </c>
      <c r="DT20" s="9">
        <v>200.33500000000001</v>
      </c>
      <c r="DU20" s="9">
        <v>158.833</v>
      </c>
      <c r="DV20" s="9">
        <v>58.722999999999999</v>
      </c>
      <c r="DW20" s="9">
        <v>100.11</v>
      </c>
      <c r="DX20" s="9">
        <v>154.05099999999999</v>
      </c>
      <c r="DY20" s="9">
        <v>53.826000000000001</v>
      </c>
      <c r="DZ20" s="9">
        <v>100.22499999999999</v>
      </c>
      <c r="EA20" s="9">
        <v>264.79599999999999</v>
      </c>
      <c r="EB20" s="9">
        <v>98.956999999999994</v>
      </c>
      <c r="EC20" s="9">
        <v>165.84</v>
      </c>
      <c r="ED20" s="9">
        <v>137.358</v>
      </c>
      <c r="EE20" s="9">
        <v>51.634</v>
      </c>
      <c r="EF20" s="9">
        <v>85.724000000000004</v>
      </c>
      <c r="EG20" s="9">
        <v>127.43899999999999</v>
      </c>
      <c r="EH20" s="9">
        <v>47.323</v>
      </c>
      <c r="EI20" s="9">
        <v>80.116</v>
      </c>
      <c r="EJ20" s="9">
        <v>48.088000000000001</v>
      </c>
      <c r="EK20" s="9">
        <v>13.592000000000001</v>
      </c>
      <c r="EL20" s="9">
        <v>34.496000000000002</v>
      </c>
      <c r="EM20" s="9">
        <v>21.475999999999999</v>
      </c>
      <c r="EN20" s="9">
        <v>7.0890000000000004</v>
      </c>
      <c r="EO20" s="9">
        <v>14.387</v>
      </c>
      <c r="EP20" s="9">
        <v>26.611999999999998</v>
      </c>
      <c r="EQ20" s="9">
        <v>6.5030000000000001</v>
      </c>
      <c r="ER20" s="9">
        <v>20.109000000000002</v>
      </c>
      <c r="ES20" s="9">
        <v>47.19</v>
      </c>
      <c r="ET20" s="9">
        <v>15.343</v>
      </c>
      <c r="EU20" s="9">
        <v>31.847000000000001</v>
      </c>
      <c r="EV20" s="9">
        <v>8.2569999999999997</v>
      </c>
      <c r="EW20" s="9">
        <v>1.587</v>
      </c>
      <c r="EX20" s="9">
        <v>6.6710000000000003</v>
      </c>
      <c r="EY20" s="9">
        <v>38.933</v>
      </c>
      <c r="EZ20" s="9">
        <v>13.756</v>
      </c>
      <c r="FA20" s="9">
        <v>25.177</v>
      </c>
      <c r="FB20" s="9">
        <v>211.26300000000001</v>
      </c>
      <c r="FC20" s="9">
        <v>70.825999999999993</v>
      </c>
      <c r="FD20" s="9">
        <v>140.43700000000001</v>
      </c>
      <c r="FE20" s="9">
        <v>194.327</v>
      </c>
      <c r="FF20" s="9">
        <v>65.025000000000006</v>
      </c>
      <c r="FG20" s="9">
        <v>129.30199999999999</v>
      </c>
      <c r="FH20" s="9">
        <v>96.364000000000004</v>
      </c>
      <c r="FI20" s="9">
        <v>39.578000000000003</v>
      </c>
      <c r="FJ20" s="9">
        <v>56.786000000000001</v>
      </c>
      <c r="FK20" s="9">
        <v>97.963999999999999</v>
      </c>
      <c r="FL20" s="9">
        <v>25.446999999999999</v>
      </c>
      <c r="FM20" s="9">
        <v>72.516999999999996</v>
      </c>
      <c r="FN20" s="9">
        <v>168.36</v>
      </c>
      <c r="FO20" s="9">
        <v>56.219000000000001</v>
      </c>
      <c r="FP20" s="9">
        <v>112.14100000000001</v>
      </c>
      <c r="FQ20" s="9">
        <v>87.227000000000004</v>
      </c>
      <c r="FR20" s="9">
        <v>36.064</v>
      </c>
      <c r="FS20" s="9">
        <v>51.162999999999997</v>
      </c>
      <c r="FT20" s="9">
        <v>81.132999999999996</v>
      </c>
      <c r="FU20" s="9">
        <v>20.155000000000001</v>
      </c>
      <c r="FV20" s="9">
        <v>60.978000000000002</v>
      </c>
      <c r="FW20" s="9">
        <v>25.968</v>
      </c>
      <c r="FX20" s="9">
        <v>8.8059999999999992</v>
      </c>
      <c r="FY20" s="9">
        <v>17.161999999999999</v>
      </c>
      <c r="FZ20" s="9">
        <v>9.1370000000000005</v>
      </c>
      <c r="GA20" s="9">
        <v>3.5139999999999998</v>
      </c>
      <c r="GB20" s="9">
        <v>5.6230000000000002</v>
      </c>
      <c r="GC20" s="9">
        <v>16.831</v>
      </c>
      <c r="GD20" s="9">
        <v>5.2919999999999998</v>
      </c>
      <c r="GE20" s="9">
        <v>11.539</v>
      </c>
      <c r="GF20" s="9">
        <v>16.934999999999999</v>
      </c>
      <c r="GG20" s="9">
        <v>5.8010000000000002</v>
      </c>
      <c r="GH20" s="9">
        <v>11.134</v>
      </c>
      <c r="GI20" s="9">
        <v>5.5439999999999996</v>
      </c>
      <c r="GJ20" s="9">
        <v>1.8520000000000001</v>
      </c>
      <c r="GK20" s="9">
        <v>3.6930000000000001</v>
      </c>
      <c r="GL20" s="9">
        <v>11.391</v>
      </c>
      <c r="GM20" s="9">
        <v>3.95</v>
      </c>
      <c r="GN20" s="9">
        <v>7.4409999999999998</v>
      </c>
      <c r="GO20" s="9">
        <v>40.521999999999998</v>
      </c>
      <c r="GP20" s="9">
        <v>25.434000000000001</v>
      </c>
      <c r="GQ20" s="9">
        <v>15.087999999999999</v>
      </c>
      <c r="GR20" s="9">
        <v>36.843000000000004</v>
      </c>
      <c r="GS20" s="9">
        <v>21.756</v>
      </c>
      <c r="GT20" s="9">
        <v>15.087999999999999</v>
      </c>
      <c r="GU20" s="9">
        <v>9.1180000000000003</v>
      </c>
      <c r="GV20" s="9">
        <v>6.4509999999999996</v>
      </c>
      <c r="GW20" s="9">
        <v>2.6669999999999998</v>
      </c>
      <c r="GX20" s="9">
        <v>27.725999999999999</v>
      </c>
      <c r="GY20" s="9">
        <v>15.305</v>
      </c>
      <c r="GZ20" s="9">
        <v>12.420999999999999</v>
      </c>
      <c r="HA20" s="9">
        <v>29.802</v>
      </c>
      <c r="HB20" s="9">
        <v>17.478999999999999</v>
      </c>
      <c r="HC20" s="9">
        <v>12.324</v>
      </c>
      <c r="HD20" s="9">
        <v>7.907</v>
      </c>
      <c r="HE20" s="9">
        <v>5.24</v>
      </c>
      <c r="HF20" s="9">
        <v>2.6669999999999998</v>
      </c>
      <c r="HG20" s="9">
        <v>21.895</v>
      </c>
      <c r="HH20" s="9">
        <v>12.239000000000001</v>
      </c>
      <c r="HI20" s="9">
        <v>9.657</v>
      </c>
      <c r="HJ20" s="9">
        <v>7.0410000000000004</v>
      </c>
      <c r="HK20" s="9">
        <v>4.2770000000000001</v>
      </c>
      <c r="HL20" s="9">
        <v>2.7639999999999998</v>
      </c>
      <c r="HM20" s="9">
        <v>1.2110000000000001</v>
      </c>
      <c r="HN20" s="9">
        <v>1.2110000000000001</v>
      </c>
      <c r="HO20" s="9">
        <v>0</v>
      </c>
      <c r="HP20" s="9">
        <v>5.83</v>
      </c>
      <c r="HQ20" s="9">
        <v>3.0659999999999998</v>
      </c>
      <c r="HR20" s="9">
        <v>2.7639999999999998</v>
      </c>
      <c r="HS20" s="9">
        <v>3.6789999999999998</v>
      </c>
      <c r="HT20" s="9">
        <v>3.6789999999999998</v>
      </c>
      <c r="HU20" s="9">
        <v>0</v>
      </c>
      <c r="HV20" s="9">
        <v>0.75800000000000001</v>
      </c>
      <c r="HW20" s="9">
        <v>0.75800000000000001</v>
      </c>
      <c r="HX20" s="9">
        <v>0</v>
      </c>
      <c r="HY20" s="9">
        <v>2.9209999999999998</v>
      </c>
      <c r="HZ20" s="9">
        <v>2.9209999999999998</v>
      </c>
      <c r="IA20" s="9">
        <v>0</v>
      </c>
      <c r="IB20" s="9">
        <v>293.44</v>
      </c>
      <c r="IC20" s="9">
        <v>119.015</v>
      </c>
      <c r="ID20" s="9">
        <v>174.42500000000001</v>
      </c>
      <c r="IE20" s="9">
        <v>259.82299999999998</v>
      </c>
      <c r="IF20" s="9">
        <v>107.84099999999999</v>
      </c>
      <c r="IG20" s="9">
        <v>151.982</v>
      </c>
      <c r="IH20" s="9">
        <v>114.991</v>
      </c>
      <c r="II20" s="9">
        <v>56.872</v>
      </c>
      <c r="IJ20" s="9">
        <v>58.119</v>
      </c>
      <c r="IK20" s="9">
        <v>144.83199999999999</v>
      </c>
      <c r="IL20" s="9">
        <v>50.969000000000001</v>
      </c>
      <c r="IM20" s="9">
        <v>93.863</v>
      </c>
      <c r="IN20" s="9">
        <v>224.92099999999999</v>
      </c>
      <c r="IO20" s="9">
        <v>95.165999999999997</v>
      </c>
      <c r="IP20" s="9">
        <v>129.755</v>
      </c>
      <c r="IQ20" s="9">
        <v>100.937</v>
      </c>
    </row>
    <row r="21" spans="1:251">
      <c r="A21" s="10">
        <v>45689</v>
      </c>
      <c r="B21" s="9">
        <v>519.99300000000005</v>
      </c>
      <c r="C21" s="9">
        <v>209.80799999999999</v>
      </c>
      <c r="D21" s="9">
        <v>310.185</v>
      </c>
      <c r="E21" s="9">
        <v>433.38799999999998</v>
      </c>
      <c r="F21" s="9">
        <v>174.4</v>
      </c>
      <c r="G21" s="9">
        <v>258.988</v>
      </c>
      <c r="H21" s="9">
        <v>152.749</v>
      </c>
      <c r="I21" s="9">
        <v>57.335999999999999</v>
      </c>
      <c r="J21" s="9">
        <v>95.412999999999997</v>
      </c>
      <c r="K21" s="9">
        <v>280.63900000000001</v>
      </c>
      <c r="L21" s="9">
        <v>117.06399999999999</v>
      </c>
      <c r="M21" s="9">
        <v>163.57499999999999</v>
      </c>
      <c r="N21" s="9">
        <v>355.94299999999998</v>
      </c>
      <c r="O21" s="9">
        <v>142.47</v>
      </c>
      <c r="P21" s="9">
        <v>213.47300000000001</v>
      </c>
      <c r="Q21" s="9">
        <v>120.749</v>
      </c>
      <c r="R21" s="9">
        <v>42.973999999999997</v>
      </c>
      <c r="S21" s="9">
        <v>77.775999999999996</v>
      </c>
      <c r="T21" s="9">
        <v>235.19300000000001</v>
      </c>
      <c r="U21" s="9">
        <v>99.495999999999995</v>
      </c>
      <c r="V21" s="9">
        <v>135.697</v>
      </c>
      <c r="W21" s="9">
        <v>77.445999999999998</v>
      </c>
      <c r="X21" s="9">
        <v>31.93</v>
      </c>
      <c r="Y21" s="9">
        <v>45.515000000000001</v>
      </c>
      <c r="Z21" s="9">
        <v>31.998999999999999</v>
      </c>
      <c r="AA21" s="9">
        <v>14.362</v>
      </c>
      <c r="AB21" s="9">
        <v>17.637</v>
      </c>
      <c r="AC21" s="9">
        <v>45.445999999999998</v>
      </c>
      <c r="AD21" s="9">
        <v>17.568000000000001</v>
      </c>
      <c r="AE21" s="9">
        <v>27.878</v>
      </c>
      <c r="AF21" s="9">
        <v>86.605000000000004</v>
      </c>
      <c r="AG21" s="9">
        <v>35.406999999999996</v>
      </c>
      <c r="AH21" s="9">
        <v>51.197000000000003</v>
      </c>
      <c r="AI21" s="9">
        <v>24.419</v>
      </c>
      <c r="AJ21" s="9">
        <v>10.842000000000001</v>
      </c>
      <c r="AK21" s="9">
        <v>13.576000000000001</v>
      </c>
      <c r="AL21" s="9">
        <v>62.186</v>
      </c>
      <c r="AM21" s="9">
        <v>24.565000000000001</v>
      </c>
      <c r="AN21" s="9">
        <v>37.621000000000002</v>
      </c>
      <c r="AO21" s="9">
        <v>501.48</v>
      </c>
      <c r="AP21" s="9">
        <v>200.797</v>
      </c>
      <c r="AQ21" s="9">
        <v>300.68299999999999</v>
      </c>
      <c r="AR21" s="9">
        <v>416.048</v>
      </c>
      <c r="AS21" s="9">
        <v>166.029</v>
      </c>
      <c r="AT21" s="9">
        <v>250.018</v>
      </c>
      <c r="AU21" s="9">
        <v>150.071</v>
      </c>
      <c r="AV21" s="9">
        <v>57.335999999999999</v>
      </c>
      <c r="AW21" s="9">
        <v>92.734999999999999</v>
      </c>
      <c r="AX21" s="9">
        <v>265.976</v>
      </c>
      <c r="AY21" s="9">
        <v>108.693</v>
      </c>
      <c r="AZ21" s="9">
        <v>157.28299999999999</v>
      </c>
      <c r="BA21" s="9">
        <v>342.46199999999999</v>
      </c>
      <c r="BB21" s="9">
        <v>135.55000000000001</v>
      </c>
      <c r="BC21" s="9">
        <v>206.91200000000001</v>
      </c>
      <c r="BD21" s="9">
        <v>119.49</v>
      </c>
      <c r="BE21" s="9">
        <v>42.973999999999997</v>
      </c>
      <c r="BF21" s="9">
        <v>76.516999999999996</v>
      </c>
      <c r="BG21" s="9">
        <v>222.97200000000001</v>
      </c>
      <c r="BH21" s="9">
        <v>92.575999999999993</v>
      </c>
      <c r="BI21" s="9">
        <v>130.39599999999999</v>
      </c>
      <c r="BJ21" s="9">
        <v>73.584999999999994</v>
      </c>
      <c r="BK21" s="9">
        <v>30.478999999999999</v>
      </c>
      <c r="BL21" s="9">
        <v>43.106000000000002</v>
      </c>
      <c r="BM21" s="9">
        <v>30.581</v>
      </c>
      <c r="BN21" s="9">
        <v>14.362</v>
      </c>
      <c r="BO21" s="9">
        <v>16.218</v>
      </c>
      <c r="BP21" s="9">
        <v>43.003999999999998</v>
      </c>
      <c r="BQ21" s="9">
        <v>16.117000000000001</v>
      </c>
      <c r="BR21" s="9">
        <v>26.888000000000002</v>
      </c>
      <c r="BS21" s="9">
        <v>85.432000000000002</v>
      </c>
      <c r="BT21" s="9">
        <v>34.767000000000003</v>
      </c>
      <c r="BU21" s="9">
        <v>50.664999999999999</v>
      </c>
      <c r="BV21" s="9">
        <v>23.974</v>
      </c>
      <c r="BW21" s="9">
        <v>10.842000000000001</v>
      </c>
      <c r="BX21" s="9">
        <v>13.132</v>
      </c>
      <c r="BY21" s="9">
        <v>61.457999999999998</v>
      </c>
      <c r="BZ21" s="9">
        <v>23.925000000000001</v>
      </c>
      <c r="CA21" s="9">
        <v>37.533999999999999</v>
      </c>
      <c r="CB21" s="9">
        <v>197.06899999999999</v>
      </c>
      <c r="CC21" s="9">
        <v>90.424999999999997</v>
      </c>
      <c r="CD21" s="9">
        <v>106.64400000000001</v>
      </c>
      <c r="CE21" s="9">
        <v>179.244</v>
      </c>
      <c r="CF21" s="9">
        <v>77.81</v>
      </c>
      <c r="CG21" s="9">
        <v>101.434</v>
      </c>
      <c r="CH21" s="9">
        <v>63.92</v>
      </c>
      <c r="CI21" s="9">
        <v>25.827000000000002</v>
      </c>
      <c r="CJ21" s="9">
        <v>38.091999999999999</v>
      </c>
      <c r="CK21" s="9">
        <v>115.324</v>
      </c>
      <c r="CL21" s="9">
        <v>51.982999999999997</v>
      </c>
      <c r="CM21" s="9">
        <v>63.341999999999999</v>
      </c>
      <c r="CN21" s="9">
        <v>154.26</v>
      </c>
      <c r="CO21" s="9">
        <v>66.376999999999995</v>
      </c>
      <c r="CP21" s="9">
        <v>87.884</v>
      </c>
      <c r="CQ21" s="9">
        <v>52.521000000000001</v>
      </c>
      <c r="CR21" s="9">
        <v>18.591999999999999</v>
      </c>
      <c r="CS21" s="9">
        <v>33.929000000000002</v>
      </c>
      <c r="CT21" s="9">
        <v>101.739</v>
      </c>
      <c r="CU21" s="9">
        <v>47.783999999999999</v>
      </c>
      <c r="CV21" s="9">
        <v>53.954999999999998</v>
      </c>
      <c r="CW21" s="9">
        <v>24.984000000000002</v>
      </c>
      <c r="CX21" s="9">
        <v>11.433999999999999</v>
      </c>
      <c r="CY21" s="9">
        <v>13.55</v>
      </c>
      <c r="CZ21" s="9">
        <v>11.398999999999999</v>
      </c>
      <c r="DA21" s="9">
        <v>7.2350000000000003</v>
      </c>
      <c r="DB21" s="9">
        <v>4.1639999999999997</v>
      </c>
      <c r="DC21" s="9">
        <v>13.585000000000001</v>
      </c>
      <c r="DD21" s="9">
        <v>4.1989999999999998</v>
      </c>
      <c r="DE21" s="9">
        <v>9.3870000000000005</v>
      </c>
      <c r="DF21" s="9">
        <v>17.824000000000002</v>
      </c>
      <c r="DG21" s="9">
        <v>12.614000000000001</v>
      </c>
      <c r="DH21" s="9">
        <v>5.21</v>
      </c>
      <c r="DI21" s="9">
        <v>6.6459999999999999</v>
      </c>
      <c r="DJ21" s="9">
        <v>5.89</v>
      </c>
      <c r="DK21" s="9">
        <v>0.75600000000000001</v>
      </c>
      <c r="DL21" s="9">
        <v>11.178000000000001</v>
      </c>
      <c r="DM21" s="9">
        <v>6.7240000000000002</v>
      </c>
      <c r="DN21" s="9">
        <v>4.4539999999999997</v>
      </c>
      <c r="DO21" s="9">
        <v>187.66499999999999</v>
      </c>
      <c r="DP21" s="9">
        <v>69.412999999999997</v>
      </c>
      <c r="DQ21" s="9">
        <v>118.252</v>
      </c>
      <c r="DR21" s="9">
        <v>144.45099999999999</v>
      </c>
      <c r="DS21" s="9">
        <v>54.372999999999998</v>
      </c>
      <c r="DT21" s="9">
        <v>90.078000000000003</v>
      </c>
      <c r="DU21" s="9">
        <v>57.802999999999997</v>
      </c>
      <c r="DV21" s="9">
        <v>20.364000000000001</v>
      </c>
      <c r="DW21" s="9">
        <v>37.44</v>
      </c>
      <c r="DX21" s="9">
        <v>86.647999999999996</v>
      </c>
      <c r="DY21" s="9">
        <v>34.01</v>
      </c>
      <c r="DZ21" s="9">
        <v>52.637999999999998</v>
      </c>
      <c r="EA21" s="9">
        <v>114.012</v>
      </c>
      <c r="EB21" s="9">
        <v>41.526000000000003</v>
      </c>
      <c r="EC21" s="9">
        <v>72.486000000000004</v>
      </c>
      <c r="ED21" s="9">
        <v>46.201999999999998</v>
      </c>
      <c r="EE21" s="9">
        <v>16.254000000000001</v>
      </c>
      <c r="EF21" s="9">
        <v>29.946999999999999</v>
      </c>
      <c r="EG21" s="9">
        <v>67.81</v>
      </c>
      <c r="EH21" s="9">
        <v>25.271999999999998</v>
      </c>
      <c r="EI21" s="9">
        <v>42.537999999999997</v>
      </c>
      <c r="EJ21" s="9">
        <v>30.439</v>
      </c>
      <c r="EK21" s="9">
        <v>12.847</v>
      </c>
      <c r="EL21" s="9">
        <v>17.591999999999999</v>
      </c>
      <c r="EM21" s="9">
        <v>11.601000000000001</v>
      </c>
      <c r="EN21" s="9">
        <v>4.109</v>
      </c>
      <c r="EO21" s="9">
        <v>7.492</v>
      </c>
      <c r="EP21" s="9">
        <v>18.838000000000001</v>
      </c>
      <c r="EQ21" s="9">
        <v>8.7379999999999995</v>
      </c>
      <c r="ER21" s="9">
        <v>10.1</v>
      </c>
      <c r="ES21" s="9">
        <v>43.213999999999999</v>
      </c>
      <c r="ET21" s="9">
        <v>15.04</v>
      </c>
      <c r="EU21" s="9">
        <v>28.173999999999999</v>
      </c>
      <c r="EV21" s="9">
        <v>11.791</v>
      </c>
      <c r="EW21" s="9">
        <v>3.9460000000000002</v>
      </c>
      <c r="EX21" s="9">
        <v>7.8440000000000003</v>
      </c>
      <c r="EY21" s="9">
        <v>31.423999999999999</v>
      </c>
      <c r="EZ21" s="9">
        <v>11.093</v>
      </c>
      <c r="FA21" s="9">
        <v>20.329999999999998</v>
      </c>
      <c r="FB21" s="9">
        <v>116.746</v>
      </c>
      <c r="FC21" s="9">
        <v>40.959000000000003</v>
      </c>
      <c r="FD21" s="9">
        <v>75.787000000000006</v>
      </c>
      <c r="FE21" s="9">
        <v>92.352000000000004</v>
      </c>
      <c r="FF21" s="9">
        <v>33.845999999999997</v>
      </c>
      <c r="FG21" s="9">
        <v>58.506</v>
      </c>
      <c r="FH21" s="9">
        <v>28.347999999999999</v>
      </c>
      <c r="FI21" s="9">
        <v>11.145</v>
      </c>
      <c r="FJ21" s="9">
        <v>17.202999999999999</v>
      </c>
      <c r="FK21" s="9">
        <v>64.004000000000005</v>
      </c>
      <c r="FL21" s="9">
        <v>22.701000000000001</v>
      </c>
      <c r="FM21" s="9">
        <v>41.302999999999997</v>
      </c>
      <c r="FN21" s="9">
        <v>74.19</v>
      </c>
      <c r="FO21" s="9">
        <v>27.646999999999998</v>
      </c>
      <c r="FP21" s="9">
        <v>46.542999999999999</v>
      </c>
      <c r="FQ21" s="9">
        <v>20.768000000000001</v>
      </c>
      <c r="FR21" s="9">
        <v>8.1270000000000007</v>
      </c>
      <c r="FS21" s="9">
        <v>12.64</v>
      </c>
      <c r="FT21" s="9">
        <v>53.423000000000002</v>
      </c>
      <c r="FU21" s="9">
        <v>19.52</v>
      </c>
      <c r="FV21" s="9">
        <v>33.902999999999999</v>
      </c>
      <c r="FW21" s="9">
        <v>18.161999999999999</v>
      </c>
      <c r="FX21" s="9">
        <v>6.1989999999999998</v>
      </c>
      <c r="FY21" s="9">
        <v>11.962999999999999</v>
      </c>
      <c r="FZ21" s="9">
        <v>7.5810000000000004</v>
      </c>
      <c r="GA21" s="9">
        <v>3.0179999999999998</v>
      </c>
      <c r="GB21" s="9">
        <v>4.5629999999999997</v>
      </c>
      <c r="GC21" s="9">
        <v>10.581</v>
      </c>
      <c r="GD21" s="9">
        <v>3.181</v>
      </c>
      <c r="GE21" s="9">
        <v>7.4009999999999998</v>
      </c>
      <c r="GF21" s="9">
        <v>24.393999999999998</v>
      </c>
      <c r="GG21" s="9">
        <v>7.1130000000000004</v>
      </c>
      <c r="GH21" s="9">
        <v>17.280999999999999</v>
      </c>
      <c r="GI21" s="9">
        <v>5.5369999999999999</v>
      </c>
      <c r="GJ21" s="9">
        <v>1.006</v>
      </c>
      <c r="GK21" s="9">
        <v>4.5309999999999997</v>
      </c>
      <c r="GL21" s="9">
        <v>18.856999999999999</v>
      </c>
      <c r="GM21" s="9">
        <v>6.1070000000000002</v>
      </c>
      <c r="GN21" s="9">
        <v>12.75</v>
      </c>
      <c r="GO21" s="9">
        <v>18.513000000000002</v>
      </c>
      <c r="GP21" s="9">
        <v>9.0109999999999992</v>
      </c>
      <c r="GQ21" s="9">
        <v>9.5020000000000007</v>
      </c>
      <c r="GR21" s="9">
        <v>17.341000000000001</v>
      </c>
      <c r="GS21" s="9">
        <v>8.3710000000000004</v>
      </c>
      <c r="GT21" s="9">
        <v>8.9700000000000006</v>
      </c>
      <c r="GU21" s="9">
        <v>2.6779999999999999</v>
      </c>
      <c r="GV21" s="9">
        <v>0</v>
      </c>
      <c r="GW21" s="9">
        <v>2.6779999999999999</v>
      </c>
      <c r="GX21" s="9">
        <v>14.663</v>
      </c>
      <c r="GY21" s="9">
        <v>8.3710000000000004</v>
      </c>
      <c r="GZ21" s="9">
        <v>6.2919999999999998</v>
      </c>
      <c r="HA21" s="9">
        <v>13.48</v>
      </c>
      <c r="HB21" s="9">
        <v>6.92</v>
      </c>
      <c r="HC21" s="9">
        <v>6.56</v>
      </c>
      <c r="HD21" s="9">
        <v>1.2589999999999999</v>
      </c>
      <c r="HE21" s="9">
        <v>0</v>
      </c>
      <c r="HF21" s="9">
        <v>1.2589999999999999</v>
      </c>
      <c r="HG21" s="9">
        <v>12.221</v>
      </c>
      <c r="HH21" s="9">
        <v>6.92</v>
      </c>
      <c r="HI21" s="9">
        <v>5.3019999999999996</v>
      </c>
      <c r="HJ21" s="9">
        <v>3.8610000000000002</v>
      </c>
      <c r="HK21" s="9">
        <v>1.4510000000000001</v>
      </c>
      <c r="HL21" s="9">
        <v>2.4089999999999998</v>
      </c>
      <c r="HM21" s="9">
        <v>1.419</v>
      </c>
      <c r="HN21" s="9">
        <v>0</v>
      </c>
      <c r="HO21" s="9">
        <v>1.419</v>
      </c>
      <c r="HP21" s="9">
        <v>2.4420000000000002</v>
      </c>
      <c r="HQ21" s="9">
        <v>1.4510000000000001</v>
      </c>
      <c r="HR21" s="9">
        <v>0.99099999999999999</v>
      </c>
      <c r="HS21" s="9">
        <v>1.1719999999999999</v>
      </c>
      <c r="HT21" s="9">
        <v>0.64</v>
      </c>
      <c r="HU21" s="9">
        <v>0.53200000000000003</v>
      </c>
      <c r="HV21" s="9">
        <v>0.44400000000000001</v>
      </c>
      <c r="HW21" s="9">
        <v>0</v>
      </c>
      <c r="HX21" s="9">
        <v>0.44400000000000001</v>
      </c>
      <c r="HY21" s="9">
        <v>0.72799999999999998</v>
      </c>
      <c r="HZ21" s="9">
        <v>0.64</v>
      </c>
      <c r="IA21" s="9">
        <v>8.7999999999999995E-2</v>
      </c>
      <c r="IB21" s="9">
        <v>167.304</v>
      </c>
      <c r="IC21" s="9">
        <v>65.685000000000002</v>
      </c>
      <c r="ID21" s="9">
        <v>101.61799999999999</v>
      </c>
      <c r="IE21" s="9">
        <v>142.28100000000001</v>
      </c>
      <c r="IF21" s="9">
        <v>54.71</v>
      </c>
      <c r="IG21" s="9">
        <v>87.570999999999998</v>
      </c>
      <c r="IH21" s="9">
        <v>48.792000000000002</v>
      </c>
      <c r="II21" s="9">
        <v>16.231999999999999</v>
      </c>
      <c r="IJ21" s="9">
        <v>32.56</v>
      </c>
      <c r="IK21" s="9">
        <v>93.489000000000004</v>
      </c>
      <c r="IL21" s="9">
        <v>38.478000000000002</v>
      </c>
      <c r="IM21" s="9">
        <v>55.011000000000003</v>
      </c>
      <c r="IN21" s="9">
        <v>112.291</v>
      </c>
      <c r="IO21" s="9">
        <v>42.21</v>
      </c>
      <c r="IP21" s="9">
        <v>70.081999999999994</v>
      </c>
      <c r="IQ21" s="9">
        <v>34.738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1113</v>
      </c>
      <c r="C5" s="8" t="s">
        <v>1113</v>
      </c>
      <c r="D5" s="8" t="s">
        <v>1113</v>
      </c>
      <c r="E5" s="8" t="s">
        <v>1113</v>
      </c>
      <c r="F5" s="8" t="s">
        <v>1113</v>
      </c>
      <c r="G5" s="8" t="s">
        <v>1113</v>
      </c>
      <c r="H5" s="8" t="s">
        <v>1113</v>
      </c>
      <c r="I5" s="8" t="s">
        <v>1113</v>
      </c>
      <c r="J5" s="8" t="s">
        <v>1113</v>
      </c>
      <c r="K5" s="8" t="s">
        <v>1113</v>
      </c>
      <c r="L5" s="8" t="s">
        <v>1113</v>
      </c>
      <c r="M5" s="8" t="s">
        <v>1113</v>
      </c>
      <c r="N5" s="8" t="s">
        <v>1113</v>
      </c>
      <c r="O5" s="8" t="s">
        <v>1113</v>
      </c>
      <c r="P5" s="8" t="s">
        <v>1113</v>
      </c>
      <c r="Q5" s="8" t="s">
        <v>1113</v>
      </c>
      <c r="R5" s="8" t="s">
        <v>1113</v>
      </c>
      <c r="S5" s="8" t="s">
        <v>1113</v>
      </c>
      <c r="T5" s="8" t="s">
        <v>1113</v>
      </c>
      <c r="U5" s="8" t="s">
        <v>1113</v>
      </c>
      <c r="V5" s="8" t="s">
        <v>1113</v>
      </c>
      <c r="W5" s="8" t="s">
        <v>1113</v>
      </c>
      <c r="X5" s="8" t="s">
        <v>1113</v>
      </c>
      <c r="Y5" s="8" t="s">
        <v>1113</v>
      </c>
      <c r="Z5" s="8" t="s">
        <v>1113</v>
      </c>
      <c r="AA5" s="8" t="s">
        <v>1113</v>
      </c>
      <c r="AB5" s="8" t="s">
        <v>1113</v>
      </c>
      <c r="AC5" s="8" t="s">
        <v>1113</v>
      </c>
      <c r="AD5" s="8" t="s">
        <v>1113</v>
      </c>
      <c r="AE5" s="8" t="s">
        <v>1113</v>
      </c>
      <c r="AF5" s="8" t="s">
        <v>1113</v>
      </c>
      <c r="AG5" s="8" t="s">
        <v>1113</v>
      </c>
      <c r="AH5" s="8" t="s">
        <v>1113</v>
      </c>
      <c r="AI5" s="8" t="s">
        <v>1113</v>
      </c>
      <c r="AJ5" s="8" t="s">
        <v>1113</v>
      </c>
      <c r="AK5" s="8" t="s">
        <v>1113</v>
      </c>
      <c r="AL5" s="8" t="s">
        <v>1113</v>
      </c>
      <c r="AM5" s="8" t="s">
        <v>1113</v>
      </c>
      <c r="AN5" s="8" t="s">
        <v>1113</v>
      </c>
      <c r="AO5" s="8" t="s">
        <v>1113</v>
      </c>
      <c r="AP5" s="8" t="s">
        <v>1113</v>
      </c>
      <c r="AQ5" s="8" t="s">
        <v>1113</v>
      </c>
      <c r="AR5" s="8" t="s">
        <v>1113</v>
      </c>
      <c r="AS5" s="8" t="s">
        <v>1113</v>
      </c>
      <c r="AT5" s="8" t="s">
        <v>1113</v>
      </c>
      <c r="AU5" s="8" t="s">
        <v>1113</v>
      </c>
      <c r="AV5" s="8" t="s">
        <v>1113</v>
      </c>
      <c r="AW5" s="8" t="s">
        <v>1113</v>
      </c>
      <c r="AX5" s="8" t="s">
        <v>1113</v>
      </c>
      <c r="AY5" s="8" t="s">
        <v>1113</v>
      </c>
      <c r="AZ5" s="8" t="s">
        <v>1113</v>
      </c>
      <c r="BA5" s="8" t="s">
        <v>1113</v>
      </c>
      <c r="BB5" s="8" t="s">
        <v>1113</v>
      </c>
      <c r="BC5" s="8" t="s">
        <v>1113</v>
      </c>
      <c r="BD5" s="8" t="s">
        <v>1113</v>
      </c>
      <c r="BE5" s="8" t="s">
        <v>1113</v>
      </c>
      <c r="BF5" s="8" t="s">
        <v>1113</v>
      </c>
      <c r="BG5" s="8" t="s">
        <v>1113</v>
      </c>
      <c r="BH5" s="8" t="s">
        <v>1113</v>
      </c>
      <c r="BI5" s="8" t="s">
        <v>1113</v>
      </c>
      <c r="BJ5" s="8" t="s">
        <v>1113</v>
      </c>
      <c r="BK5" s="8" t="s">
        <v>1113</v>
      </c>
      <c r="BL5" s="8" t="s">
        <v>1113</v>
      </c>
      <c r="BM5" s="8" t="s">
        <v>1113</v>
      </c>
      <c r="BN5" s="8" t="s">
        <v>1113</v>
      </c>
      <c r="BO5" s="8" t="s">
        <v>1113</v>
      </c>
      <c r="BP5" s="8" t="s">
        <v>1113</v>
      </c>
      <c r="BQ5" s="8" t="s">
        <v>1113</v>
      </c>
      <c r="BR5" s="8" t="s">
        <v>1113</v>
      </c>
      <c r="BS5" s="8" t="s">
        <v>1113</v>
      </c>
      <c r="BT5" s="8" t="s">
        <v>1113</v>
      </c>
      <c r="BU5" s="8" t="s">
        <v>1113</v>
      </c>
      <c r="BV5" s="8" t="s">
        <v>1113</v>
      </c>
      <c r="BW5" s="8" t="s">
        <v>1113</v>
      </c>
      <c r="BX5" s="8" t="s">
        <v>1113</v>
      </c>
      <c r="BY5" s="8" t="s">
        <v>1113</v>
      </c>
      <c r="BZ5" s="8" t="s">
        <v>1113</v>
      </c>
      <c r="CA5" s="8" t="s">
        <v>1113</v>
      </c>
      <c r="CB5" s="8" t="s">
        <v>1113</v>
      </c>
      <c r="CC5" s="8" t="s">
        <v>1113</v>
      </c>
      <c r="CD5" s="8" t="s">
        <v>1113</v>
      </c>
      <c r="CE5" s="8" t="s">
        <v>1113</v>
      </c>
      <c r="CF5" s="8" t="s">
        <v>1113</v>
      </c>
      <c r="CG5" s="8" t="s">
        <v>1113</v>
      </c>
      <c r="CH5" s="8" t="s">
        <v>1113</v>
      </c>
      <c r="CI5" s="8" t="s">
        <v>1113</v>
      </c>
      <c r="CJ5" s="8" t="s">
        <v>1113</v>
      </c>
      <c r="CK5" s="8" t="s">
        <v>1113</v>
      </c>
      <c r="CL5" s="8" t="s">
        <v>1113</v>
      </c>
      <c r="CM5" s="8" t="s">
        <v>1113</v>
      </c>
      <c r="CN5" s="8" t="s">
        <v>1113</v>
      </c>
      <c r="CO5" s="8" t="s">
        <v>1113</v>
      </c>
      <c r="CP5" s="8" t="s">
        <v>1113</v>
      </c>
      <c r="CQ5" s="8" t="s">
        <v>1113</v>
      </c>
      <c r="CR5" s="8" t="s">
        <v>1113</v>
      </c>
      <c r="CS5" s="8" t="s">
        <v>1113</v>
      </c>
      <c r="CT5" s="8" t="s">
        <v>1113</v>
      </c>
      <c r="CU5" s="8" t="s">
        <v>1113</v>
      </c>
      <c r="CV5" s="8" t="s">
        <v>1113</v>
      </c>
      <c r="CW5" s="8" t="s">
        <v>1113</v>
      </c>
      <c r="CX5" s="8" t="s">
        <v>1113</v>
      </c>
      <c r="CY5" s="8" t="s">
        <v>1113</v>
      </c>
      <c r="CZ5" s="8" t="s">
        <v>1113</v>
      </c>
      <c r="DA5" s="8" t="s">
        <v>1113</v>
      </c>
      <c r="DB5" s="8" t="s">
        <v>1113</v>
      </c>
      <c r="DC5" s="8" t="s">
        <v>1113</v>
      </c>
      <c r="DD5" s="8" t="s">
        <v>1113</v>
      </c>
      <c r="DE5" s="8" t="s">
        <v>1113</v>
      </c>
      <c r="DF5" s="8" t="s">
        <v>1113</v>
      </c>
      <c r="DG5" s="8" t="s">
        <v>1113</v>
      </c>
      <c r="DH5" s="8" t="s">
        <v>1113</v>
      </c>
      <c r="DI5" s="8" t="s">
        <v>1113</v>
      </c>
      <c r="DJ5" s="8" t="s">
        <v>1113</v>
      </c>
      <c r="DK5" s="8" t="s">
        <v>1113</v>
      </c>
      <c r="DL5" s="8" t="s">
        <v>1113</v>
      </c>
      <c r="DM5" s="8" t="s">
        <v>1113</v>
      </c>
      <c r="DN5" s="8" t="s">
        <v>1113</v>
      </c>
      <c r="DO5" s="8" t="s">
        <v>1113</v>
      </c>
      <c r="DP5" s="8" t="s">
        <v>1113</v>
      </c>
      <c r="DQ5" s="8" t="s">
        <v>1113</v>
      </c>
      <c r="DR5" s="8" t="s">
        <v>1113</v>
      </c>
      <c r="DS5" s="8" t="s">
        <v>1113</v>
      </c>
      <c r="DT5" s="8" t="s">
        <v>1113</v>
      </c>
      <c r="DU5" s="8" t="s">
        <v>1113</v>
      </c>
      <c r="DV5" s="8" t="s">
        <v>1113</v>
      </c>
      <c r="DW5" s="8" t="s">
        <v>1113</v>
      </c>
      <c r="DX5" s="8" t="s">
        <v>1113</v>
      </c>
      <c r="DY5" s="8" t="s">
        <v>1113</v>
      </c>
      <c r="DZ5" s="8" t="s">
        <v>1113</v>
      </c>
      <c r="EA5" s="8" t="s">
        <v>1113</v>
      </c>
      <c r="EB5" s="8" t="s">
        <v>1113</v>
      </c>
      <c r="EC5" s="8" t="s">
        <v>1113</v>
      </c>
      <c r="ED5" s="8" t="s">
        <v>1113</v>
      </c>
      <c r="EE5" s="8" t="s">
        <v>1113</v>
      </c>
      <c r="EF5" s="8" t="s">
        <v>1113</v>
      </c>
      <c r="EG5" s="8" t="s">
        <v>1113</v>
      </c>
      <c r="EH5" s="8" t="s">
        <v>1113</v>
      </c>
      <c r="EI5" s="8" t="s">
        <v>1113</v>
      </c>
      <c r="EJ5" s="8" t="s">
        <v>1113</v>
      </c>
      <c r="EK5" s="8" t="s">
        <v>1113</v>
      </c>
      <c r="EL5" s="8" t="s">
        <v>1113</v>
      </c>
      <c r="EM5" s="8" t="s">
        <v>1113</v>
      </c>
      <c r="EN5" s="8" t="s">
        <v>1113</v>
      </c>
      <c r="EO5" s="8" t="s">
        <v>1113</v>
      </c>
      <c r="EP5" s="8" t="s">
        <v>1113</v>
      </c>
      <c r="EQ5" s="8" t="s">
        <v>1113</v>
      </c>
      <c r="ER5" s="8" t="s">
        <v>1113</v>
      </c>
      <c r="ES5" s="8" t="s">
        <v>1113</v>
      </c>
      <c r="ET5" s="8" t="s">
        <v>1113</v>
      </c>
      <c r="EU5" s="8" t="s">
        <v>1113</v>
      </c>
      <c r="EV5" s="8" t="s">
        <v>1113</v>
      </c>
      <c r="EW5" s="8" t="s">
        <v>1113</v>
      </c>
      <c r="EX5" s="8" t="s">
        <v>1113</v>
      </c>
      <c r="EY5" s="8" t="s">
        <v>1113</v>
      </c>
      <c r="EZ5" s="8" t="s">
        <v>1113</v>
      </c>
      <c r="FA5" s="8" t="s">
        <v>1113</v>
      </c>
      <c r="FB5" s="8" t="s">
        <v>1113</v>
      </c>
      <c r="FC5" s="8" t="s">
        <v>1113</v>
      </c>
      <c r="FD5" s="8" t="s">
        <v>1113</v>
      </c>
      <c r="FE5" s="8" t="s">
        <v>1113</v>
      </c>
      <c r="FF5" s="8" t="s">
        <v>1113</v>
      </c>
      <c r="FG5" s="8" t="s">
        <v>1113</v>
      </c>
      <c r="FH5" s="8" t="s">
        <v>1113</v>
      </c>
      <c r="FI5" s="8" t="s">
        <v>1113</v>
      </c>
      <c r="FJ5" s="8" t="s">
        <v>1113</v>
      </c>
      <c r="FK5" s="8" t="s">
        <v>1113</v>
      </c>
      <c r="FL5" s="8" t="s">
        <v>1113</v>
      </c>
      <c r="FM5" s="8" t="s">
        <v>1113</v>
      </c>
      <c r="FN5" s="8" t="s">
        <v>1113</v>
      </c>
      <c r="FO5" s="8" t="s">
        <v>1113</v>
      </c>
      <c r="FP5" s="8" t="s">
        <v>1113</v>
      </c>
      <c r="FQ5" s="8" t="s">
        <v>1113</v>
      </c>
      <c r="FR5" s="8" t="s">
        <v>1113</v>
      </c>
      <c r="FS5" s="8" t="s">
        <v>1113</v>
      </c>
      <c r="FT5" s="8" t="s">
        <v>1113</v>
      </c>
      <c r="FU5" s="8" t="s">
        <v>1113</v>
      </c>
      <c r="FV5" s="8" t="s">
        <v>1113</v>
      </c>
      <c r="FW5" s="8" t="s">
        <v>1113</v>
      </c>
      <c r="FX5" s="8" t="s">
        <v>1113</v>
      </c>
      <c r="FY5" s="8" t="s">
        <v>1113</v>
      </c>
      <c r="FZ5" s="8" t="s">
        <v>1113</v>
      </c>
      <c r="GA5" s="8" t="s">
        <v>1113</v>
      </c>
      <c r="GB5" s="8" t="s">
        <v>1113</v>
      </c>
      <c r="GC5" s="8" t="s">
        <v>1113</v>
      </c>
      <c r="GD5" s="8" t="s">
        <v>1113</v>
      </c>
      <c r="GE5" s="8" t="s">
        <v>1113</v>
      </c>
      <c r="GF5" s="8" t="s">
        <v>1113</v>
      </c>
      <c r="GG5" s="8" t="s">
        <v>1113</v>
      </c>
      <c r="GH5" s="8" t="s">
        <v>1113</v>
      </c>
      <c r="GI5" s="8" t="s">
        <v>1113</v>
      </c>
      <c r="GJ5" s="8" t="s">
        <v>1113</v>
      </c>
      <c r="GK5" s="8" t="s">
        <v>1113</v>
      </c>
      <c r="GL5" s="8" t="s">
        <v>1113</v>
      </c>
      <c r="GM5" s="8" t="s">
        <v>1113</v>
      </c>
      <c r="GN5" s="8" t="s">
        <v>1113</v>
      </c>
      <c r="GO5" s="8" t="s">
        <v>1113</v>
      </c>
      <c r="GP5" s="8" t="s">
        <v>1113</v>
      </c>
      <c r="GQ5" s="8" t="s">
        <v>1113</v>
      </c>
      <c r="GR5" s="8" t="s">
        <v>1113</v>
      </c>
      <c r="GS5" s="8" t="s">
        <v>1113</v>
      </c>
      <c r="GT5" s="8" t="s">
        <v>1113</v>
      </c>
      <c r="GU5" s="8" t="s">
        <v>1113</v>
      </c>
      <c r="GV5" s="8" t="s">
        <v>1113</v>
      </c>
      <c r="GW5" s="8" t="s">
        <v>1113</v>
      </c>
      <c r="GX5" s="8" t="s">
        <v>1113</v>
      </c>
      <c r="GY5" s="8" t="s">
        <v>1113</v>
      </c>
      <c r="GZ5" s="8" t="s">
        <v>1113</v>
      </c>
      <c r="HA5" s="8" t="s">
        <v>1113</v>
      </c>
      <c r="HB5" s="8" t="s">
        <v>1113</v>
      </c>
      <c r="HC5" s="8" t="s">
        <v>1113</v>
      </c>
      <c r="HD5" s="8" t="s">
        <v>1113</v>
      </c>
      <c r="HE5" s="8" t="s">
        <v>1113</v>
      </c>
      <c r="HF5" s="8" t="s">
        <v>1113</v>
      </c>
      <c r="HG5" s="8" t="s">
        <v>1113</v>
      </c>
      <c r="HH5" s="8" t="s">
        <v>1113</v>
      </c>
      <c r="HI5" s="8" t="s">
        <v>1113</v>
      </c>
      <c r="HJ5" s="8" t="s">
        <v>1113</v>
      </c>
      <c r="HK5" s="8" t="s">
        <v>1113</v>
      </c>
      <c r="HL5" s="8" t="s">
        <v>1113</v>
      </c>
      <c r="HM5" s="8" t="s">
        <v>1113</v>
      </c>
      <c r="HN5" s="8" t="s">
        <v>1113</v>
      </c>
      <c r="HO5" s="8" t="s">
        <v>1113</v>
      </c>
      <c r="HP5" s="8" t="s">
        <v>1113</v>
      </c>
      <c r="HQ5" s="8" t="s">
        <v>1113</v>
      </c>
      <c r="HR5" s="8" t="s">
        <v>1113</v>
      </c>
      <c r="HS5" s="8" t="s">
        <v>1113</v>
      </c>
      <c r="HT5" s="8" t="s">
        <v>1113</v>
      </c>
      <c r="HU5" s="8" t="s">
        <v>1113</v>
      </c>
      <c r="HV5" s="8" t="s">
        <v>1113</v>
      </c>
      <c r="HW5" s="8" t="s">
        <v>1113</v>
      </c>
      <c r="HX5" s="8" t="s">
        <v>1113</v>
      </c>
      <c r="HY5" s="8" t="s">
        <v>1113</v>
      </c>
      <c r="HZ5" s="8" t="s">
        <v>1113</v>
      </c>
      <c r="IA5" s="8" t="s">
        <v>1113</v>
      </c>
      <c r="IB5" s="8" t="s">
        <v>1113</v>
      </c>
      <c r="IC5" s="8" t="s">
        <v>1113</v>
      </c>
      <c r="ID5" s="8" t="s">
        <v>1113</v>
      </c>
      <c r="IE5" s="8" t="s">
        <v>1113</v>
      </c>
      <c r="IF5" s="8" t="s">
        <v>1113</v>
      </c>
      <c r="IG5" s="8" t="s">
        <v>1113</v>
      </c>
      <c r="IH5" s="8" t="s">
        <v>1113</v>
      </c>
      <c r="II5" s="8" t="s">
        <v>1113</v>
      </c>
      <c r="IJ5" s="8" t="s">
        <v>1113</v>
      </c>
      <c r="IK5" s="8" t="s">
        <v>1113</v>
      </c>
      <c r="IL5" s="8" t="s">
        <v>1113</v>
      </c>
      <c r="IM5" s="8" t="s">
        <v>1113</v>
      </c>
      <c r="IN5" s="8" t="s">
        <v>1113</v>
      </c>
      <c r="IO5" s="8" t="s">
        <v>1113</v>
      </c>
      <c r="IP5" s="8" t="s">
        <v>1113</v>
      </c>
      <c r="IQ5" s="8" t="s">
        <v>1113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257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61.564999999999998</v>
      </c>
      <c r="C11" s="9">
        <v>82.850999999999999</v>
      </c>
      <c r="D11" s="9">
        <v>113.714</v>
      </c>
      <c r="E11" s="9">
        <v>38.027999999999999</v>
      </c>
      <c r="F11" s="9">
        <v>75.686000000000007</v>
      </c>
      <c r="G11" s="9">
        <v>28.763999999999999</v>
      </c>
      <c r="H11" s="9">
        <v>8.6150000000000002</v>
      </c>
      <c r="I11" s="9">
        <v>20.149000000000001</v>
      </c>
      <c r="J11" s="9">
        <v>14.361000000000001</v>
      </c>
      <c r="K11" s="9">
        <v>5.3019999999999996</v>
      </c>
      <c r="L11" s="9">
        <v>9.0589999999999993</v>
      </c>
      <c r="M11" s="9">
        <v>14.401999999999999</v>
      </c>
      <c r="N11" s="9">
        <v>3.3130000000000002</v>
      </c>
      <c r="O11" s="9">
        <v>11.089</v>
      </c>
      <c r="P11" s="9">
        <v>23.02</v>
      </c>
      <c r="Q11" s="9">
        <v>5.9740000000000002</v>
      </c>
      <c r="R11" s="9">
        <v>17.045999999999999</v>
      </c>
      <c r="S11" s="9">
        <v>6.5460000000000003</v>
      </c>
      <c r="T11" s="9">
        <v>1.333</v>
      </c>
      <c r="U11" s="9">
        <v>5.2130000000000001</v>
      </c>
      <c r="V11" s="9">
        <v>16.475000000000001</v>
      </c>
      <c r="W11" s="9">
        <v>4.641</v>
      </c>
      <c r="X11" s="9">
        <v>11.833</v>
      </c>
      <c r="Y11" s="9">
        <v>287.20499999999998</v>
      </c>
      <c r="Z11" s="9">
        <v>114.54600000000001</v>
      </c>
      <c r="AA11" s="9">
        <v>172.65899999999999</v>
      </c>
      <c r="AB11" s="9">
        <v>265.517</v>
      </c>
      <c r="AC11" s="9">
        <v>103.187</v>
      </c>
      <c r="AD11" s="9">
        <v>162.33000000000001</v>
      </c>
      <c r="AE11" s="9">
        <v>134.178</v>
      </c>
      <c r="AF11" s="9">
        <v>53.686</v>
      </c>
      <c r="AG11" s="9">
        <v>80.492000000000004</v>
      </c>
      <c r="AH11" s="9">
        <v>131.339</v>
      </c>
      <c r="AI11" s="9">
        <v>49.502000000000002</v>
      </c>
      <c r="AJ11" s="9">
        <v>81.837999999999994</v>
      </c>
      <c r="AK11" s="9">
        <v>231.643</v>
      </c>
      <c r="AL11" s="9">
        <v>91.468000000000004</v>
      </c>
      <c r="AM11" s="9">
        <v>140.17400000000001</v>
      </c>
      <c r="AN11" s="9">
        <v>117.815</v>
      </c>
      <c r="AO11" s="9">
        <v>47.597000000000001</v>
      </c>
      <c r="AP11" s="9">
        <v>70.218000000000004</v>
      </c>
      <c r="AQ11" s="9">
        <v>113.828</v>
      </c>
      <c r="AR11" s="9">
        <v>43.872</v>
      </c>
      <c r="AS11" s="9">
        <v>69.956000000000003</v>
      </c>
      <c r="AT11" s="9">
        <v>33.874000000000002</v>
      </c>
      <c r="AU11" s="9">
        <v>11.718999999999999</v>
      </c>
      <c r="AV11" s="9">
        <v>22.155000000000001</v>
      </c>
      <c r="AW11" s="9">
        <v>16.363</v>
      </c>
      <c r="AX11" s="9">
        <v>6.0890000000000004</v>
      </c>
      <c r="AY11" s="9">
        <v>10.273999999999999</v>
      </c>
      <c r="AZ11" s="9">
        <v>17.510999999999999</v>
      </c>
      <c r="BA11" s="9">
        <v>5.63</v>
      </c>
      <c r="BB11" s="9">
        <v>11.881</v>
      </c>
      <c r="BC11" s="9">
        <v>21.687999999999999</v>
      </c>
      <c r="BD11" s="9">
        <v>11.359</v>
      </c>
      <c r="BE11" s="9">
        <v>10.33</v>
      </c>
      <c r="BF11" s="9">
        <v>6.6980000000000004</v>
      </c>
      <c r="BG11" s="9">
        <v>4.4320000000000004</v>
      </c>
      <c r="BH11" s="9">
        <v>2.266</v>
      </c>
      <c r="BI11" s="9">
        <v>14.991</v>
      </c>
      <c r="BJ11" s="9">
        <v>6.9269999999999996</v>
      </c>
      <c r="BK11" s="9">
        <v>8.0640000000000001</v>
      </c>
      <c r="BL11" s="9">
        <v>211.54599999999999</v>
      </c>
      <c r="BM11" s="9">
        <v>80.775999999999996</v>
      </c>
      <c r="BN11" s="9">
        <v>130.77000000000001</v>
      </c>
      <c r="BO11" s="9">
        <v>201.63300000000001</v>
      </c>
      <c r="BP11" s="9">
        <v>77.850999999999999</v>
      </c>
      <c r="BQ11" s="9">
        <v>123.78100000000001</v>
      </c>
      <c r="BR11" s="9">
        <v>97.284999999999997</v>
      </c>
      <c r="BS11" s="9">
        <v>42.933999999999997</v>
      </c>
      <c r="BT11" s="9">
        <v>54.351999999999997</v>
      </c>
      <c r="BU11" s="9">
        <v>104.34699999999999</v>
      </c>
      <c r="BV11" s="9">
        <v>34.917999999999999</v>
      </c>
      <c r="BW11" s="9">
        <v>69.430000000000007</v>
      </c>
      <c r="BX11" s="9">
        <v>179.92500000000001</v>
      </c>
      <c r="BY11" s="9">
        <v>72.977000000000004</v>
      </c>
      <c r="BZ11" s="9">
        <v>106.94799999999999</v>
      </c>
      <c r="CA11" s="9">
        <v>91.741</v>
      </c>
      <c r="CB11" s="9">
        <v>41.512999999999998</v>
      </c>
      <c r="CC11" s="9">
        <v>50.226999999999997</v>
      </c>
      <c r="CD11" s="9">
        <v>88.183999999999997</v>
      </c>
      <c r="CE11" s="9">
        <v>31.463000000000001</v>
      </c>
      <c r="CF11" s="9">
        <v>56.720999999999997</v>
      </c>
      <c r="CG11" s="9">
        <v>21.707000000000001</v>
      </c>
      <c r="CH11" s="9">
        <v>4.8739999999999997</v>
      </c>
      <c r="CI11" s="9">
        <v>16.832999999999998</v>
      </c>
      <c r="CJ11" s="9">
        <v>5.5449999999999999</v>
      </c>
      <c r="CK11" s="9">
        <v>1.42</v>
      </c>
      <c r="CL11" s="9">
        <v>4.1239999999999997</v>
      </c>
      <c r="CM11" s="9">
        <v>16.163</v>
      </c>
      <c r="CN11" s="9">
        <v>3.4540000000000002</v>
      </c>
      <c r="CO11" s="9">
        <v>12.709</v>
      </c>
      <c r="CP11" s="9">
        <v>9.9139999999999997</v>
      </c>
      <c r="CQ11" s="9">
        <v>2.9249999999999998</v>
      </c>
      <c r="CR11" s="9">
        <v>6.9889999999999999</v>
      </c>
      <c r="CS11" s="9">
        <v>2.4609999999999999</v>
      </c>
      <c r="CT11" s="9">
        <v>0</v>
      </c>
      <c r="CU11" s="9">
        <v>2.4609999999999999</v>
      </c>
      <c r="CV11" s="9">
        <v>7.4530000000000003</v>
      </c>
      <c r="CW11" s="9">
        <v>2.9249999999999998</v>
      </c>
      <c r="CX11" s="9">
        <v>4.5279999999999996</v>
      </c>
      <c r="CY11" s="9">
        <v>74.718000000000004</v>
      </c>
      <c r="CZ11" s="9">
        <v>28.734999999999999</v>
      </c>
      <c r="DA11" s="9">
        <v>45.982999999999997</v>
      </c>
      <c r="DB11" s="9">
        <v>71.646000000000001</v>
      </c>
      <c r="DC11" s="9">
        <v>27.856000000000002</v>
      </c>
      <c r="DD11" s="9">
        <v>43.79</v>
      </c>
      <c r="DE11" s="9">
        <v>32.908000000000001</v>
      </c>
      <c r="DF11" s="9">
        <v>12.522</v>
      </c>
      <c r="DG11" s="9">
        <v>20.385999999999999</v>
      </c>
      <c r="DH11" s="9">
        <v>38.738</v>
      </c>
      <c r="DI11" s="9">
        <v>15.334</v>
      </c>
      <c r="DJ11" s="9">
        <v>23.404</v>
      </c>
      <c r="DK11" s="9">
        <v>65.061999999999998</v>
      </c>
      <c r="DL11" s="9">
        <v>25.001999999999999</v>
      </c>
      <c r="DM11" s="9">
        <v>40.061</v>
      </c>
      <c r="DN11" s="9">
        <v>30.344999999999999</v>
      </c>
      <c r="DO11" s="9">
        <v>11.631</v>
      </c>
      <c r="DP11" s="9">
        <v>18.713999999999999</v>
      </c>
      <c r="DQ11" s="9">
        <v>34.716999999999999</v>
      </c>
      <c r="DR11" s="9">
        <v>13.37</v>
      </c>
      <c r="DS11" s="9">
        <v>21.347000000000001</v>
      </c>
      <c r="DT11" s="9">
        <v>6.5839999999999996</v>
      </c>
      <c r="DU11" s="9">
        <v>2.8540000000000001</v>
      </c>
      <c r="DV11" s="9">
        <v>3.7290000000000001</v>
      </c>
      <c r="DW11" s="9">
        <v>2.5630000000000002</v>
      </c>
      <c r="DX11" s="9">
        <v>0.89100000000000001</v>
      </c>
      <c r="DY11" s="9">
        <v>1.6719999999999999</v>
      </c>
      <c r="DZ11" s="9">
        <v>4.0209999999999999</v>
      </c>
      <c r="EA11" s="9">
        <v>1.9630000000000001</v>
      </c>
      <c r="EB11" s="9">
        <v>2.0569999999999999</v>
      </c>
      <c r="EC11" s="9">
        <v>3.0720000000000001</v>
      </c>
      <c r="ED11" s="9">
        <v>0.879</v>
      </c>
      <c r="EE11" s="9">
        <v>2.1930000000000001</v>
      </c>
      <c r="EF11" s="9">
        <v>1.5760000000000001</v>
      </c>
      <c r="EG11" s="9">
        <v>0.435</v>
      </c>
      <c r="EH11" s="9">
        <v>1.141</v>
      </c>
      <c r="EI11" s="9">
        <v>1.496</v>
      </c>
      <c r="EJ11" s="9">
        <v>0.44400000000000001</v>
      </c>
      <c r="EK11" s="9">
        <v>1.052</v>
      </c>
      <c r="EL11" s="9">
        <v>107.081</v>
      </c>
      <c r="EM11" s="9">
        <v>37.697000000000003</v>
      </c>
      <c r="EN11" s="9">
        <v>69.385000000000005</v>
      </c>
      <c r="EO11" s="9">
        <v>98.852999999999994</v>
      </c>
      <c r="EP11" s="9">
        <v>36.759</v>
      </c>
      <c r="EQ11" s="9">
        <v>62.094000000000001</v>
      </c>
      <c r="ER11" s="9">
        <v>51.902000000000001</v>
      </c>
      <c r="ES11" s="9">
        <v>17.433</v>
      </c>
      <c r="ET11" s="9">
        <v>34.468000000000004</v>
      </c>
      <c r="EU11" s="9">
        <v>46.951000000000001</v>
      </c>
      <c r="EV11" s="9">
        <v>19.324999999999999</v>
      </c>
      <c r="EW11" s="9">
        <v>27.625</v>
      </c>
      <c r="EX11" s="9">
        <v>91.456999999999994</v>
      </c>
      <c r="EY11" s="9">
        <v>35.152000000000001</v>
      </c>
      <c r="EZ11" s="9">
        <v>56.305</v>
      </c>
      <c r="FA11" s="9">
        <v>46.744</v>
      </c>
      <c r="FB11" s="9">
        <v>16.544</v>
      </c>
      <c r="FC11" s="9">
        <v>30.2</v>
      </c>
      <c r="FD11" s="9">
        <v>44.713000000000001</v>
      </c>
      <c r="FE11" s="9">
        <v>18.606999999999999</v>
      </c>
      <c r="FF11" s="9">
        <v>26.105</v>
      </c>
      <c r="FG11" s="9">
        <v>7.3959999999999999</v>
      </c>
      <c r="FH11" s="9">
        <v>1.607</v>
      </c>
      <c r="FI11" s="9">
        <v>5.7889999999999997</v>
      </c>
      <c r="FJ11" s="9">
        <v>5.1580000000000004</v>
      </c>
      <c r="FK11" s="9">
        <v>0.88900000000000001</v>
      </c>
      <c r="FL11" s="9">
        <v>4.2690000000000001</v>
      </c>
      <c r="FM11" s="9">
        <v>2.238</v>
      </c>
      <c r="FN11" s="9">
        <v>0.71799999999999997</v>
      </c>
      <c r="FO11" s="9">
        <v>1.52</v>
      </c>
      <c r="FP11" s="9">
        <v>8.2289999999999992</v>
      </c>
      <c r="FQ11" s="9">
        <v>0.93799999999999994</v>
      </c>
      <c r="FR11" s="9">
        <v>7.2910000000000004</v>
      </c>
      <c r="FS11" s="9">
        <v>2.004</v>
      </c>
      <c r="FT11" s="9">
        <v>0.49099999999999999</v>
      </c>
      <c r="FU11" s="9">
        <v>1.512</v>
      </c>
      <c r="FV11" s="9">
        <v>6.2249999999999996</v>
      </c>
      <c r="FW11" s="9">
        <v>0.44600000000000001</v>
      </c>
      <c r="FX11" s="9">
        <v>5.7789999999999999</v>
      </c>
      <c r="FY11" s="9">
        <v>27.111000000000001</v>
      </c>
      <c r="FZ11" s="9">
        <v>9.7759999999999998</v>
      </c>
      <c r="GA11" s="9">
        <v>17.335000000000001</v>
      </c>
      <c r="GB11" s="9">
        <v>26.172999999999998</v>
      </c>
      <c r="GC11" s="9">
        <v>9.5340000000000007</v>
      </c>
      <c r="GD11" s="9">
        <v>16.638999999999999</v>
      </c>
      <c r="GE11" s="9">
        <v>13.569000000000001</v>
      </c>
      <c r="GF11" s="9">
        <v>4.9489999999999998</v>
      </c>
      <c r="GG11" s="9">
        <v>8.6199999999999992</v>
      </c>
      <c r="GH11" s="9">
        <v>12.603999999999999</v>
      </c>
      <c r="GI11" s="9">
        <v>4.585</v>
      </c>
      <c r="GJ11" s="9">
        <v>8.0190000000000001</v>
      </c>
      <c r="GK11" s="9">
        <v>23.277000000000001</v>
      </c>
      <c r="GL11" s="9">
        <v>9.0500000000000007</v>
      </c>
      <c r="GM11" s="9">
        <v>14.228</v>
      </c>
      <c r="GN11" s="9">
        <v>12.304</v>
      </c>
      <c r="GO11" s="9">
        <v>4.859</v>
      </c>
      <c r="GP11" s="9">
        <v>7.4459999999999997</v>
      </c>
      <c r="GQ11" s="9">
        <v>10.973000000000001</v>
      </c>
      <c r="GR11" s="9">
        <v>4.1909999999999998</v>
      </c>
      <c r="GS11" s="9">
        <v>6.782</v>
      </c>
      <c r="GT11" s="9">
        <v>2.895</v>
      </c>
      <c r="GU11" s="9">
        <v>0.48499999999999999</v>
      </c>
      <c r="GV11" s="9">
        <v>2.411</v>
      </c>
      <c r="GW11" s="9">
        <v>1.2649999999999999</v>
      </c>
      <c r="GX11" s="9">
        <v>0.09</v>
      </c>
      <c r="GY11" s="9">
        <v>1.1739999999999999</v>
      </c>
      <c r="GZ11" s="9">
        <v>1.631</v>
      </c>
      <c r="HA11" s="9">
        <v>0.39400000000000002</v>
      </c>
      <c r="HB11" s="9">
        <v>1.236</v>
      </c>
      <c r="HC11" s="9">
        <v>0.93799999999999994</v>
      </c>
      <c r="HD11" s="9">
        <v>0.24099999999999999</v>
      </c>
      <c r="HE11" s="9">
        <v>0.69599999999999995</v>
      </c>
      <c r="HF11" s="9">
        <v>0.114</v>
      </c>
      <c r="HG11" s="9">
        <v>0</v>
      </c>
      <c r="HH11" s="9">
        <v>0.114</v>
      </c>
      <c r="HI11" s="9">
        <v>0.82399999999999995</v>
      </c>
      <c r="HJ11" s="9">
        <v>0.24099999999999999</v>
      </c>
      <c r="HK11" s="9">
        <v>0.58299999999999996</v>
      </c>
      <c r="HL11" s="9">
        <v>4.9870000000000001</v>
      </c>
      <c r="HM11" s="9">
        <v>1.782</v>
      </c>
      <c r="HN11" s="9">
        <v>3.2050000000000001</v>
      </c>
      <c r="HO11" s="9">
        <v>4.7009999999999996</v>
      </c>
      <c r="HP11" s="9">
        <v>1.782</v>
      </c>
      <c r="HQ11" s="9">
        <v>2.919</v>
      </c>
      <c r="HR11" s="9">
        <v>1.611</v>
      </c>
      <c r="HS11" s="9">
        <v>0.73899999999999999</v>
      </c>
      <c r="HT11" s="9">
        <v>0.871</v>
      </c>
      <c r="HU11" s="9">
        <v>3.09</v>
      </c>
      <c r="HV11" s="9">
        <v>1.0429999999999999</v>
      </c>
      <c r="HW11" s="9">
        <v>2.0470000000000002</v>
      </c>
      <c r="HX11" s="9">
        <v>4.1719999999999997</v>
      </c>
      <c r="HY11" s="9">
        <v>1.5469999999999999</v>
      </c>
      <c r="HZ11" s="9">
        <v>2.625</v>
      </c>
      <c r="IA11" s="9">
        <v>1.611</v>
      </c>
      <c r="IB11" s="9">
        <v>0.73899999999999999</v>
      </c>
      <c r="IC11" s="9">
        <v>0.871</v>
      </c>
      <c r="ID11" s="9">
        <v>2.5609999999999999</v>
      </c>
      <c r="IE11" s="9">
        <v>0.80700000000000005</v>
      </c>
      <c r="IF11" s="9">
        <v>1.754</v>
      </c>
      <c r="IG11" s="9">
        <v>0.52900000000000003</v>
      </c>
      <c r="IH11" s="9">
        <v>0.23499999999999999</v>
      </c>
      <c r="II11" s="9">
        <v>0.29399999999999998</v>
      </c>
      <c r="IJ11" s="9">
        <v>0</v>
      </c>
      <c r="IK11" s="9">
        <v>0</v>
      </c>
      <c r="IL11" s="9">
        <v>0</v>
      </c>
      <c r="IM11" s="9">
        <v>0.52900000000000003</v>
      </c>
      <c r="IN11" s="9">
        <v>0.23499999999999999</v>
      </c>
      <c r="IO11" s="9">
        <v>0.29399999999999998</v>
      </c>
      <c r="IP11" s="9">
        <v>0.28599999999999998</v>
      </c>
      <c r="IQ11" s="9">
        <v>0</v>
      </c>
    </row>
    <row r="12" spans="1:251">
      <c r="A12" s="10">
        <v>42401</v>
      </c>
      <c r="B12" s="9">
        <v>54.829000000000001</v>
      </c>
      <c r="C12" s="9">
        <v>81.188000000000002</v>
      </c>
      <c r="D12" s="9">
        <v>121.896</v>
      </c>
      <c r="E12" s="9">
        <v>49.084000000000003</v>
      </c>
      <c r="F12" s="9">
        <v>72.811999999999998</v>
      </c>
      <c r="G12" s="9">
        <v>35.122999999999998</v>
      </c>
      <c r="H12" s="9">
        <v>9.8379999999999992</v>
      </c>
      <c r="I12" s="9">
        <v>25.285</v>
      </c>
      <c r="J12" s="9">
        <v>12.371</v>
      </c>
      <c r="K12" s="9">
        <v>5.5590000000000002</v>
      </c>
      <c r="L12" s="9">
        <v>6.8120000000000003</v>
      </c>
      <c r="M12" s="9">
        <v>22.751999999999999</v>
      </c>
      <c r="N12" s="9">
        <v>4.2789999999999999</v>
      </c>
      <c r="O12" s="9">
        <v>18.472999999999999</v>
      </c>
      <c r="P12" s="9">
        <v>24.893999999999998</v>
      </c>
      <c r="Q12" s="9">
        <v>11.013999999999999</v>
      </c>
      <c r="R12" s="9">
        <v>13.879</v>
      </c>
      <c r="S12" s="9">
        <v>8.34</v>
      </c>
      <c r="T12" s="9">
        <v>4.1260000000000003</v>
      </c>
      <c r="U12" s="9">
        <v>4.2149999999999999</v>
      </c>
      <c r="V12" s="9">
        <v>16.553000000000001</v>
      </c>
      <c r="W12" s="9">
        <v>6.8890000000000002</v>
      </c>
      <c r="X12" s="9">
        <v>9.6649999999999991</v>
      </c>
      <c r="Y12" s="9">
        <v>293.24400000000003</v>
      </c>
      <c r="Z12" s="9">
        <v>116.578</v>
      </c>
      <c r="AA12" s="9">
        <v>176.667</v>
      </c>
      <c r="AB12" s="9">
        <v>275.99900000000002</v>
      </c>
      <c r="AC12" s="9">
        <v>111.254</v>
      </c>
      <c r="AD12" s="9">
        <v>164.745</v>
      </c>
      <c r="AE12" s="9">
        <v>145.583</v>
      </c>
      <c r="AF12" s="9">
        <v>59.308</v>
      </c>
      <c r="AG12" s="9">
        <v>86.275000000000006</v>
      </c>
      <c r="AH12" s="9">
        <v>130.416</v>
      </c>
      <c r="AI12" s="9">
        <v>51.945999999999998</v>
      </c>
      <c r="AJ12" s="9">
        <v>78.471000000000004</v>
      </c>
      <c r="AK12" s="9">
        <v>245.18899999999999</v>
      </c>
      <c r="AL12" s="9">
        <v>101.74</v>
      </c>
      <c r="AM12" s="9">
        <v>143.44900000000001</v>
      </c>
      <c r="AN12" s="9">
        <v>133.059</v>
      </c>
      <c r="AO12" s="9">
        <v>55.171999999999997</v>
      </c>
      <c r="AP12" s="9">
        <v>77.887</v>
      </c>
      <c r="AQ12" s="9">
        <v>112.13</v>
      </c>
      <c r="AR12" s="9">
        <v>46.567999999999998</v>
      </c>
      <c r="AS12" s="9">
        <v>65.561999999999998</v>
      </c>
      <c r="AT12" s="9">
        <v>30.81</v>
      </c>
      <c r="AU12" s="9">
        <v>9.5139999999999993</v>
      </c>
      <c r="AV12" s="9">
        <v>21.295999999999999</v>
      </c>
      <c r="AW12" s="9">
        <v>12.523999999999999</v>
      </c>
      <c r="AX12" s="9">
        <v>4.1369999999999996</v>
      </c>
      <c r="AY12" s="9">
        <v>8.3879999999999999</v>
      </c>
      <c r="AZ12" s="9">
        <v>18.286000000000001</v>
      </c>
      <c r="BA12" s="9">
        <v>5.3769999999999998</v>
      </c>
      <c r="BB12" s="9">
        <v>12.907999999999999</v>
      </c>
      <c r="BC12" s="9">
        <v>17.245000000000001</v>
      </c>
      <c r="BD12" s="9">
        <v>5.3239999999999998</v>
      </c>
      <c r="BE12" s="9">
        <v>11.920999999999999</v>
      </c>
      <c r="BF12" s="9">
        <v>2.5270000000000001</v>
      </c>
      <c r="BG12" s="9">
        <v>1.8540000000000001</v>
      </c>
      <c r="BH12" s="9">
        <v>0.67300000000000004</v>
      </c>
      <c r="BI12" s="9">
        <v>14.718</v>
      </c>
      <c r="BJ12" s="9">
        <v>3.47</v>
      </c>
      <c r="BK12" s="9">
        <v>11.247999999999999</v>
      </c>
      <c r="BL12" s="9">
        <v>194.40299999999999</v>
      </c>
      <c r="BM12" s="9">
        <v>76.504999999999995</v>
      </c>
      <c r="BN12" s="9">
        <v>117.89700000000001</v>
      </c>
      <c r="BO12" s="9">
        <v>186.80099999999999</v>
      </c>
      <c r="BP12" s="9">
        <v>75.146000000000001</v>
      </c>
      <c r="BQ12" s="9">
        <v>111.655</v>
      </c>
      <c r="BR12" s="9">
        <v>86.378</v>
      </c>
      <c r="BS12" s="9">
        <v>38.759</v>
      </c>
      <c r="BT12" s="9">
        <v>47.618000000000002</v>
      </c>
      <c r="BU12" s="9">
        <v>100.423</v>
      </c>
      <c r="BV12" s="9">
        <v>36.387</v>
      </c>
      <c r="BW12" s="9">
        <v>64.037000000000006</v>
      </c>
      <c r="BX12" s="9">
        <v>170.01</v>
      </c>
      <c r="BY12" s="9">
        <v>68.923000000000002</v>
      </c>
      <c r="BZ12" s="9">
        <v>101.087</v>
      </c>
      <c r="CA12" s="9">
        <v>79.819999999999993</v>
      </c>
      <c r="CB12" s="9">
        <v>37.475999999999999</v>
      </c>
      <c r="CC12" s="9">
        <v>42.344000000000001</v>
      </c>
      <c r="CD12" s="9">
        <v>90.19</v>
      </c>
      <c r="CE12" s="9">
        <v>31.446999999999999</v>
      </c>
      <c r="CF12" s="9">
        <v>58.743000000000002</v>
      </c>
      <c r="CG12" s="9">
        <v>16.791</v>
      </c>
      <c r="CH12" s="9">
        <v>6.2229999999999999</v>
      </c>
      <c r="CI12" s="9">
        <v>10.568</v>
      </c>
      <c r="CJ12" s="9">
        <v>6.5579999999999998</v>
      </c>
      <c r="CK12" s="9">
        <v>1.2829999999999999</v>
      </c>
      <c r="CL12" s="9">
        <v>5.2750000000000004</v>
      </c>
      <c r="CM12" s="9">
        <v>10.233000000000001</v>
      </c>
      <c r="CN12" s="9">
        <v>4.9400000000000004</v>
      </c>
      <c r="CO12" s="9">
        <v>5.2930000000000001</v>
      </c>
      <c r="CP12" s="9">
        <v>7.6020000000000003</v>
      </c>
      <c r="CQ12" s="9">
        <v>1.359</v>
      </c>
      <c r="CR12" s="9">
        <v>6.242</v>
      </c>
      <c r="CS12" s="9">
        <v>2.4140000000000001</v>
      </c>
      <c r="CT12" s="9">
        <v>0.58499999999999996</v>
      </c>
      <c r="CU12" s="9">
        <v>1.8280000000000001</v>
      </c>
      <c r="CV12" s="9">
        <v>5.1879999999999997</v>
      </c>
      <c r="CW12" s="9">
        <v>0.77400000000000002</v>
      </c>
      <c r="CX12" s="9">
        <v>4.4139999999999997</v>
      </c>
      <c r="CY12" s="9">
        <v>88.373999999999995</v>
      </c>
      <c r="CZ12" s="9">
        <v>38.354999999999997</v>
      </c>
      <c r="DA12" s="9">
        <v>50.018999999999998</v>
      </c>
      <c r="DB12" s="9">
        <v>84.367999999999995</v>
      </c>
      <c r="DC12" s="9">
        <v>37.061</v>
      </c>
      <c r="DD12" s="9">
        <v>47.308</v>
      </c>
      <c r="DE12" s="9">
        <v>42.581000000000003</v>
      </c>
      <c r="DF12" s="9">
        <v>18.41</v>
      </c>
      <c r="DG12" s="9">
        <v>24.170999999999999</v>
      </c>
      <c r="DH12" s="9">
        <v>41.787999999999997</v>
      </c>
      <c r="DI12" s="9">
        <v>18.649999999999999</v>
      </c>
      <c r="DJ12" s="9">
        <v>23.137</v>
      </c>
      <c r="DK12" s="9">
        <v>78.311000000000007</v>
      </c>
      <c r="DL12" s="9">
        <v>34.74</v>
      </c>
      <c r="DM12" s="9">
        <v>43.570999999999998</v>
      </c>
      <c r="DN12" s="9">
        <v>39.587000000000003</v>
      </c>
      <c r="DO12" s="9">
        <v>17.097999999999999</v>
      </c>
      <c r="DP12" s="9">
        <v>22.488</v>
      </c>
      <c r="DQ12" s="9">
        <v>38.723999999999997</v>
      </c>
      <c r="DR12" s="9">
        <v>17.640999999999998</v>
      </c>
      <c r="DS12" s="9">
        <v>21.082999999999998</v>
      </c>
      <c r="DT12" s="9">
        <v>6.0570000000000004</v>
      </c>
      <c r="DU12" s="9">
        <v>2.3210000000000002</v>
      </c>
      <c r="DV12" s="9">
        <v>3.7370000000000001</v>
      </c>
      <c r="DW12" s="9">
        <v>2.9940000000000002</v>
      </c>
      <c r="DX12" s="9">
        <v>1.3120000000000001</v>
      </c>
      <c r="DY12" s="9">
        <v>1.6819999999999999</v>
      </c>
      <c r="DZ12" s="9">
        <v>3.0630000000000002</v>
      </c>
      <c r="EA12" s="9">
        <v>1.0089999999999999</v>
      </c>
      <c r="EB12" s="9">
        <v>2.0539999999999998</v>
      </c>
      <c r="EC12" s="9">
        <v>4.0049999999999999</v>
      </c>
      <c r="ED12" s="9">
        <v>1.294</v>
      </c>
      <c r="EE12" s="9">
        <v>2.7109999999999999</v>
      </c>
      <c r="EF12" s="9">
        <v>1.3680000000000001</v>
      </c>
      <c r="EG12" s="9">
        <v>0.54500000000000004</v>
      </c>
      <c r="EH12" s="9">
        <v>0.82299999999999995</v>
      </c>
      <c r="EI12" s="9">
        <v>2.637</v>
      </c>
      <c r="EJ12" s="9">
        <v>0.749</v>
      </c>
      <c r="EK12" s="9">
        <v>1.8879999999999999</v>
      </c>
      <c r="EL12" s="9">
        <v>121.651</v>
      </c>
      <c r="EM12" s="9">
        <v>44.692</v>
      </c>
      <c r="EN12" s="9">
        <v>76.959000000000003</v>
      </c>
      <c r="EO12" s="9">
        <v>114.712</v>
      </c>
      <c r="EP12" s="9">
        <v>43.082000000000001</v>
      </c>
      <c r="EQ12" s="9">
        <v>71.63</v>
      </c>
      <c r="ER12" s="9">
        <v>57.87</v>
      </c>
      <c r="ES12" s="9">
        <v>25.227</v>
      </c>
      <c r="ET12" s="9">
        <v>32.643000000000001</v>
      </c>
      <c r="EU12" s="9">
        <v>56.841999999999999</v>
      </c>
      <c r="EV12" s="9">
        <v>17.855</v>
      </c>
      <c r="EW12" s="9">
        <v>38.987000000000002</v>
      </c>
      <c r="EX12" s="9">
        <v>99.087000000000003</v>
      </c>
      <c r="EY12" s="9">
        <v>40.323</v>
      </c>
      <c r="EZ12" s="9">
        <v>58.764000000000003</v>
      </c>
      <c r="FA12" s="9">
        <v>53.987000000000002</v>
      </c>
      <c r="FB12" s="9">
        <v>23.902999999999999</v>
      </c>
      <c r="FC12" s="9">
        <v>30.084</v>
      </c>
      <c r="FD12" s="9">
        <v>45.1</v>
      </c>
      <c r="FE12" s="9">
        <v>16.420000000000002</v>
      </c>
      <c r="FF12" s="9">
        <v>28.68</v>
      </c>
      <c r="FG12" s="9">
        <v>15.625</v>
      </c>
      <c r="FH12" s="9">
        <v>2.7589999999999999</v>
      </c>
      <c r="FI12" s="9">
        <v>12.866</v>
      </c>
      <c r="FJ12" s="9">
        <v>3.8820000000000001</v>
      </c>
      <c r="FK12" s="9">
        <v>1.3240000000000001</v>
      </c>
      <c r="FL12" s="9">
        <v>2.5590000000000002</v>
      </c>
      <c r="FM12" s="9">
        <v>11.742000000000001</v>
      </c>
      <c r="FN12" s="9">
        <v>1.4350000000000001</v>
      </c>
      <c r="FO12" s="9">
        <v>10.307</v>
      </c>
      <c r="FP12" s="9">
        <v>6.9390000000000001</v>
      </c>
      <c r="FQ12" s="9">
        <v>1.61</v>
      </c>
      <c r="FR12" s="9">
        <v>5.3289999999999997</v>
      </c>
      <c r="FS12" s="9">
        <v>1.272</v>
      </c>
      <c r="FT12" s="9">
        <v>0</v>
      </c>
      <c r="FU12" s="9">
        <v>1.272</v>
      </c>
      <c r="FV12" s="9">
        <v>5.6669999999999998</v>
      </c>
      <c r="FW12" s="9">
        <v>1.61</v>
      </c>
      <c r="FX12" s="9">
        <v>4.0570000000000004</v>
      </c>
      <c r="FY12" s="9">
        <v>23.538</v>
      </c>
      <c r="FZ12" s="9">
        <v>9.7240000000000002</v>
      </c>
      <c r="GA12" s="9">
        <v>13.814</v>
      </c>
      <c r="GB12" s="9">
        <v>22.678000000000001</v>
      </c>
      <c r="GC12" s="9">
        <v>9.0939999999999994</v>
      </c>
      <c r="GD12" s="9">
        <v>13.584</v>
      </c>
      <c r="GE12" s="9">
        <v>10.484</v>
      </c>
      <c r="GF12" s="9">
        <v>5.4009999999999998</v>
      </c>
      <c r="GG12" s="9">
        <v>5.0830000000000002</v>
      </c>
      <c r="GH12" s="9">
        <v>12.194000000000001</v>
      </c>
      <c r="GI12" s="9">
        <v>3.6930000000000001</v>
      </c>
      <c r="GJ12" s="9">
        <v>8.5</v>
      </c>
      <c r="GK12" s="9">
        <v>20.622</v>
      </c>
      <c r="GL12" s="9">
        <v>8.4710000000000001</v>
      </c>
      <c r="GM12" s="9">
        <v>12.151</v>
      </c>
      <c r="GN12" s="9">
        <v>9.8569999999999993</v>
      </c>
      <c r="GO12" s="9">
        <v>5.117</v>
      </c>
      <c r="GP12" s="9">
        <v>4.74</v>
      </c>
      <c r="GQ12" s="9">
        <v>10.765000000000001</v>
      </c>
      <c r="GR12" s="9">
        <v>3.3540000000000001</v>
      </c>
      <c r="GS12" s="9">
        <v>7.4109999999999996</v>
      </c>
      <c r="GT12" s="9">
        <v>2.056</v>
      </c>
      <c r="GU12" s="9">
        <v>0.623</v>
      </c>
      <c r="GV12" s="9">
        <v>1.4319999999999999</v>
      </c>
      <c r="GW12" s="9">
        <v>0.627</v>
      </c>
      <c r="GX12" s="9">
        <v>0.28399999999999997</v>
      </c>
      <c r="GY12" s="9">
        <v>0.34300000000000003</v>
      </c>
      <c r="GZ12" s="9">
        <v>1.4279999999999999</v>
      </c>
      <c r="HA12" s="9">
        <v>0.33900000000000002</v>
      </c>
      <c r="HB12" s="9">
        <v>1.089</v>
      </c>
      <c r="HC12" s="9">
        <v>0.86</v>
      </c>
      <c r="HD12" s="9">
        <v>0.63</v>
      </c>
      <c r="HE12" s="9">
        <v>0.23</v>
      </c>
      <c r="HF12" s="9">
        <v>0.22700000000000001</v>
      </c>
      <c r="HG12" s="9">
        <v>0.11700000000000001</v>
      </c>
      <c r="HH12" s="9">
        <v>0.11</v>
      </c>
      <c r="HI12" s="9">
        <v>0.63300000000000001</v>
      </c>
      <c r="HJ12" s="9">
        <v>0.51300000000000001</v>
      </c>
      <c r="HK12" s="9">
        <v>0.12</v>
      </c>
      <c r="HL12" s="9">
        <v>5.2990000000000004</v>
      </c>
      <c r="HM12" s="9">
        <v>1.7490000000000001</v>
      </c>
      <c r="HN12" s="9">
        <v>3.55</v>
      </c>
      <c r="HO12" s="9">
        <v>5.0810000000000004</v>
      </c>
      <c r="HP12" s="9">
        <v>1.679</v>
      </c>
      <c r="HQ12" s="9">
        <v>3.403</v>
      </c>
      <c r="HR12" s="9">
        <v>2.7450000000000001</v>
      </c>
      <c r="HS12" s="9">
        <v>0.65800000000000003</v>
      </c>
      <c r="HT12" s="9">
        <v>2.0870000000000002</v>
      </c>
      <c r="HU12" s="9">
        <v>2.3359999999999999</v>
      </c>
      <c r="HV12" s="9">
        <v>1.02</v>
      </c>
      <c r="HW12" s="9">
        <v>1.3160000000000001</v>
      </c>
      <c r="HX12" s="9">
        <v>4.3719999999999999</v>
      </c>
      <c r="HY12" s="9">
        <v>1.2789999999999999</v>
      </c>
      <c r="HZ12" s="9">
        <v>3.0920000000000001</v>
      </c>
      <c r="IA12" s="9">
        <v>2.4060000000000001</v>
      </c>
      <c r="IB12" s="9">
        <v>0.437</v>
      </c>
      <c r="IC12" s="9">
        <v>1.97</v>
      </c>
      <c r="ID12" s="9">
        <v>1.9650000000000001</v>
      </c>
      <c r="IE12" s="9">
        <v>0.84299999999999997</v>
      </c>
      <c r="IF12" s="9">
        <v>1.123</v>
      </c>
      <c r="IG12" s="9">
        <v>0.71</v>
      </c>
      <c r="IH12" s="9">
        <v>0.39900000000000002</v>
      </c>
      <c r="II12" s="9">
        <v>0.31</v>
      </c>
      <c r="IJ12" s="9">
        <v>0.33900000000000002</v>
      </c>
      <c r="IK12" s="9">
        <v>0.222</v>
      </c>
      <c r="IL12" s="9">
        <v>0.11700000000000001</v>
      </c>
      <c r="IM12" s="9">
        <v>0.371</v>
      </c>
      <c r="IN12" s="9">
        <v>0.17799999999999999</v>
      </c>
      <c r="IO12" s="9">
        <v>0.19400000000000001</v>
      </c>
      <c r="IP12" s="9">
        <v>0.217</v>
      </c>
      <c r="IQ12" s="9">
        <v>7.0000000000000007E-2</v>
      </c>
    </row>
    <row r="13" spans="1:251">
      <c r="A13" s="10">
        <v>42767</v>
      </c>
      <c r="B13" s="9">
        <v>47.65</v>
      </c>
      <c r="C13" s="9">
        <v>65.94</v>
      </c>
      <c r="D13" s="9">
        <v>148.333</v>
      </c>
      <c r="E13" s="9">
        <v>56.872</v>
      </c>
      <c r="F13" s="9">
        <v>91.46</v>
      </c>
      <c r="G13" s="9">
        <v>35.738</v>
      </c>
      <c r="H13" s="9">
        <v>15.231999999999999</v>
      </c>
      <c r="I13" s="9">
        <v>20.506</v>
      </c>
      <c r="J13" s="9">
        <v>13.707000000000001</v>
      </c>
      <c r="K13" s="9">
        <v>8.952</v>
      </c>
      <c r="L13" s="9">
        <v>4.7539999999999996</v>
      </c>
      <c r="M13" s="9">
        <v>22.030999999999999</v>
      </c>
      <c r="N13" s="9">
        <v>6.2789999999999999</v>
      </c>
      <c r="O13" s="9">
        <v>15.752000000000001</v>
      </c>
      <c r="P13" s="9">
        <v>22.788</v>
      </c>
      <c r="Q13" s="9">
        <v>7.7279999999999998</v>
      </c>
      <c r="R13" s="9">
        <v>15.058999999999999</v>
      </c>
      <c r="S13" s="9">
        <v>4.5599999999999996</v>
      </c>
      <c r="T13" s="9">
        <v>2.0720000000000001</v>
      </c>
      <c r="U13" s="9">
        <v>2.488</v>
      </c>
      <c r="V13" s="9">
        <v>18.227</v>
      </c>
      <c r="W13" s="9">
        <v>5.6559999999999997</v>
      </c>
      <c r="X13" s="9">
        <v>12.571</v>
      </c>
      <c r="Y13" s="9">
        <v>299.73700000000002</v>
      </c>
      <c r="Z13" s="9">
        <v>118.011</v>
      </c>
      <c r="AA13" s="9">
        <v>181.72499999999999</v>
      </c>
      <c r="AB13" s="9">
        <v>284.20699999999999</v>
      </c>
      <c r="AC13" s="9">
        <v>110.923</v>
      </c>
      <c r="AD13" s="9">
        <v>173.28399999999999</v>
      </c>
      <c r="AE13" s="9">
        <v>148.399</v>
      </c>
      <c r="AF13" s="9">
        <v>56.593000000000004</v>
      </c>
      <c r="AG13" s="9">
        <v>91.805999999999997</v>
      </c>
      <c r="AH13" s="9">
        <v>135.80699999999999</v>
      </c>
      <c r="AI13" s="9">
        <v>54.329000000000001</v>
      </c>
      <c r="AJ13" s="9">
        <v>81.477999999999994</v>
      </c>
      <c r="AK13" s="9">
        <v>246.191</v>
      </c>
      <c r="AL13" s="9">
        <v>97.703000000000003</v>
      </c>
      <c r="AM13" s="9">
        <v>148.488</v>
      </c>
      <c r="AN13" s="9">
        <v>129.422</v>
      </c>
      <c r="AO13" s="9">
        <v>51.920999999999999</v>
      </c>
      <c r="AP13" s="9">
        <v>77.501000000000005</v>
      </c>
      <c r="AQ13" s="9">
        <v>116.76900000000001</v>
      </c>
      <c r="AR13" s="9">
        <v>45.781999999999996</v>
      </c>
      <c r="AS13" s="9">
        <v>70.986999999999995</v>
      </c>
      <c r="AT13" s="9">
        <v>38.015999999999998</v>
      </c>
      <c r="AU13" s="9">
        <v>13.22</v>
      </c>
      <c r="AV13" s="9">
        <v>24.795000000000002</v>
      </c>
      <c r="AW13" s="9">
        <v>18.977</v>
      </c>
      <c r="AX13" s="9">
        <v>4.6719999999999997</v>
      </c>
      <c r="AY13" s="9">
        <v>14.305</v>
      </c>
      <c r="AZ13" s="9">
        <v>19.038</v>
      </c>
      <c r="BA13" s="9">
        <v>8.548</v>
      </c>
      <c r="BB13" s="9">
        <v>10.49</v>
      </c>
      <c r="BC13" s="9">
        <v>15.53</v>
      </c>
      <c r="BD13" s="9">
        <v>7.0890000000000004</v>
      </c>
      <c r="BE13" s="9">
        <v>8.4420000000000002</v>
      </c>
      <c r="BF13" s="9">
        <v>3.2879999999999998</v>
      </c>
      <c r="BG13" s="9">
        <v>1.131</v>
      </c>
      <c r="BH13" s="9">
        <v>2.1560000000000001</v>
      </c>
      <c r="BI13" s="9">
        <v>12.243</v>
      </c>
      <c r="BJ13" s="9">
        <v>5.9569999999999999</v>
      </c>
      <c r="BK13" s="9">
        <v>6.2850000000000001</v>
      </c>
      <c r="BL13" s="9">
        <v>199.34899999999999</v>
      </c>
      <c r="BM13" s="9">
        <v>78.66</v>
      </c>
      <c r="BN13" s="9">
        <v>120.68899999999999</v>
      </c>
      <c r="BO13" s="9">
        <v>191.851</v>
      </c>
      <c r="BP13" s="9">
        <v>76.525999999999996</v>
      </c>
      <c r="BQ13" s="9">
        <v>115.325</v>
      </c>
      <c r="BR13" s="9">
        <v>96.45</v>
      </c>
      <c r="BS13" s="9">
        <v>38.823</v>
      </c>
      <c r="BT13" s="9">
        <v>57.627000000000002</v>
      </c>
      <c r="BU13" s="9">
        <v>95.4</v>
      </c>
      <c r="BV13" s="9">
        <v>37.701999999999998</v>
      </c>
      <c r="BW13" s="9">
        <v>57.698</v>
      </c>
      <c r="BX13" s="9">
        <v>176.13200000000001</v>
      </c>
      <c r="BY13" s="9">
        <v>72.516999999999996</v>
      </c>
      <c r="BZ13" s="9">
        <v>103.61499999999999</v>
      </c>
      <c r="CA13" s="9">
        <v>89.516000000000005</v>
      </c>
      <c r="CB13" s="9">
        <v>37.045000000000002</v>
      </c>
      <c r="CC13" s="9">
        <v>52.470999999999997</v>
      </c>
      <c r="CD13" s="9">
        <v>86.616</v>
      </c>
      <c r="CE13" s="9">
        <v>35.472000000000001</v>
      </c>
      <c r="CF13" s="9">
        <v>51.143999999999998</v>
      </c>
      <c r="CG13" s="9">
        <v>15.718</v>
      </c>
      <c r="CH13" s="9">
        <v>4.008</v>
      </c>
      <c r="CI13" s="9">
        <v>11.71</v>
      </c>
      <c r="CJ13" s="9">
        <v>6.9340000000000002</v>
      </c>
      <c r="CK13" s="9">
        <v>1.778</v>
      </c>
      <c r="CL13" s="9">
        <v>5.1550000000000002</v>
      </c>
      <c r="CM13" s="9">
        <v>8.7850000000000001</v>
      </c>
      <c r="CN13" s="9">
        <v>2.23</v>
      </c>
      <c r="CO13" s="9">
        <v>6.5540000000000003</v>
      </c>
      <c r="CP13" s="9">
        <v>7.4989999999999997</v>
      </c>
      <c r="CQ13" s="9">
        <v>2.1349999999999998</v>
      </c>
      <c r="CR13" s="9">
        <v>5.3639999999999999</v>
      </c>
      <c r="CS13" s="9">
        <v>1.89</v>
      </c>
      <c r="CT13" s="9">
        <v>0.45200000000000001</v>
      </c>
      <c r="CU13" s="9">
        <v>1.4379999999999999</v>
      </c>
      <c r="CV13" s="9">
        <v>5.6079999999999997</v>
      </c>
      <c r="CW13" s="9">
        <v>1.6830000000000001</v>
      </c>
      <c r="CX13" s="9">
        <v>3.9249999999999998</v>
      </c>
      <c r="CY13" s="9">
        <v>86.682000000000002</v>
      </c>
      <c r="CZ13" s="9">
        <v>32.197000000000003</v>
      </c>
      <c r="DA13" s="9">
        <v>54.484000000000002</v>
      </c>
      <c r="DB13" s="9">
        <v>83.602999999999994</v>
      </c>
      <c r="DC13" s="9">
        <v>30.858000000000001</v>
      </c>
      <c r="DD13" s="9">
        <v>52.744999999999997</v>
      </c>
      <c r="DE13" s="9">
        <v>41.475000000000001</v>
      </c>
      <c r="DF13" s="9">
        <v>16.817</v>
      </c>
      <c r="DG13" s="9">
        <v>24.658000000000001</v>
      </c>
      <c r="DH13" s="9">
        <v>42.128</v>
      </c>
      <c r="DI13" s="9">
        <v>14.041</v>
      </c>
      <c r="DJ13" s="9">
        <v>28.087</v>
      </c>
      <c r="DK13" s="9">
        <v>76.069999999999993</v>
      </c>
      <c r="DL13" s="9">
        <v>29.306999999999999</v>
      </c>
      <c r="DM13" s="9">
        <v>46.762999999999998</v>
      </c>
      <c r="DN13" s="9">
        <v>37.954999999999998</v>
      </c>
      <c r="DO13" s="9">
        <v>15.845000000000001</v>
      </c>
      <c r="DP13" s="9">
        <v>22.11</v>
      </c>
      <c r="DQ13" s="9">
        <v>38.115000000000002</v>
      </c>
      <c r="DR13" s="9">
        <v>13.462999999999999</v>
      </c>
      <c r="DS13" s="9">
        <v>24.652999999999999</v>
      </c>
      <c r="DT13" s="9">
        <v>7.5330000000000004</v>
      </c>
      <c r="DU13" s="9">
        <v>1.5509999999999999</v>
      </c>
      <c r="DV13" s="9">
        <v>5.9820000000000002</v>
      </c>
      <c r="DW13" s="9">
        <v>3.52</v>
      </c>
      <c r="DX13" s="9">
        <v>0.97299999999999998</v>
      </c>
      <c r="DY13" s="9">
        <v>2.548</v>
      </c>
      <c r="DZ13" s="9">
        <v>4.0129999999999999</v>
      </c>
      <c r="EA13" s="9">
        <v>0.57799999999999996</v>
      </c>
      <c r="EB13" s="9">
        <v>3.4350000000000001</v>
      </c>
      <c r="EC13" s="9">
        <v>3.0779999999999998</v>
      </c>
      <c r="ED13" s="9">
        <v>1.339</v>
      </c>
      <c r="EE13" s="9">
        <v>1.7390000000000001</v>
      </c>
      <c r="EF13" s="9">
        <v>0.59199999999999997</v>
      </c>
      <c r="EG13" s="9">
        <v>0</v>
      </c>
      <c r="EH13" s="9">
        <v>0.59199999999999997</v>
      </c>
      <c r="EI13" s="9">
        <v>2.4860000000000002</v>
      </c>
      <c r="EJ13" s="9">
        <v>1.339</v>
      </c>
      <c r="EK13" s="9">
        <v>1.147</v>
      </c>
      <c r="EL13" s="9">
        <v>127.264</v>
      </c>
      <c r="EM13" s="9">
        <v>47.226999999999997</v>
      </c>
      <c r="EN13" s="9">
        <v>80.037000000000006</v>
      </c>
      <c r="EO13" s="9">
        <v>123.15600000000001</v>
      </c>
      <c r="EP13" s="9">
        <v>46.792000000000002</v>
      </c>
      <c r="EQ13" s="9">
        <v>76.364000000000004</v>
      </c>
      <c r="ER13" s="9">
        <v>60.915999999999997</v>
      </c>
      <c r="ES13" s="9">
        <v>26.954999999999998</v>
      </c>
      <c r="ET13" s="9">
        <v>33.960999999999999</v>
      </c>
      <c r="EU13" s="9">
        <v>62.24</v>
      </c>
      <c r="EV13" s="9">
        <v>19.837</v>
      </c>
      <c r="EW13" s="9">
        <v>42.402999999999999</v>
      </c>
      <c r="EX13" s="9">
        <v>114.033</v>
      </c>
      <c r="EY13" s="9">
        <v>42.607999999999997</v>
      </c>
      <c r="EZ13" s="9">
        <v>71.424999999999997</v>
      </c>
      <c r="FA13" s="9">
        <v>58.005000000000003</v>
      </c>
      <c r="FB13" s="9">
        <v>25.395</v>
      </c>
      <c r="FC13" s="9">
        <v>32.609000000000002</v>
      </c>
      <c r="FD13" s="9">
        <v>56.029000000000003</v>
      </c>
      <c r="FE13" s="9">
        <v>17.213000000000001</v>
      </c>
      <c r="FF13" s="9">
        <v>38.816000000000003</v>
      </c>
      <c r="FG13" s="9">
        <v>9.1229999999999993</v>
      </c>
      <c r="FH13" s="9">
        <v>4.1840000000000002</v>
      </c>
      <c r="FI13" s="9">
        <v>4.9390000000000001</v>
      </c>
      <c r="FJ13" s="9">
        <v>2.9119999999999999</v>
      </c>
      <c r="FK13" s="9">
        <v>1.5589999999999999</v>
      </c>
      <c r="FL13" s="9">
        <v>1.3520000000000001</v>
      </c>
      <c r="FM13" s="9">
        <v>6.2119999999999997</v>
      </c>
      <c r="FN13" s="9">
        <v>2.6240000000000001</v>
      </c>
      <c r="FO13" s="9">
        <v>3.5870000000000002</v>
      </c>
      <c r="FP13" s="9">
        <v>4.1070000000000002</v>
      </c>
      <c r="FQ13" s="9">
        <v>0.435</v>
      </c>
      <c r="FR13" s="9">
        <v>3.6720000000000002</v>
      </c>
      <c r="FS13" s="9">
        <v>0.91100000000000003</v>
      </c>
      <c r="FT13" s="9">
        <v>0</v>
      </c>
      <c r="FU13" s="9">
        <v>0.91100000000000003</v>
      </c>
      <c r="FV13" s="9">
        <v>3.1970000000000001</v>
      </c>
      <c r="FW13" s="9">
        <v>0.435</v>
      </c>
      <c r="FX13" s="9">
        <v>2.762</v>
      </c>
      <c r="FY13" s="9">
        <v>25.588000000000001</v>
      </c>
      <c r="FZ13" s="9">
        <v>9.6669999999999998</v>
      </c>
      <c r="GA13" s="9">
        <v>15.920999999999999</v>
      </c>
      <c r="GB13" s="9">
        <v>23.591000000000001</v>
      </c>
      <c r="GC13" s="9">
        <v>8.7550000000000008</v>
      </c>
      <c r="GD13" s="9">
        <v>14.836</v>
      </c>
      <c r="GE13" s="9">
        <v>13.239000000000001</v>
      </c>
      <c r="GF13" s="9">
        <v>4.3499999999999996</v>
      </c>
      <c r="GG13" s="9">
        <v>8.89</v>
      </c>
      <c r="GH13" s="9">
        <v>10.352</v>
      </c>
      <c r="GI13" s="9">
        <v>4.4059999999999997</v>
      </c>
      <c r="GJ13" s="9">
        <v>5.9459999999999997</v>
      </c>
      <c r="GK13" s="9">
        <v>19.530999999999999</v>
      </c>
      <c r="GL13" s="9">
        <v>7.5110000000000001</v>
      </c>
      <c r="GM13" s="9">
        <v>12.019</v>
      </c>
      <c r="GN13" s="9">
        <v>11.625</v>
      </c>
      <c r="GO13" s="9">
        <v>4.2489999999999997</v>
      </c>
      <c r="GP13" s="9">
        <v>7.3760000000000003</v>
      </c>
      <c r="GQ13" s="9">
        <v>7.9059999999999997</v>
      </c>
      <c r="GR13" s="9">
        <v>3.262</v>
      </c>
      <c r="GS13" s="9">
        <v>4.6440000000000001</v>
      </c>
      <c r="GT13" s="9">
        <v>4.0599999999999996</v>
      </c>
      <c r="GU13" s="9">
        <v>1.244</v>
      </c>
      <c r="GV13" s="9">
        <v>2.8159999999999998</v>
      </c>
      <c r="GW13" s="9">
        <v>1.6140000000000001</v>
      </c>
      <c r="GX13" s="9">
        <v>0.1</v>
      </c>
      <c r="GY13" s="9">
        <v>1.514</v>
      </c>
      <c r="GZ13" s="9">
        <v>2.4460000000000002</v>
      </c>
      <c r="HA13" s="9">
        <v>1.1439999999999999</v>
      </c>
      <c r="HB13" s="9">
        <v>1.3029999999999999</v>
      </c>
      <c r="HC13" s="9">
        <v>1.9970000000000001</v>
      </c>
      <c r="HD13" s="9">
        <v>0.91200000000000003</v>
      </c>
      <c r="HE13" s="9">
        <v>1.085</v>
      </c>
      <c r="HF13" s="9">
        <v>0.57199999999999995</v>
      </c>
      <c r="HG13" s="9">
        <v>0.26600000000000001</v>
      </c>
      <c r="HH13" s="9">
        <v>0.30599999999999999</v>
      </c>
      <c r="HI13" s="9">
        <v>1.425</v>
      </c>
      <c r="HJ13" s="9">
        <v>0.64600000000000002</v>
      </c>
      <c r="HK13" s="9">
        <v>0.77900000000000003</v>
      </c>
      <c r="HL13" s="9">
        <v>5.22</v>
      </c>
      <c r="HM13" s="9">
        <v>2.351</v>
      </c>
      <c r="HN13" s="9">
        <v>2.8690000000000002</v>
      </c>
      <c r="HO13" s="9">
        <v>4.84</v>
      </c>
      <c r="HP13" s="9">
        <v>2.0539999999999998</v>
      </c>
      <c r="HQ13" s="9">
        <v>2.786</v>
      </c>
      <c r="HR13" s="9">
        <v>2.4590000000000001</v>
      </c>
      <c r="HS13" s="9">
        <v>1.242</v>
      </c>
      <c r="HT13" s="9">
        <v>1.2170000000000001</v>
      </c>
      <c r="HU13" s="9">
        <v>2.3809999999999998</v>
      </c>
      <c r="HV13" s="9">
        <v>0.81100000000000005</v>
      </c>
      <c r="HW13" s="9">
        <v>1.569</v>
      </c>
      <c r="HX13" s="9">
        <v>3.899</v>
      </c>
      <c r="HY13" s="9">
        <v>1.925</v>
      </c>
      <c r="HZ13" s="9">
        <v>1.974</v>
      </c>
      <c r="IA13" s="9">
        <v>2.286</v>
      </c>
      <c r="IB13" s="9">
        <v>1.242</v>
      </c>
      <c r="IC13" s="9">
        <v>1.044</v>
      </c>
      <c r="ID13" s="9">
        <v>1.613</v>
      </c>
      <c r="IE13" s="9">
        <v>0.68300000000000005</v>
      </c>
      <c r="IF13" s="9">
        <v>0.93</v>
      </c>
      <c r="IG13" s="9">
        <v>0.94</v>
      </c>
      <c r="IH13" s="9">
        <v>0.128</v>
      </c>
      <c r="II13" s="9">
        <v>0.81200000000000006</v>
      </c>
      <c r="IJ13" s="9">
        <v>0.17299999999999999</v>
      </c>
      <c r="IK13" s="9">
        <v>0</v>
      </c>
      <c r="IL13" s="9">
        <v>0.17299999999999999</v>
      </c>
      <c r="IM13" s="9">
        <v>0.76700000000000002</v>
      </c>
      <c r="IN13" s="9">
        <v>0.128</v>
      </c>
      <c r="IO13" s="9">
        <v>0.63900000000000001</v>
      </c>
      <c r="IP13" s="9">
        <v>0.38</v>
      </c>
      <c r="IQ13" s="9">
        <v>0.29699999999999999</v>
      </c>
    </row>
    <row r="14" spans="1:251">
      <c r="A14" s="10">
        <v>43132</v>
      </c>
      <c r="B14" s="9">
        <v>52.8</v>
      </c>
      <c r="C14" s="9">
        <v>95.051000000000002</v>
      </c>
      <c r="D14" s="9">
        <v>137.161</v>
      </c>
      <c r="E14" s="9">
        <v>51.256</v>
      </c>
      <c r="F14" s="9">
        <v>85.905000000000001</v>
      </c>
      <c r="G14" s="9">
        <v>36.061999999999998</v>
      </c>
      <c r="H14" s="9">
        <v>17.712</v>
      </c>
      <c r="I14" s="9">
        <v>18.350000000000001</v>
      </c>
      <c r="J14" s="9">
        <v>14.561999999999999</v>
      </c>
      <c r="K14" s="9">
        <v>8.7590000000000003</v>
      </c>
      <c r="L14" s="9">
        <v>5.8029999999999999</v>
      </c>
      <c r="M14" s="9">
        <v>21.5</v>
      </c>
      <c r="N14" s="9">
        <v>8.9529999999999994</v>
      </c>
      <c r="O14" s="9">
        <v>12.547000000000001</v>
      </c>
      <c r="P14" s="9">
        <v>23.335000000000001</v>
      </c>
      <c r="Q14" s="9">
        <v>6.726</v>
      </c>
      <c r="R14" s="9">
        <v>16.61</v>
      </c>
      <c r="S14" s="9">
        <v>4.4980000000000002</v>
      </c>
      <c r="T14" s="9">
        <v>2.855</v>
      </c>
      <c r="U14" s="9">
        <v>1.643</v>
      </c>
      <c r="V14" s="9">
        <v>18.837</v>
      </c>
      <c r="W14" s="9">
        <v>3.87</v>
      </c>
      <c r="X14" s="9">
        <v>14.965999999999999</v>
      </c>
      <c r="Y14" s="9">
        <v>281.36599999999999</v>
      </c>
      <c r="Z14" s="9">
        <v>111.821</v>
      </c>
      <c r="AA14" s="9">
        <v>169.54499999999999</v>
      </c>
      <c r="AB14" s="9">
        <v>259.26499999999999</v>
      </c>
      <c r="AC14" s="9">
        <v>104.336</v>
      </c>
      <c r="AD14" s="9">
        <v>154.93</v>
      </c>
      <c r="AE14" s="9">
        <v>126.902</v>
      </c>
      <c r="AF14" s="9">
        <v>50.064</v>
      </c>
      <c r="AG14" s="9">
        <v>76.837000000000003</v>
      </c>
      <c r="AH14" s="9">
        <v>132.364</v>
      </c>
      <c r="AI14" s="9">
        <v>54.271000000000001</v>
      </c>
      <c r="AJ14" s="9">
        <v>78.093000000000004</v>
      </c>
      <c r="AK14" s="9">
        <v>225.57599999999999</v>
      </c>
      <c r="AL14" s="9">
        <v>89.975999999999999</v>
      </c>
      <c r="AM14" s="9">
        <v>135.6</v>
      </c>
      <c r="AN14" s="9">
        <v>115.426</v>
      </c>
      <c r="AO14" s="9">
        <v>45.811</v>
      </c>
      <c r="AP14" s="9">
        <v>69.614999999999995</v>
      </c>
      <c r="AQ14" s="9">
        <v>110.15</v>
      </c>
      <c r="AR14" s="9">
        <v>44.164999999999999</v>
      </c>
      <c r="AS14" s="9">
        <v>65.984999999999999</v>
      </c>
      <c r="AT14" s="9">
        <v>33.689</v>
      </c>
      <c r="AU14" s="9">
        <v>14.36</v>
      </c>
      <c r="AV14" s="9">
        <v>19.329999999999998</v>
      </c>
      <c r="AW14" s="9">
        <v>11.476000000000001</v>
      </c>
      <c r="AX14" s="9">
        <v>4.2539999999999996</v>
      </c>
      <c r="AY14" s="9">
        <v>7.2220000000000004</v>
      </c>
      <c r="AZ14" s="9">
        <v>22.213999999999999</v>
      </c>
      <c r="BA14" s="9">
        <v>10.106</v>
      </c>
      <c r="BB14" s="9">
        <v>12.108000000000001</v>
      </c>
      <c r="BC14" s="9">
        <v>22.1</v>
      </c>
      <c r="BD14" s="9">
        <v>7.4850000000000003</v>
      </c>
      <c r="BE14" s="9">
        <v>14.615</v>
      </c>
      <c r="BF14" s="9">
        <v>3.54</v>
      </c>
      <c r="BG14" s="9">
        <v>1.01</v>
      </c>
      <c r="BH14" s="9">
        <v>2.5299999999999998</v>
      </c>
      <c r="BI14" s="9">
        <v>18.559999999999999</v>
      </c>
      <c r="BJ14" s="9">
        <v>6.4749999999999996</v>
      </c>
      <c r="BK14" s="9">
        <v>12.085000000000001</v>
      </c>
      <c r="BL14" s="9">
        <v>223.852</v>
      </c>
      <c r="BM14" s="9">
        <v>81.543999999999997</v>
      </c>
      <c r="BN14" s="9">
        <v>142.30799999999999</v>
      </c>
      <c r="BO14" s="9">
        <v>213.41300000000001</v>
      </c>
      <c r="BP14" s="9">
        <v>79.748999999999995</v>
      </c>
      <c r="BQ14" s="9">
        <v>133.66399999999999</v>
      </c>
      <c r="BR14" s="9">
        <v>105.331</v>
      </c>
      <c r="BS14" s="9">
        <v>37.457000000000001</v>
      </c>
      <c r="BT14" s="9">
        <v>67.873999999999995</v>
      </c>
      <c r="BU14" s="9">
        <v>108.08199999999999</v>
      </c>
      <c r="BV14" s="9">
        <v>42.292000000000002</v>
      </c>
      <c r="BW14" s="9">
        <v>65.789000000000001</v>
      </c>
      <c r="BX14" s="9">
        <v>192.68199999999999</v>
      </c>
      <c r="BY14" s="9">
        <v>72.674999999999997</v>
      </c>
      <c r="BZ14" s="9">
        <v>120.00700000000001</v>
      </c>
      <c r="CA14" s="9">
        <v>95.186000000000007</v>
      </c>
      <c r="CB14" s="9">
        <v>33.468000000000004</v>
      </c>
      <c r="CC14" s="9">
        <v>61.718000000000004</v>
      </c>
      <c r="CD14" s="9">
        <v>97.495999999999995</v>
      </c>
      <c r="CE14" s="9">
        <v>39.207000000000001</v>
      </c>
      <c r="CF14" s="9">
        <v>58.287999999999997</v>
      </c>
      <c r="CG14" s="9">
        <v>20.731000000000002</v>
      </c>
      <c r="CH14" s="9">
        <v>7.0739999999999998</v>
      </c>
      <c r="CI14" s="9">
        <v>13.657</v>
      </c>
      <c r="CJ14" s="9">
        <v>10.146000000000001</v>
      </c>
      <c r="CK14" s="9">
        <v>3.9889999999999999</v>
      </c>
      <c r="CL14" s="9">
        <v>6.1559999999999997</v>
      </c>
      <c r="CM14" s="9">
        <v>10.586</v>
      </c>
      <c r="CN14" s="9">
        <v>3.085</v>
      </c>
      <c r="CO14" s="9">
        <v>7.5010000000000003</v>
      </c>
      <c r="CP14" s="9">
        <v>10.439</v>
      </c>
      <c r="CQ14" s="9">
        <v>1.794</v>
      </c>
      <c r="CR14" s="9">
        <v>8.6449999999999996</v>
      </c>
      <c r="CS14" s="9">
        <v>1.1419999999999999</v>
      </c>
      <c r="CT14" s="9">
        <v>0</v>
      </c>
      <c r="CU14" s="9">
        <v>1.1419999999999999</v>
      </c>
      <c r="CV14" s="9">
        <v>9.2970000000000006</v>
      </c>
      <c r="CW14" s="9">
        <v>1.794</v>
      </c>
      <c r="CX14" s="9">
        <v>7.5030000000000001</v>
      </c>
      <c r="CY14" s="9">
        <v>81.903999999999996</v>
      </c>
      <c r="CZ14" s="9">
        <v>33.372999999999998</v>
      </c>
      <c r="DA14" s="9">
        <v>48.531999999999996</v>
      </c>
      <c r="DB14" s="9">
        <v>78.212999999999994</v>
      </c>
      <c r="DC14" s="9">
        <v>31.506</v>
      </c>
      <c r="DD14" s="9">
        <v>46.706000000000003</v>
      </c>
      <c r="DE14" s="9">
        <v>39.758000000000003</v>
      </c>
      <c r="DF14" s="9">
        <v>17.257000000000001</v>
      </c>
      <c r="DG14" s="9">
        <v>22.501999999999999</v>
      </c>
      <c r="DH14" s="9">
        <v>38.454000000000001</v>
      </c>
      <c r="DI14" s="9">
        <v>14.249000000000001</v>
      </c>
      <c r="DJ14" s="9">
        <v>24.204999999999998</v>
      </c>
      <c r="DK14" s="9">
        <v>71.424999999999997</v>
      </c>
      <c r="DL14" s="9">
        <v>29.212</v>
      </c>
      <c r="DM14" s="9">
        <v>42.213999999999999</v>
      </c>
      <c r="DN14" s="9">
        <v>35.241</v>
      </c>
      <c r="DO14" s="9">
        <v>15.212999999999999</v>
      </c>
      <c r="DP14" s="9">
        <v>20.027999999999999</v>
      </c>
      <c r="DQ14" s="9">
        <v>36.185000000000002</v>
      </c>
      <c r="DR14" s="9">
        <v>13.999000000000001</v>
      </c>
      <c r="DS14" s="9">
        <v>22.184999999999999</v>
      </c>
      <c r="DT14" s="9">
        <v>6.7869999999999999</v>
      </c>
      <c r="DU14" s="9">
        <v>2.2949999999999999</v>
      </c>
      <c r="DV14" s="9">
        <v>4.4930000000000003</v>
      </c>
      <c r="DW14" s="9">
        <v>4.5179999999999998</v>
      </c>
      <c r="DX14" s="9">
        <v>2.044</v>
      </c>
      <c r="DY14" s="9">
        <v>2.4729999999999999</v>
      </c>
      <c r="DZ14" s="9">
        <v>2.27</v>
      </c>
      <c r="EA14" s="9">
        <v>0.25</v>
      </c>
      <c r="EB14" s="9">
        <v>2.0190000000000001</v>
      </c>
      <c r="EC14" s="9">
        <v>3.6920000000000002</v>
      </c>
      <c r="ED14" s="9">
        <v>1.8660000000000001</v>
      </c>
      <c r="EE14" s="9">
        <v>1.825</v>
      </c>
      <c r="EF14" s="9">
        <v>1.1539999999999999</v>
      </c>
      <c r="EG14" s="9">
        <v>0.61499999999999999</v>
      </c>
      <c r="EH14" s="9">
        <v>0.53900000000000003</v>
      </c>
      <c r="EI14" s="9">
        <v>2.5379999999999998</v>
      </c>
      <c r="EJ14" s="9">
        <v>1.2509999999999999</v>
      </c>
      <c r="EK14" s="9">
        <v>1.2869999999999999</v>
      </c>
      <c r="EL14" s="9">
        <v>119.60599999999999</v>
      </c>
      <c r="EM14" s="9">
        <v>42.116999999999997</v>
      </c>
      <c r="EN14" s="9">
        <v>77.489000000000004</v>
      </c>
      <c r="EO14" s="9">
        <v>113.46</v>
      </c>
      <c r="EP14" s="9">
        <v>39.484999999999999</v>
      </c>
      <c r="EQ14" s="9">
        <v>73.974999999999994</v>
      </c>
      <c r="ER14" s="9">
        <v>61.216999999999999</v>
      </c>
      <c r="ES14" s="9">
        <v>23.945</v>
      </c>
      <c r="ET14" s="9">
        <v>37.271999999999998</v>
      </c>
      <c r="EU14" s="9">
        <v>52.244</v>
      </c>
      <c r="EV14" s="9">
        <v>15.541</v>
      </c>
      <c r="EW14" s="9">
        <v>36.703000000000003</v>
      </c>
      <c r="EX14" s="9">
        <v>103.55800000000001</v>
      </c>
      <c r="EY14" s="9">
        <v>37.97</v>
      </c>
      <c r="EZ14" s="9">
        <v>65.587999999999994</v>
      </c>
      <c r="FA14" s="9">
        <v>56.709000000000003</v>
      </c>
      <c r="FB14" s="9">
        <v>22.776</v>
      </c>
      <c r="FC14" s="9">
        <v>33.933</v>
      </c>
      <c r="FD14" s="9">
        <v>46.848999999999997</v>
      </c>
      <c r="FE14" s="9">
        <v>15.194000000000001</v>
      </c>
      <c r="FF14" s="9">
        <v>31.655000000000001</v>
      </c>
      <c r="FG14" s="9">
        <v>9.9019999999999992</v>
      </c>
      <c r="FH14" s="9">
        <v>1.5149999999999999</v>
      </c>
      <c r="FI14" s="9">
        <v>8.3870000000000005</v>
      </c>
      <c r="FJ14" s="9">
        <v>4.508</v>
      </c>
      <c r="FK14" s="9">
        <v>1.169</v>
      </c>
      <c r="FL14" s="9">
        <v>3.339</v>
      </c>
      <c r="FM14" s="9">
        <v>5.3940000000000001</v>
      </c>
      <c r="FN14" s="9">
        <v>0.34599999999999997</v>
      </c>
      <c r="FO14" s="9">
        <v>5.048</v>
      </c>
      <c r="FP14" s="9">
        <v>6.1459999999999999</v>
      </c>
      <c r="FQ14" s="9">
        <v>2.6320000000000001</v>
      </c>
      <c r="FR14" s="9">
        <v>3.5139999999999998</v>
      </c>
      <c r="FS14" s="9">
        <v>1.2250000000000001</v>
      </c>
      <c r="FT14" s="9">
        <v>0.38700000000000001</v>
      </c>
      <c r="FU14" s="9">
        <v>0.83799999999999997</v>
      </c>
      <c r="FV14" s="9">
        <v>4.9210000000000003</v>
      </c>
      <c r="FW14" s="9">
        <v>2.2450000000000001</v>
      </c>
      <c r="FX14" s="9">
        <v>2.6760000000000002</v>
      </c>
      <c r="FY14" s="9">
        <v>27.866</v>
      </c>
      <c r="FZ14" s="9">
        <v>9.9890000000000008</v>
      </c>
      <c r="GA14" s="9">
        <v>17.876999999999999</v>
      </c>
      <c r="GB14" s="9">
        <v>26.428999999999998</v>
      </c>
      <c r="GC14" s="9">
        <v>9.4429999999999996</v>
      </c>
      <c r="GD14" s="9">
        <v>16.986000000000001</v>
      </c>
      <c r="GE14" s="9">
        <v>13.733000000000001</v>
      </c>
      <c r="GF14" s="9">
        <v>5.4610000000000003</v>
      </c>
      <c r="GG14" s="9">
        <v>8.2720000000000002</v>
      </c>
      <c r="GH14" s="9">
        <v>12.696</v>
      </c>
      <c r="GI14" s="9">
        <v>3.9820000000000002</v>
      </c>
      <c r="GJ14" s="9">
        <v>8.7140000000000004</v>
      </c>
      <c r="GK14" s="9">
        <v>23.715</v>
      </c>
      <c r="GL14" s="9">
        <v>9.1850000000000005</v>
      </c>
      <c r="GM14" s="9">
        <v>14.531000000000001</v>
      </c>
      <c r="GN14" s="9">
        <v>12.340999999999999</v>
      </c>
      <c r="GO14" s="9">
        <v>5.2030000000000003</v>
      </c>
      <c r="GP14" s="9">
        <v>7.1369999999999996</v>
      </c>
      <c r="GQ14" s="9">
        <v>11.375</v>
      </c>
      <c r="GR14" s="9">
        <v>3.9820000000000002</v>
      </c>
      <c r="GS14" s="9">
        <v>7.3929999999999998</v>
      </c>
      <c r="GT14" s="9">
        <v>2.714</v>
      </c>
      <c r="GU14" s="9">
        <v>0.25800000000000001</v>
      </c>
      <c r="GV14" s="9">
        <v>2.456</v>
      </c>
      <c r="GW14" s="9">
        <v>1.393</v>
      </c>
      <c r="GX14" s="9">
        <v>0.25800000000000001</v>
      </c>
      <c r="GY14" s="9">
        <v>1.135</v>
      </c>
      <c r="GZ14" s="9">
        <v>1.321</v>
      </c>
      <c r="HA14" s="9">
        <v>0</v>
      </c>
      <c r="HB14" s="9">
        <v>1.321</v>
      </c>
      <c r="HC14" s="9">
        <v>1.4370000000000001</v>
      </c>
      <c r="HD14" s="9">
        <v>0.54600000000000004</v>
      </c>
      <c r="HE14" s="9">
        <v>0.89100000000000001</v>
      </c>
      <c r="HF14" s="9">
        <v>0.29399999999999998</v>
      </c>
      <c r="HG14" s="9">
        <v>0</v>
      </c>
      <c r="HH14" s="9">
        <v>0.29399999999999998</v>
      </c>
      <c r="HI14" s="9">
        <v>1.143</v>
      </c>
      <c r="HJ14" s="9">
        <v>0.54600000000000004</v>
      </c>
      <c r="HK14" s="9">
        <v>0.59799999999999998</v>
      </c>
      <c r="HL14" s="9">
        <v>5.5659999999999998</v>
      </c>
      <c r="HM14" s="9">
        <v>1.9790000000000001</v>
      </c>
      <c r="HN14" s="9">
        <v>3.5870000000000002</v>
      </c>
      <c r="HO14" s="9">
        <v>4.9980000000000002</v>
      </c>
      <c r="HP14" s="9">
        <v>1.9059999999999999</v>
      </c>
      <c r="HQ14" s="9">
        <v>3.0920000000000001</v>
      </c>
      <c r="HR14" s="9">
        <v>2.5529999999999999</v>
      </c>
      <c r="HS14" s="9">
        <v>0.91300000000000003</v>
      </c>
      <c r="HT14" s="9">
        <v>1.64</v>
      </c>
      <c r="HU14" s="9">
        <v>2.444</v>
      </c>
      <c r="HV14" s="9">
        <v>0.99299999999999999</v>
      </c>
      <c r="HW14" s="9">
        <v>1.452</v>
      </c>
      <c r="HX14" s="9">
        <v>4.4649999999999999</v>
      </c>
      <c r="HY14" s="9">
        <v>1.66</v>
      </c>
      <c r="HZ14" s="9">
        <v>2.8050000000000002</v>
      </c>
      <c r="IA14" s="9">
        <v>2.2480000000000002</v>
      </c>
      <c r="IB14" s="9">
        <v>0.82499999999999996</v>
      </c>
      <c r="IC14" s="9">
        <v>1.4239999999999999</v>
      </c>
      <c r="ID14" s="9">
        <v>2.2170000000000001</v>
      </c>
      <c r="IE14" s="9">
        <v>0.83499999999999996</v>
      </c>
      <c r="IF14" s="9">
        <v>1.381</v>
      </c>
      <c r="IG14" s="9">
        <v>0.53300000000000003</v>
      </c>
      <c r="IH14" s="9">
        <v>0.246</v>
      </c>
      <c r="II14" s="9">
        <v>0.28699999999999998</v>
      </c>
      <c r="IJ14" s="9">
        <v>0.30499999999999999</v>
      </c>
      <c r="IK14" s="9">
        <v>8.7999999999999995E-2</v>
      </c>
      <c r="IL14" s="9">
        <v>0.217</v>
      </c>
      <c r="IM14" s="9">
        <v>0.22800000000000001</v>
      </c>
      <c r="IN14" s="9">
        <v>0.158</v>
      </c>
      <c r="IO14" s="9">
        <v>7.0000000000000007E-2</v>
      </c>
      <c r="IP14" s="9">
        <v>0.56799999999999995</v>
      </c>
      <c r="IQ14" s="9">
        <v>7.2999999999999995E-2</v>
      </c>
    </row>
    <row r="15" spans="1:251">
      <c r="A15" s="10">
        <v>43497</v>
      </c>
      <c r="B15" s="9">
        <v>51.694000000000003</v>
      </c>
      <c r="C15" s="9">
        <v>79.213999999999999</v>
      </c>
      <c r="D15" s="9">
        <v>125.703</v>
      </c>
      <c r="E15" s="9">
        <v>54.265999999999998</v>
      </c>
      <c r="F15" s="9">
        <v>71.436000000000007</v>
      </c>
      <c r="G15" s="9">
        <v>34.671999999999997</v>
      </c>
      <c r="H15" s="9">
        <v>12.432</v>
      </c>
      <c r="I15" s="9">
        <v>22.241</v>
      </c>
      <c r="J15" s="9">
        <v>15.509</v>
      </c>
      <c r="K15" s="9">
        <v>7.827</v>
      </c>
      <c r="L15" s="9">
        <v>7.6820000000000004</v>
      </c>
      <c r="M15" s="9">
        <v>19.163</v>
      </c>
      <c r="N15" s="9">
        <v>4.6050000000000004</v>
      </c>
      <c r="O15" s="9">
        <v>14.558</v>
      </c>
      <c r="P15" s="9">
        <v>32.856999999999999</v>
      </c>
      <c r="Q15" s="9">
        <v>8.8119999999999994</v>
      </c>
      <c r="R15" s="9">
        <v>24.045000000000002</v>
      </c>
      <c r="S15" s="9">
        <v>6.7080000000000002</v>
      </c>
      <c r="T15" s="9">
        <v>2.5489999999999999</v>
      </c>
      <c r="U15" s="9">
        <v>4.1580000000000004</v>
      </c>
      <c r="V15" s="9">
        <v>26.149000000000001</v>
      </c>
      <c r="W15" s="9">
        <v>6.2629999999999999</v>
      </c>
      <c r="X15" s="9">
        <v>19.887</v>
      </c>
      <c r="Y15" s="9">
        <v>290.36799999999999</v>
      </c>
      <c r="Z15" s="9">
        <v>114.366</v>
      </c>
      <c r="AA15" s="9">
        <v>176.00200000000001</v>
      </c>
      <c r="AB15" s="9">
        <v>273.54500000000002</v>
      </c>
      <c r="AC15" s="9">
        <v>107.19799999999999</v>
      </c>
      <c r="AD15" s="9">
        <v>166.34800000000001</v>
      </c>
      <c r="AE15" s="9">
        <v>126.18600000000001</v>
      </c>
      <c r="AF15" s="9">
        <v>53.286999999999999</v>
      </c>
      <c r="AG15" s="9">
        <v>72.899000000000001</v>
      </c>
      <c r="AH15" s="9">
        <v>147.35900000000001</v>
      </c>
      <c r="AI15" s="9">
        <v>53.91</v>
      </c>
      <c r="AJ15" s="9">
        <v>93.448999999999998</v>
      </c>
      <c r="AK15" s="9">
        <v>240.89099999999999</v>
      </c>
      <c r="AL15" s="9">
        <v>91.25</v>
      </c>
      <c r="AM15" s="9">
        <v>149.63999999999999</v>
      </c>
      <c r="AN15" s="9">
        <v>109.078</v>
      </c>
      <c r="AO15" s="9">
        <v>44.719000000000001</v>
      </c>
      <c r="AP15" s="9">
        <v>64.358999999999995</v>
      </c>
      <c r="AQ15" s="9">
        <v>131.81299999999999</v>
      </c>
      <c r="AR15" s="9">
        <v>46.531999999999996</v>
      </c>
      <c r="AS15" s="9">
        <v>85.281000000000006</v>
      </c>
      <c r="AT15" s="9">
        <v>32.655000000000001</v>
      </c>
      <c r="AU15" s="9">
        <v>15.946999999999999</v>
      </c>
      <c r="AV15" s="9">
        <v>16.707000000000001</v>
      </c>
      <c r="AW15" s="9">
        <v>17.108000000000001</v>
      </c>
      <c r="AX15" s="9">
        <v>8.5679999999999996</v>
      </c>
      <c r="AY15" s="9">
        <v>8.5399999999999991</v>
      </c>
      <c r="AZ15" s="9">
        <v>15.545999999999999</v>
      </c>
      <c r="BA15" s="9">
        <v>7.3789999999999996</v>
      </c>
      <c r="BB15" s="9">
        <v>8.1669999999999998</v>
      </c>
      <c r="BC15" s="9">
        <v>16.823</v>
      </c>
      <c r="BD15" s="9">
        <v>7.1689999999999996</v>
      </c>
      <c r="BE15" s="9">
        <v>9.6539999999999999</v>
      </c>
      <c r="BF15" s="9">
        <v>2.8889999999999998</v>
      </c>
      <c r="BG15" s="9">
        <v>1.3260000000000001</v>
      </c>
      <c r="BH15" s="9">
        <v>1.5640000000000001</v>
      </c>
      <c r="BI15" s="9">
        <v>13.933999999999999</v>
      </c>
      <c r="BJ15" s="9">
        <v>5.843</v>
      </c>
      <c r="BK15" s="9">
        <v>8.09</v>
      </c>
      <c r="BL15" s="9">
        <v>221.53399999999999</v>
      </c>
      <c r="BM15" s="9">
        <v>85.491</v>
      </c>
      <c r="BN15" s="9">
        <v>136.04300000000001</v>
      </c>
      <c r="BO15" s="9">
        <v>213.73400000000001</v>
      </c>
      <c r="BP15" s="9">
        <v>82.869</v>
      </c>
      <c r="BQ15" s="9">
        <v>130.86500000000001</v>
      </c>
      <c r="BR15" s="9">
        <v>108.35899999999999</v>
      </c>
      <c r="BS15" s="9">
        <v>43.515999999999998</v>
      </c>
      <c r="BT15" s="9">
        <v>64.841999999999999</v>
      </c>
      <c r="BU15" s="9">
        <v>105.375</v>
      </c>
      <c r="BV15" s="9">
        <v>39.351999999999997</v>
      </c>
      <c r="BW15" s="9">
        <v>66.022999999999996</v>
      </c>
      <c r="BX15" s="9">
        <v>198.81800000000001</v>
      </c>
      <c r="BY15" s="9">
        <v>74.325000000000003</v>
      </c>
      <c r="BZ15" s="9">
        <v>124.492</v>
      </c>
      <c r="CA15" s="9">
        <v>104.821</v>
      </c>
      <c r="CB15" s="9">
        <v>40.85</v>
      </c>
      <c r="CC15" s="9">
        <v>63.97</v>
      </c>
      <c r="CD15" s="9">
        <v>93.997</v>
      </c>
      <c r="CE15" s="9">
        <v>33.475000000000001</v>
      </c>
      <c r="CF15" s="9">
        <v>60.521999999999998</v>
      </c>
      <c r="CG15" s="9">
        <v>14.916</v>
      </c>
      <c r="CH15" s="9">
        <v>8.5429999999999993</v>
      </c>
      <c r="CI15" s="9">
        <v>6.3730000000000002</v>
      </c>
      <c r="CJ15" s="9">
        <v>3.5379999999999998</v>
      </c>
      <c r="CK15" s="9">
        <v>2.6659999999999999</v>
      </c>
      <c r="CL15" s="9">
        <v>0.872</v>
      </c>
      <c r="CM15" s="9">
        <v>11.378</v>
      </c>
      <c r="CN15" s="9">
        <v>5.8769999999999998</v>
      </c>
      <c r="CO15" s="9">
        <v>5.5010000000000003</v>
      </c>
      <c r="CP15" s="9">
        <v>7.8</v>
      </c>
      <c r="CQ15" s="9">
        <v>2.6219999999999999</v>
      </c>
      <c r="CR15" s="9">
        <v>5.1779999999999999</v>
      </c>
      <c r="CS15" s="9">
        <v>2.7679999999999998</v>
      </c>
      <c r="CT15" s="9">
        <v>1.7589999999999999</v>
      </c>
      <c r="CU15" s="9">
        <v>1.0089999999999999</v>
      </c>
      <c r="CV15" s="9">
        <v>5.032</v>
      </c>
      <c r="CW15" s="9">
        <v>0.86399999999999999</v>
      </c>
      <c r="CX15" s="9">
        <v>4.1689999999999996</v>
      </c>
      <c r="CY15" s="9">
        <v>76.456000000000003</v>
      </c>
      <c r="CZ15" s="9">
        <v>28.245000000000001</v>
      </c>
      <c r="DA15" s="9">
        <v>48.210999999999999</v>
      </c>
      <c r="DB15" s="9">
        <v>72.091999999999999</v>
      </c>
      <c r="DC15" s="9">
        <v>26.622</v>
      </c>
      <c r="DD15" s="9">
        <v>45.47</v>
      </c>
      <c r="DE15" s="9">
        <v>35.755000000000003</v>
      </c>
      <c r="DF15" s="9">
        <v>11.115</v>
      </c>
      <c r="DG15" s="9">
        <v>24.64</v>
      </c>
      <c r="DH15" s="9">
        <v>36.337000000000003</v>
      </c>
      <c r="DI15" s="9">
        <v>15.506</v>
      </c>
      <c r="DJ15" s="9">
        <v>20.831</v>
      </c>
      <c r="DK15" s="9">
        <v>66.290999999999997</v>
      </c>
      <c r="DL15" s="9">
        <v>24.684000000000001</v>
      </c>
      <c r="DM15" s="9">
        <v>41.606999999999999</v>
      </c>
      <c r="DN15" s="9">
        <v>32.993000000000002</v>
      </c>
      <c r="DO15" s="9">
        <v>10.204000000000001</v>
      </c>
      <c r="DP15" s="9">
        <v>22.789000000000001</v>
      </c>
      <c r="DQ15" s="9">
        <v>33.298000000000002</v>
      </c>
      <c r="DR15" s="9">
        <v>14.48</v>
      </c>
      <c r="DS15" s="9">
        <v>18.818000000000001</v>
      </c>
      <c r="DT15" s="9">
        <v>5.8010000000000002</v>
      </c>
      <c r="DU15" s="9">
        <v>1.9379999999999999</v>
      </c>
      <c r="DV15" s="9">
        <v>3.863</v>
      </c>
      <c r="DW15" s="9">
        <v>2.762</v>
      </c>
      <c r="DX15" s="9">
        <v>0.91200000000000003</v>
      </c>
      <c r="DY15" s="9">
        <v>1.851</v>
      </c>
      <c r="DZ15" s="9">
        <v>3.0390000000000001</v>
      </c>
      <c r="EA15" s="9">
        <v>1.026</v>
      </c>
      <c r="EB15" s="9">
        <v>2.0129999999999999</v>
      </c>
      <c r="EC15" s="9">
        <v>4.3639999999999999</v>
      </c>
      <c r="ED15" s="9">
        <v>1.6240000000000001</v>
      </c>
      <c r="EE15" s="9">
        <v>2.74</v>
      </c>
      <c r="EF15" s="9">
        <v>0.871</v>
      </c>
      <c r="EG15" s="9">
        <v>0.32300000000000001</v>
      </c>
      <c r="EH15" s="9">
        <v>0.54800000000000004</v>
      </c>
      <c r="EI15" s="9">
        <v>3.4929999999999999</v>
      </c>
      <c r="EJ15" s="9">
        <v>1.3009999999999999</v>
      </c>
      <c r="EK15" s="9">
        <v>2.1920000000000002</v>
      </c>
      <c r="EL15" s="9">
        <v>120.678</v>
      </c>
      <c r="EM15" s="9">
        <v>40.396999999999998</v>
      </c>
      <c r="EN15" s="9">
        <v>80.281000000000006</v>
      </c>
      <c r="EO15" s="9">
        <v>110.843</v>
      </c>
      <c r="EP15" s="9">
        <v>38.856000000000002</v>
      </c>
      <c r="EQ15" s="9">
        <v>71.986999999999995</v>
      </c>
      <c r="ER15" s="9">
        <v>60.34</v>
      </c>
      <c r="ES15" s="9">
        <v>23.9</v>
      </c>
      <c r="ET15" s="9">
        <v>36.44</v>
      </c>
      <c r="EU15" s="9">
        <v>50.503</v>
      </c>
      <c r="EV15" s="9">
        <v>14.956</v>
      </c>
      <c r="EW15" s="9">
        <v>35.546999999999997</v>
      </c>
      <c r="EX15" s="9">
        <v>100.667</v>
      </c>
      <c r="EY15" s="9">
        <v>38.04</v>
      </c>
      <c r="EZ15" s="9">
        <v>62.628</v>
      </c>
      <c r="FA15" s="9">
        <v>55.591000000000001</v>
      </c>
      <c r="FB15" s="9">
        <v>23.472000000000001</v>
      </c>
      <c r="FC15" s="9">
        <v>32.118000000000002</v>
      </c>
      <c r="FD15" s="9">
        <v>45.076000000000001</v>
      </c>
      <c r="FE15" s="9">
        <v>14.567</v>
      </c>
      <c r="FF15" s="9">
        <v>30.509</v>
      </c>
      <c r="FG15" s="9">
        <v>10.176</v>
      </c>
      <c r="FH15" s="9">
        <v>0.81599999999999995</v>
      </c>
      <c r="FI15" s="9">
        <v>9.359</v>
      </c>
      <c r="FJ15" s="9">
        <v>4.7489999999999997</v>
      </c>
      <c r="FK15" s="9">
        <v>0.42699999999999999</v>
      </c>
      <c r="FL15" s="9">
        <v>4.3220000000000001</v>
      </c>
      <c r="FM15" s="9">
        <v>5.4260000000000002</v>
      </c>
      <c r="FN15" s="9">
        <v>0.38900000000000001</v>
      </c>
      <c r="FO15" s="9">
        <v>5.0380000000000003</v>
      </c>
      <c r="FP15" s="9">
        <v>9.8350000000000009</v>
      </c>
      <c r="FQ15" s="9">
        <v>1.5409999999999999</v>
      </c>
      <c r="FR15" s="9">
        <v>8.2940000000000005</v>
      </c>
      <c r="FS15" s="9">
        <v>2.4409999999999998</v>
      </c>
      <c r="FT15" s="9">
        <v>0</v>
      </c>
      <c r="FU15" s="9">
        <v>2.4409999999999998</v>
      </c>
      <c r="FV15" s="9">
        <v>7.3940000000000001</v>
      </c>
      <c r="FW15" s="9">
        <v>1.5409999999999999</v>
      </c>
      <c r="FX15" s="9">
        <v>5.8540000000000001</v>
      </c>
      <c r="FY15" s="9">
        <v>26.539000000000001</v>
      </c>
      <c r="FZ15" s="9">
        <v>9.7170000000000005</v>
      </c>
      <c r="GA15" s="9">
        <v>16.821999999999999</v>
      </c>
      <c r="GB15" s="9">
        <v>25.654</v>
      </c>
      <c r="GC15" s="9">
        <v>9.3149999999999995</v>
      </c>
      <c r="GD15" s="9">
        <v>16.338000000000001</v>
      </c>
      <c r="GE15" s="9">
        <v>12.798999999999999</v>
      </c>
      <c r="GF15" s="9">
        <v>5.3369999999999997</v>
      </c>
      <c r="GG15" s="9">
        <v>7.4619999999999997</v>
      </c>
      <c r="GH15" s="9">
        <v>12.853999999999999</v>
      </c>
      <c r="GI15" s="9">
        <v>3.9780000000000002</v>
      </c>
      <c r="GJ15" s="9">
        <v>8.8759999999999994</v>
      </c>
      <c r="GK15" s="9">
        <v>24.314</v>
      </c>
      <c r="GL15" s="9">
        <v>8.48</v>
      </c>
      <c r="GM15" s="9">
        <v>15.834</v>
      </c>
      <c r="GN15" s="9">
        <v>12.074</v>
      </c>
      <c r="GO15" s="9">
        <v>4.6120000000000001</v>
      </c>
      <c r="GP15" s="9">
        <v>7.4619999999999997</v>
      </c>
      <c r="GQ15" s="9">
        <v>12.24</v>
      </c>
      <c r="GR15" s="9">
        <v>3.8679999999999999</v>
      </c>
      <c r="GS15" s="9">
        <v>8.3719999999999999</v>
      </c>
      <c r="GT15" s="9">
        <v>1.339</v>
      </c>
      <c r="GU15" s="9">
        <v>0.83499999999999996</v>
      </c>
      <c r="GV15" s="9">
        <v>0.504</v>
      </c>
      <c r="GW15" s="9">
        <v>0.72499999999999998</v>
      </c>
      <c r="GX15" s="9">
        <v>0.72499999999999998</v>
      </c>
      <c r="GY15" s="9">
        <v>0</v>
      </c>
      <c r="GZ15" s="9">
        <v>0.61399999999999999</v>
      </c>
      <c r="HA15" s="9">
        <v>0.11</v>
      </c>
      <c r="HB15" s="9">
        <v>0.504</v>
      </c>
      <c r="HC15" s="9">
        <v>0.88600000000000001</v>
      </c>
      <c r="HD15" s="9">
        <v>0.40200000000000002</v>
      </c>
      <c r="HE15" s="9">
        <v>0.48399999999999999</v>
      </c>
      <c r="HF15" s="9">
        <v>0.38800000000000001</v>
      </c>
      <c r="HG15" s="9">
        <v>0.122</v>
      </c>
      <c r="HH15" s="9">
        <v>0.26600000000000001</v>
      </c>
      <c r="HI15" s="9">
        <v>0.497</v>
      </c>
      <c r="HJ15" s="9">
        <v>0.28000000000000003</v>
      </c>
      <c r="HK15" s="9">
        <v>0.218</v>
      </c>
      <c r="HL15" s="9">
        <v>5.3010000000000002</v>
      </c>
      <c r="HM15" s="9">
        <v>2.1960000000000002</v>
      </c>
      <c r="HN15" s="9">
        <v>3.1059999999999999</v>
      </c>
      <c r="HO15" s="9">
        <v>4.9029999999999996</v>
      </c>
      <c r="HP15" s="9">
        <v>2.004</v>
      </c>
      <c r="HQ15" s="9">
        <v>2.899</v>
      </c>
      <c r="HR15" s="9">
        <v>2.4470000000000001</v>
      </c>
      <c r="HS15" s="9">
        <v>1.3420000000000001</v>
      </c>
      <c r="HT15" s="9">
        <v>1.105</v>
      </c>
      <c r="HU15" s="9">
        <v>2.4550000000000001</v>
      </c>
      <c r="HV15" s="9">
        <v>0.66200000000000003</v>
      </c>
      <c r="HW15" s="9">
        <v>1.7929999999999999</v>
      </c>
      <c r="HX15" s="9">
        <v>4.1100000000000003</v>
      </c>
      <c r="HY15" s="9">
        <v>1.762</v>
      </c>
      <c r="HZ15" s="9">
        <v>2.3479999999999999</v>
      </c>
      <c r="IA15" s="9">
        <v>2.0350000000000001</v>
      </c>
      <c r="IB15" s="9">
        <v>1.101</v>
      </c>
      <c r="IC15" s="9">
        <v>0.93400000000000005</v>
      </c>
      <c r="ID15" s="9">
        <v>2.0750000000000002</v>
      </c>
      <c r="IE15" s="9">
        <v>0.66200000000000003</v>
      </c>
      <c r="IF15" s="9">
        <v>1.4139999999999999</v>
      </c>
      <c r="IG15" s="9">
        <v>0.79200000000000004</v>
      </c>
      <c r="IH15" s="9">
        <v>0.24199999999999999</v>
      </c>
      <c r="II15" s="9">
        <v>0.55100000000000005</v>
      </c>
      <c r="IJ15" s="9">
        <v>0.41299999999999998</v>
      </c>
      <c r="IK15" s="9">
        <v>0.24199999999999999</v>
      </c>
      <c r="IL15" s="9">
        <v>0.17100000000000001</v>
      </c>
      <c r="IM15" s="9">
        <v>0.38</v>
      </c>
      <c r="IN15" s="9">
        <v>0</v>
      </c>
      <c r="IO15" s="9">
        <v>0.38</v>
      </c>
      <c r="IP15" s="9">
        <v>0.39900000000000002</v>
      </c>
      <c r="IQ15" s="9">
        <v>0.192</v>
      </c>
    </row>
    <row r="16" spans="1:251">
      <c r="A16" s="10">
        <v>43862</v>
      </c>
      <c r="B16" s="9">
        <v>51.747999999999998</v>
      </c>
      <c r="C16" s="9">
        <v>86.566000000000003</v>
      </c>
      <c r="D16" s="9">
        <v>137.21799999999999</v>
      </c>
      <c r="E16" s="9">
        <v>53.152999999999999</v>
      </c>
      <c r="F16" s="9">
        <v>84.064999999999998</v>
      </c>
      <c r="G16" s="9">
        <v>48.875</v>
      </c>
      <c r="H16" s="9">
        <v>14.031000000000001</v>
      </c>
      <c r="I16" s="9">
        <v>34.843000000000004</v>
      </c>
      <c r="J16" s="9">
        <v>21.545999999999999</v>
      </c>
      <c r="K16" s="9">
        <v>5.6070000000000002</v>
      </c>
      <c r="L16" s="9">
        <v>15.939</v>
      </c>
      <c r="M16" s="9">
        <v>27.329000000000001</v>
      </c>
      <c r="N16" s="9">
        <v>8.4250000000000007</v>
      </c>
      <c r="O16" s="9">
        <v>18.904</v>
      </c>
      <c r="P16" s="9">
        <v>15.986000000000001</v>
      </c>
      <c r="Q16" s="9">
        <v>5.306</v>
      </c>
      <c r="R16" s="9">
        <v>10.68</v>
      </c>
      <c r="S16" s="9">
        <v>4.0410000000000004</v>
      </c>
      <c r="T16" s="9">
        <v>1.7190000000000001</v>
      </c>
      <c r="U16" s="9">
        <v>2.3220000000000001</v>
      </c>
      <c r="V16" s="9">
        <v>11.945</v>
      </c>
      <c r="W16" s="9">
        <v>3.5870000000000002</v>
      </c>
      <c r="X16" s="9">
        <v>8.3580000000000005</v>
      </c>
      <c r="Y16" s="9">
        <v>294.95800000000003</v>
      </c>
      <c r="Z16" s="9">
        <v>114.04</v>
      </c>
      <c r="AA16" s="9">
        <v>180.91800000000001</v>
      </c>
      <c r="AB16" s="9">
        <v>275.16000000000003</v>
      </c>
      <c r="AC16" s="9">
        <v>106.788</v>
      </c>
      <c r="AD16" s="9">
        <v>168.37200000000001</v>
      </c>
      <c r="AE16" s="9">
        <v>146.119</v>
      </c>
      <c r="AF16" s="9">
        <v>58.728000000000002</v>
      </c>
      <c r="AG16" s="9">
        <v>87.391000000000005</v>
      </c>
      <c r="AH16" s="9">
        <v>129.041</v>
      </c>
      <c r="AI16" s="9">
        <v>48.06</v>
      </c>
      <c r="AJ16" s="9">
        <v>80.980999999999995</v>
      </c>
      <c r="AK16" s="9">
        <v>242.40700000000001</v>
      </c>
      <c r="AL16" s="9">
        <v>95.855000000000004</v>
      </c>
      <c r="AM16" s="9">
        <v>146.553</v>
      </c>
      <c r="AN16" s="9">
        <v>131.14400000000001</v>
      </c>
      <c r="AO16" s="9">
        <v>54.771000000000001</v>
      </c>
      <c r="AP16" s="9">
        <v>76.373000000000005</v>
      </c>
      <c r="AQ16" s="9">
        <v>111.264</v>
      </c>
      <c r="AR16" s="9">
        <v>41.084000000000003</v>
      </c>
      <c r="AS16" s="9">
        <v>70.180000000000007</v>
      </c>
      <c r="AT16" s="9">
        <v>32.753</v>
      </c>
      <c r="AU16" s="9">
        <v>10.933</v>
      </c>
      <c r="AV16" s="9">
        <v>21.818999999999999</v>
      </c>
      <c r="AW16" s="9">
        <v>14.975</v>
      </c>
      <c r="AX16" s="9">
        <v>3.9569999999999999</v>
      </c>
      <c r="AY16" s="9">
        <v>11.018000000000001</v>
      </c>
      <c r="AZ16" s="9">
        <v>17.777000000000001</v>
      </c>
      <c r="BA16" s="9">
        <v>6.976</v>
      </c>
      <c r="BB16" s="9">
        <v>10.801</v>
      </c>
      <c r="BC16" s="9">
        <v>19.797999999999998</v>
      </c>
      <c r="BD16" s="9">
        <v>7.2519999999999998</v>
      </c>
      <c r="BE16" s="9">
        <v>12.545999999999999</v>
      </c>
      <c r="BF16" s="9">
        <v>7.11</v>
      </c>
      <c r="BG16" s="9">
        <v>3.1480000000000001</v>
      </c>
      <c r="BH16" s="9">
        <v>3.9630000000000001</v>
      </c>
      <c r="BI16" s="9">
        <v>12.686999999999999</v>
      </c>
      <c r="BJ16" s="9">
        <v>4.1040000000000001</v>
      </c>
      <c r="BK16" s="9">
        <v>8.5830000000000002</v>
      </c>
      <c r="BL16" s="9">
        <v>231.642</v>
      </c>
      <c r="BM16" s="9">
        <v>84.337999999999994</v>
      </c>
      <c r="BN16" s="9">
        <v>147.30500000000001</v>
      </c>
      <c r="BO16" s="9">
        <v>220.26</v>
      </c>
      <c r="BP16" s="9">
        <v>82.215000000000003</v>
      </c>
      <c r="BQ16" s="9">
        <v>138.04400000000001</v>
      </c>
      <c r="BR16" s="9">
        <v>97.078000000000003</v>
      </c>
      <c r="BS16" s="9">
        <v>35.125999999999998</v>
      </c>
      <c r="BT16" s="9">
        <v>61.951999999999998</v>
      </c>
      <c r="BU16" s="9">
        <v>123.182</v>
      </c>
      <c r="BV16" s="9">
        <v>47.088999999999999</v>
      </c>
      <c r="BW16" s="9">
        <v>76.093000000000004</v>
      </c>
      <c r="BX16" s="9">
        <v>202.68</v>
      </c>
      <c r="BY16" s="9">
        <v>77.022000000000006</v>
      </c>
      <c r="BZ16" s="9">
        <v>125.657</v>
      </c>
      <c r="CA16" s="9">
        <v>90.009</v>
      </c>
      <c r="CB16" s="9">
        <v>33.71</v>
      </c>
      <c r="CC16" s="9">
        <v>56.298999999999999</v>
      </c>
      <c r="CD16" s="9">
        <v>112.67100000000001</v>
      </c>
      <c r="CE16" s="9">
        <v>43.313000000000002</v>
      </c>
      <c r="CF16" s="9">
        <v>69.358000000000004</v>
      </c>
      <c r="CG16" s="9">
        <v>17.579999999999998</v>
      </c>
      <c r="CH16" s="9">
        <v>5.1929999999999996</v>
      </c>
      <c r="CI16" s="9">
        <v>12.387</v>
      </c>
      <c r="CJ16" s="9">
        <v>7.069</v>
      </c>
      <c r="CK16" s="9">
        <v>1.4159999999999999</v>
      </c>
      <c r="CL16" s="9">
        <v>5.6529999999999996</v>
      </c>
      <c r="CM16" s="9">
        <v>10.510999999999999</v>
      </c>
      <c r="CN16" s="9">
        <v>3.7770000000000001</v>
      </c>
      <c r="CO16" s="9">
        <v>6.734</v>
      </c>
      <c r="CP16" s="9">
        <v>11.382999999999999</v>
      </c>
      <c r="CQ16" s="9">
        <v>2.1230000000000002</v>
      </c>
      <c r="CR16" s="9">
        <v>9.26</v>
      </c>
      <c r="CS16" s="9">
        <v>1.4450000000000001</v>
      </c>
      <c r="CT16" s="9">
        <v>0</v>
      </c>
      <c r="CU16" s="9">
        <v>1.4450000000000001</v>
      </c>
      <c r="CV16" s="9">
        <v>9.9380000000000006</v>
      </c>
      <c r="CW16" s="9">
        <v>2.1230000000000002</v>
      </c>
      <c r="CX16" s="9">
        <v>7.8150000000000004</v>
      </c>
      <c r="CY16" s="9">
        <v>89.738</v>
      </c>
      <c r="CZ16" s="9">
        <v>34.414000000000001</v>
      </c>
      <c r="DA16" s="9">
        <v>55.323999999999998</v>
      </c>
      <c r="DB16" s="9">
        <v>84.558000000000007</v>
      </c>
      <c r="DC16" s="9">
        <v>32.317999999999998</v>
      </c>
      <c r="DD16" s="9">
        <v>52.24</v>
      </c>
      <c r="DE16" s="9">
        <v>41.454999999999998</v>
      </c>
      <c r="DF16" s="9">
        <v>16.173999999999999</v>
      </c>
      <c r="DG16" s="9">
        <v>25.28</v>
      </c>
      <c r="DH16" s="9">
        <v>43.103000000000002</v>
      </c>
      <c r="DI16" s="9">
        <v>16.143999999999998</v>
      </c>
      <c r="DJ16" s="9">
        <v>26.959</v>
      </c>
      <c r="DK16" s="9">
        <v>77.744</v>
      </c>
      <c r="DL16" s="9">
        <v>30.885000000000002</v>
      </c>
      <c r="DM16" s="9">
        <v>46.86</v>
      </c>
      <c r="DN16" s="9">
        <v>38.542000000000002</v>
      </c>
      <c r="DO16" s="9">
        <v>15.595000000000001</v>
      </c>
      <c r="DP16" s="9">
        <v>22.948</v>
      </c>
      <c r="DQ16" s="9">
        <v>39.201999999999998</v>
      </c>
      <c r="DR16" s="9">
        <v>15.29</v>
      </c>
      <c r="DS16" s="9">
        <v>23.911999999999999</v>
      </c>
      <c r="DT16" s="9">
        <v>6.8140000000000001</v>
      </c>
      <c r="DU16" s="9">
        <v>1.4330000000000001</v>
      </c>
      <c r="DV16" s="9">
        <v>5.38</v>
      </c>
      <c r="DW16" s="9">
        <v>2.9119999999999999</v>
      </c>
      <c r="DX16" s="9">
        <v>0.57999999999999996</v>
      </c>
      <c r="DY16" s="9">
        <v>2.3330000000000002</v>
      </c>
      <c r="DZ16" s="9">
        <v>3.9009999999999998</v>
      </c>
      <c r="EA16" s="9">
        <v>0.85399999999999998</v>
      </c>
      <c r="EB16" s="9">
        <v>3.048</v>
      </c>
      <c r="EC16" s="9">
        <v>5.18</v>
      </c>
      <c r="ED16" s="9">
        <v>2.0960000000000001</v>
      </c>
      <c r="EE16" s="9">
        <v>3.0840000000000001</v>
      </c>
      <c r="EF16" s="9">
        <v>0.97099999999999997</v>
      </c>
      <c r="EG16" s="9">
        <v>0.68799999999999994</v>
      </c>
      <c r="EH16" s="9">
        <v>0.28299999999999997</v>
      </c>
      <c r="EI16" s="9">
        <v>4.2089999999999996</v>
      </c>
      <c r="EJ16" s="9">
        <v>1.4079999999999999</v>
      </c>
      <c r="EK16" s="9">
        <v>2.8010000000000002</v>
      </c>
      <c r="EL16" s="9">
        <v>127.905</v>
      </c>
      <c r="EM16" s="9">
        <v>49.991999999999997</v>
      </c>
      <c r="EN16" s="9">
        <v>77.912999999999997</v>
      </c>
      <c r="EO16" s="9">
        <v>120.65900000000001</v>
      </c>
      <c r="EP16" s="9">
        <v>47.561999999999998</v>
      </c>
      <c r="EQ16" s="9">
        <v>73.096999999999994</v>
      </c>
      <c r="ER16" s="9">
        <v>62.371000000000002</v>
      </c>
      <c r="ES16" s="9">
        <v>23.908000000000001</v>
      </c>
      <c r="ET16" s="9">
        <v>38.463000000000001</v>
      </c>
      <c r="EU16" s="9">
        <v>58.287999999999997</v>
      </c>
      <c r="EV16" s="9">
        <v>23.654</v>
      </c>
      <c r="EW16" s="9">
        <v>34.634</v>
      </c>
      <c r="EX16" s="9">
        <v>110.34099999999999</v>
      </c>
      <c r="EY16" s="9">
        <v>43.021999999999998</v>
      </c>
      <c r="EZ16" s="9">
        <v>67.319000000000003</v>
      </c>
      <c r="FA16" s="9">
        <v>57.085999999999999</v>
      </c>
      <c r="FB16" s="9">
        <v>20.388999999999999</v>
      </c>
      <c r="FC16" s="9">
        <v>36.697000000000003</v>
      </c>
      <c r="FD16" s="9">
        <v>53.256</v>
      </c>
      <c r="FE16" s="9">
        <v>22.634</v>
      </c>
      <c r="FF16" s="9">
        <v>30.622</v>
      </c>
      <c r="FG16" s="9">
        <v>10.318</v>
      </c>
      <c r="FH16" s="9">
        <v>4.54</v>
      </c>
      <c r="FI16" s="9">
        <v>5.7779999999999996</v>
      </c>
      <c r="FJ16" s="9">
        <v>5.2859999999999996</v>
      </c>
      <c r="FK16" s="9">
        <v>3.5190000000000001</v>
      </c>
      <c r="FL16" s="9">
        <v>1.766</v>
      </c>
      <c r="FM16" s="9">
        <v>5.032</v>
      </c>
      <c r="FN16" s="9">
        <v>1.0209999999999999</v>
      </c>
      <c r="FO16" s="9">
        <v>4.0119999999999996</v>
      </c>
      <c r="FP16" s="9">
        <v>7.2460000000000004</v>
      </c>
      <c r="FQ16" s="9">
        <v>2.4300000000000002</v>
      </c>
      <c r="FR16" s="9">
        <v>4.8159999999999998</v>
      </c>
      <c r="FS16" s="9">
        <v>1.972</v>
      </c>
      <c r="FT16" s="9">
        <v>0.501</v>
      </c>
      <c r="FU16" s="9">
        <v>1.47</v>
      </c>
      <c r="FV16" s="9">
        <v>5.2750000000000004</v>
      </c>
      <c r="FW16" s="9">
        <v>1.929</v>
      </c>
      <c r="FX16" s="9">
        <v>3.3460000000000001</v>
      </c>
      <c r="FY16" s="9">
        <v>31.509</v>
      </c>
      <c r="FZ16" s="9">
        <v>12.34</v>
      </c>
      <c r="GA16" s="9">
        <v>19.169</v>
      </c>
      <c r="GB16" s="9">
        <v>30.388000000000002</v>
      </c>
      <c r="GC16" s="9">
        <v>11.845000000000001</v>
      </c>
      <c r="GD16" s="9">
        <v>18.542000000000002</v>
      </c>
      <c r="GE16" s="9">
        <v>17.242999999999999</v>
      </c>
      <c r="GF16" s="9">
        <v>7.6</v>
      </c>
      <c r="GG16" s="9">
        <v>9.6430000000000007</v>
      </c>
      <c r="GH16" s="9">
        <v>13.144</v>
      </c>
      <c r="GI16" s="9">
        <v>4.2450000000000001</v>
      </c>
      <c r="GJ16" s="9">
        <v>8.8989999999999991</v>
      </c>
      <c r="GK16" s="9">
        <v>25.376000000000001</v>
      </c>
      <c r="GL16" s="9">
        <v>9.3610000000000007</v>
      </c>
      <c r="GM16" s="9">
        <v>16.015000000000001</v>
      </c>
      <c r="GN16" s="9">
        <v>15.179</v>
      </c>
      <c r="GO16" s="9">
        <v>6.3319999999999999</v>
      </c>
      <c r="GP16" s="9">
        <v>8.8480000000000008</v>
      </c>
      <c r="GQ16" s="9">
        <v>10.196999999999999</v>
      </c>
      <c r="GR16" s="9">
        <v>3.03</v>
      </c>
      <c r="GS16" s="9">
        <v>7.1669999999999998</v>
      </c>
      <c r="GT16" s="9">
        <v>5.0119999999999996</v>
      </c>
      <c r="GU16" s="9">
        <v>2.484</v>
      </c>
      <c r="GV16" s="9">
        <v>2.528</v>
      </c>
      <c r="GW16" s="9">
        <v>2.0640000000000001</v>
      </c>
      <c r="GX16" s="9">
        <v>1.2689999999999999</v>
      </c>
      <c r="GY16" s="9">
        <v>0.79500000000000004</v>
      </c>
      <c r="GZ16" s="9">
        <v>2.948</v>
      </c>
      <c r="HA16" s="9">
        <v>1.2150000000000001</v>
      </c>
      <c r="HB16" s="9">
        <v>1.732</v>
      </c>
      <c r="HC16" s="9">
        <v>1.1220000000000001</v>
      </c>
      <c r="HD16" s="9">
        <v>0.495</v>
      </c>
      <c r="HE16" s="9">
        <v>0.627</v>
      </c>
      <c r="HF16" s="9">
        <v>0.51600000000000001</v>
      </c>
      <c r="HG16" s="9">
        <v>0.40600000000000003</v>
      </c>
      <c r="HH16" s="9">
        <v>0.11</v>
      </c>
      <c r="HI16" s="9">
        <v>0.60599999999999998</v>
      </c>
      <c r="HJ16" s="9">
        <v>8.8999999999999996E-2</v>
      </c>
      <c r="HK16" s="9">
        <v>0.51700000000000002</v>
      </c>
      <c r="HL16" s="9">
        <v>6.7930000000000001</v>
      </c>
      <c r="HM16" s="9">
        <v>2.3679999999999999</v>
      </c>
      <c r="HN16" s="9">
        <v>4.4249999999999998</v>
      </c>
      <c r="HO16" s="9">
        <v>6.1639999999999997</v>
      </c>
      <c r="HP16" s="9">
        <v>2.1379999999999999</v>
      </c>
      <c r="HQ16" s="9">
        <v>4.0259999999999998</v>
      </c>
      <c r="HR16" s="9">
        <v>3.12</v>
      </c>
      <c r="HS16" s="9">
        <v>0.70699999999999996</v>
      </c>
      <c r="HT16" s="9">
        <v>2.4129999999999998</v>
      </c>
      <c r="HU16" s="9">
        <v>3.044</v>
      </c>
      <c r="HV16" s="9">
        <v>1.431</v>
      </c>
      <c r="HW16" s="9">
        <v>1.613</v>
      </c>
      <c r="HX16" s="9">
        <v>5.7119999999999997</v>
      </c>
      <c r="HY16" s="9">
        <v>1.7849999999999999</v>
      </c>
      <c r="HZ16" s="9">
        <v>3.927</v>
      </c>
      <c r="IA16" s="9">
        <v>3.12</v>
      </c>
      <c r="IB16" s="9">
        <v>0.70699999999999996</v>
      </c>
      <c r="IC16" s="9">
        <v>2.4129999999999998</v>
      </c>
      <c r="ID16" s="9">
        <v>2.5920000000000001</v>
      </c>
      <c r="IE16" s="9">
        <v>1.0780000000000001</v>
      </c>
      <c r="IF16" s="9">
        <v>1.514</v>
      </c>
      <c r="IG16" s="9">
        <v>0.45200000000000001</v>
      </c>
      <c r="IH16" s="9">
        <v>0.35299999999999998</v>
      </c>
      <c r="II16" s="9">
        <v>9.9000000000000005E-2</v>
      </c>
      <c r="IJ16" s="9">
        <v>0</v>
      </c>
      <c r="IK16" s="9">
        <v>0</v>
      </c>
      <c r="IL16" s="9">
        <v>0</v>
      </c>
      <c r="IM16" s="9">
        <v>0.45200000000000001</v>
      </c>
      <c r="IN16" s="9">
        <v>0.35299999999999998</v>
      </c>
      <c r="IO16" s="9">
        <v>9.9000000000000005E-2</v>
      </c>
      <c r="IP16" s="9">
        <v>0.629</v>
      </c>
      <c r="IQ16" s="9">
        <v>0.23</v>
      </c>
    </row>
    <row r="17" spans="1:251">
      <c r="A17" s="10">
        <v>44228</v>
      </c>
      <c r="B17" s="9">
        <v>49.77</v>
      </c>
      <c r="C17" s="9">
        <v>65.584999999999994</v>
      </c>
      <c r="D17" s="9">
        <v>143.39500000000001</v>
      </c>
      <c r="E17" s="9">
        <v>62.494</v>
      </c>
      <c r="F17" s="9">
        <v>80.900999999999996</v>
      </c>
      <c r="G17" s="9">
        <v>32.661999999999999</v>
      </c>
      <c r="H17" s="9">
        <v>9.6240000000000006</v>
      </c>
      <c r="I17" s="9">
        <v>23.039000000000001</v>
      </c>
      <c r="J17" s="9">
        <v>14.868</v>
      </c>
      <c r="K17" s="9">
        <v>4.5350000000000001</v>
      </c>
      <c r="L17" s="9">
        <v>10.332000000000001</v>
      </c>
      <c r="M17" s="9">
        <v>17.794</v>
      </c>
      <c r="N17" s="9">
        <v>5.0880000000000001</v>
      </c>
      <c r="O17" s="9">
        <v>12.706</v>
      </c>
      <c r="P17" s="9">
        <v>18.346</v>
      </c>
      <c r="Q17" s="9">
        <v>3.4940000000000002</v>
      </c>
      <c r="R17" s="9">
        <v>14.852</v>
      </c>
      <c r="S17" s="9">
        <v>4.649</v>
      </c>
      <c r="T17" s="9">
        <v>1.0429999999999999</v>
      </c>
      <c r="U17" s="9">
        <v>3.6059999999999999</v>
      </c>
      <c r="V17" s="9">
        <v>13.696999999999999</v>
      </c>
      <c r="W17" s="9">
        <v>2.4510000000000001</v>
      </c>
      <c r="X17" s="9">
        <v>11.246</v>
      </c>
      <c r="Y17" s="9">
        <v>258.59300000000002</v>
      </c>
      <c r="Z17" s="9">
        <v>100.351</v>
      </c>
      <c r="AA17" s="9">
        <v>158.24299999999999</v>
      </c>
      <c r="AB17" s="9">
        <v>244.376</v>
      </c>
      <c r="AC17" s="9">
        <v>97.793000000000006</v>
      </c>
      <c r="AD17" s="9">
        <v>146.58199999999999</v>
      </c>
      <c r="AE17" s="9">
        <v>122.97799999999999</v>
      </c>
      <c r="AF17" s="9">
        <v>51.612000000000002</v>
      </c>
      <c r="AG17" s="9">
        <v>71.366</v>
      </c>
      <c r="AH17" s="9">
        <v>121.39700000000001</v>
      </c>
      <c r="AI17" s="9">
        <v>46.182000000000002</v>
      </c>
      <c r="AJ17" s="9">
        <v>75.215999999999994</v>
      </c>
      <c r="AK17" s="9">
        <v>213.13900000000001</v>
      </c>
      <c r="AL17" s="9">
        <v>88.088999999999999</v>
      </c>
      <c r="AM17" s="9">
        <v>125.05</v>
      </c>
      <c r="AN17" s="9">
        <v>109.852</v>
      </c>
      <c r="AO17" s="9">
        <v>46.59</v>
      </c>
      <c r="AP17" s="9">
        <v>63.262</v>
      </c>
      <c r="AQ17" s="9">
        <v>103.288</v>
      </c>
      <c r="AR17" s="9">
        <v>41.499000000000002</v>
      </c>
      <c r="AS17" s="9">
        <v>61.789000000000001</v>
      </c>
      <c r="AT17" s="9">
        <v>31.236000000000001</v>
      </c>
      <c r="AU17" s="9">
        <v>9.7040000000000006</v>
      </c>
      <c r="AV17" s="9">
        <v>21.532</v>
      </c>
      <c r="AW17" s="9">
        <v>13.125999999999999</v>
      </c>
      <c r="AX17" s="9">
        <v>5.0220000000000002</v>
      </c>
      <c r="AY17" s="9">
        <v>8.1050000000000004</v>
      </c>
      <c r="AZ17" s="9">
        <v>18.11</v>
      </c>
      <c r="BA17" s="9">
        <v>4.6829999999999998</v>
      </c>
      <c r="BB17" s="9">
        <v>13.427</v>
      </c>
      <c r="BC17" s="9">
        <v>14.218</v>
      </c>
      <c r="BD17" s="9">
        <v>2.5569999999999999</v>
      </c>
      <c r="BE17" s="9">
        <v>11.661</v>
      </c>
      <c r="BF17" s="9">
        <v>6.3650000000000002</v>
      </c>
      <c r="BG17" s="9">
        <v>0.59099999999999997</v>
      </c>
      <c r="BH17" s="9">
        <v>5.774</v>
      </c>
      <c r="BI17" s="9">
        <v>7.8529999999999998</v>
      </c>
      <c r="BJ17" s="9">
        <v>1.966</v>
      </c>
      <c r="BK17" s="9">
        <v>5.8869999999999996</v>
      </c>
      <c r="BL17" s="9">
        <v>221.965</v>
      </c>
      <c r="BM17" s="9">
        <v>89.46</v>
      </c>
      <c r="BN17" s="9">
        <v>132.506</v>
      </c>
      <c r="BO17" s="9">
        <v>214.53399999999999</v>
      </c>
      <c r="BP17" s="9">
        <v>86.777000000000001</v>
      </c>
      <c r="BQ17" s="9">
        <v>127.75700000000001</v>
      </c>
      <c r="BR17" s="9">
        <v>107.432</v>
      </c>
      <c r="BS17" s="9">
        <v>43.115000000000002</v>
      </c>
      <c r="BT17" s="9">
        <v>64.316999999999993</v>
      </c>
      <c r="BU17" s="9">
        <v>107.102</v>
      </c>
      <c r="BV17" s="9">
        <v>43.661999999999999</v>
      </c>
      <c r="BW17" s="9">
        <v>63.44</v>
      </c>
      <c r="BX17" s="9">
        <v>188.55600000000001</v>
      </c>
      <c r="BY17" s="9">
        <v>77.691999999999993</v>
      </c>
      <c r="BZ17" s="9">
        <v>110.864</v>
      </c>
      <c r="CA17" s="9">
        <v>94.120999999999995</v>
      </c>
      <c r="CB17" s="9">
        <v>39.393999999999998</v>
      </c>
      <c r="CC17" s="9">
        <v>54.726999999999997</v>
      </c>
      <c r="CD17" s="9">
        <v>94.435000000000002</v>
      </c>
      <c r="CE17" s="9">
        <v>38.298000000000002</v>
      </c>
      <c r="CF17" s="9">
        <v>56.137</v>
      </c>
      <c r="CG17" s="9">
        <v>25.978000000000002</v>
      </c>
      <c r="CH17" s="9">
        <v>9.0850000000000009</v>
      </c>
      <c r="CI17" s="9">
        <v>16.893000000000001</v>
      </c>
      <c r="CJ17" s="9">
        <v>13.311</v>
      </c>
      <c r="CK17" s="9">
        <v>3.7210000000000001</v>
      </c>
      <c r="CL17" s="9">
        <v>9.59</v>
      </c>
      <c r="CM17" s="9">
        <v>12.667</v>
      </c>
      <c r="CN17" s="9">
        <v>5.3639999999999999</v>
      </c>
      <c r="CO17" s="9">
        <v>7.3040000000000003</v>
      </c>
      <c r="CP17" s="9">
        <v>7.431</v>
      </c>
      <c r="CQ17" s="9">
        <v>2.6829999999999998</v>
      </c>
      <c r="CR17" s="9">
        <v>4.7489999999999997</v>
      </c>
      <c r="CS17" s="9">
        <v>1.3879999999999999</v>
      </c>
      <c r="CT17" s="9">
        <v>0.71499999999999997</v>
      </c>
      <c r="CU17" s="9">
        <v>0.67300000000000004</v>
      </c>
      <c r="CV17" s="9">
        <v>6.0430000000000001</v>
      </c>
      <c r="CW17" s="9">
        <v>1.968</v>
      </c>
      <c r="CX17" s="9">
        <v>4.0750000000000002</v>
      </c>
      <c r="CY17" s="9">
        <v>74.695999999999998</v>
      </c>
      <c r="CZ17" s="9">
        <v>33.741999999999997</v>
      </c>
      <c r="DA17" s="9">
        <v>40.953000000000003</v>
      </c>
      <c r="DB17" s="9">
        <v>69.739999999999995</v>
      </c>
      <c r="DC17" s="9">
        <v>30.667000000000002</v>
      </c>
      <c r="DD17" s="9">
        <v>39.073</v>
      </c>
      <c r="DE17" s="9">
        <v>33.957999999999998</v>
      </c>
      <c r="DF17" s="9">
        <v>16.003</v>
      </c>
      <c r="DG17" s="9">
        <v>17.954999999999998</v>
      </c>
      <c r="DH17" s="9">
        <v>35.781999999999996</v>
      </c>
      <c r="DI17" s="9">
        <v>14.664</v>
      </c>
      <c r="DJ17" s="9">
        <v>21.117999999999999</v>
      </c>
      <c r="DK17" s="9">
        <v>64.599000000000004</v>
      </c>
      <c r="DL17" s="9">
        <v>28.841000000000001</v>
      </c>
      <c r="DM17" s="9">
        <v>35.758000000000003</v>
      </c>
      <c r="DN17" s="9">
        <v>32.247</v>
      </c>
      <c r="DO17" s="9">
        <v>15.497</v>
      </c>
      <c r="DP17" s="9">
        <v>16.751000000000001</v>
      </c>
      <c r="DQ17" s="9">
        <v>32.350999999999999</v>
      </c>
      <c r="DR17" s="9">
        <v>13.343999999999999</v>
      </c>
      <c r="DS17" s="9">
        <v>19.007000000000001</v>
      </c>
      <c r="DT17" s="9">
        <v>5.141</v>
      </c>
      <c r="DU17" s="9">
        <v>1.8260000000000001</v>
      </c>
      <c r="DV17" s="9">
        <v>3.3149999999999999</v>
      </c>
      <c r="DW17" s="9">
        <v>1.71</v>
      </c>
      <c r="DX17" s="9">
        <v>0.50600000000000001</v>
      </c>
      <c r="DY17" s="9">
        <v>1.204</v>
      </c>
      <c r="DZ17" s="9">
        <v>3.431</v>
      </c>
      <c r="EA17" s="9">
        <v>1.32</v>
      </c>
      <c r="EB17" s="9">
        <v>2.1110000000000002</v>
      </c>
      <c r="EC17" s="9">
        <v>4.9560000000000004</v>
      </c>
      <c r="ED17" s="9">
        <v>3.0750000000000002</v>
      </c>
      <c r="EE17" s="9">
        <v>1.881</v>
      </c>
      <c r="EF17" s="9">
        <v>1.875</v>
      </c>
      <c r="EG17" s="9">
        <v>1.0369999999999999</v>
      </c>
      <c r="EH17" s="9">
        <v>0.83799999999999997</v>
      </c>
      <c r="EI17" s="9">
        <v>3.081</v>
      </c>
      <c r="EJ17" s="9">
        <v>2.0379999999999998</v>
      </c>
      <c r="EK17" s="9">
        <v>1.0429999999999999</v>
      </c>
      <c r="EL17" s="9">
        <v>95.159000000000006</v>
      </c>
      <c r="EM17" s="9">
        <v>27.61</v>
      </c>
      <c r="EN17" s="9">
        <v>67.549000000000007</v>
      </c>
      <c r="EO17" s="9">
        <v>90.21</v>
      </c>
      <c r="EP17" s="9">
        <v>26.07</v>
      </c>
      <c r="EQ17" s="9">
        <v>64.14</v>
      </c>
      <c r="ER17" s="9">
        <v>41.686999999999998</v>
      </c>
      <c r="ES17" s="9">
        <v>15.641</v>
      </c>
      <c r="ET17" s="9">
        <v>26.045999999999999</v>
      </c>
      <c r="EU17" s="9">
        <v>48.523000000000003</v>
      </c>
      <c r="EV17" s="9">
        <v>10.428000000000001</v>
      </c>
      <c r="EW17" s="9">
        <v>38.094999999999999</v>
      </c>
      <c r="EX17" s="9">
        <v>78.397999999999996</v>
      </c>
      <c r="EY17" s="9">
        <v>23.364999999999998</v>
      </c>
      <c r="EZ17" s="9">
        <v>55.033000000000001</v>
      </c>
      <c r="FA17" s="9">
        <v>36.622</v>
      </c>
      <c r="FB17" s="9">
        <v>14.016</v>
      </c>
      <c r="FC17" s="9">
        <v>22.606000000000002</v>
      </c>
      <c r="FD17" s="9">
        <v>41.776000000000003</v>
      </c>
      <c r="FE17" s="9">
        <v>9.3480000000000008</v>
      </c>
      <c r="FF17" s="9">
        <v>32.427999999999997</v>
      </c>
      <c r="FG17" s="9">
        <v>11.811999999999999</v>
      </c>
      <c r="FH17" s="9">
        <v>2.7050000000000001</v>
      </c>
      <c r="FI17" s="9">
        <v>9.1069999999999993</v>
      </c>
      <c r="FJ17" s="9">
        <v>5.0650000000000004</v>
      </c>
      <c r="FK17" s="9">
        <v>1.625</v>
      </c>
      <c r="FL17" s="9">
        <v>3.44</v>
      </c>
      <c r="FM17" s="9">
        <v>6.7469999999999999</v>
      </c>
      <c r="FN17" s="9">
        <v>1.08</v>
      </c>
      <c r="FO17" s="9">
        <v>5.6669999999999998</v>
      </c>
      <c r="FP17" s="9">
        <v>4.9489999999999998</v>
      </c>
      <c r="FQ17" s="9">
        <v>1.5409999999999999</v>
      </c>
      <c r="FR17" s="9">
        <v>3.4089999999999998</v>
      </c>
      <c r="FS17" s="9">
        <v>0.875</v>
      </c>
      <c r="FT17" s="9">
        <v>0</v>
      </c>
      <c r="FU17" s="9">
        <v>0.875</v>
      </c>
      <c r="FV17" s="9">
        <v>4.0750000000000002</v>
      </c>
      <c r="FW17" s="9">
        <v>1.5409999999999999</v>
      </c>
      <c r="FX17" s="9">
        <v>2.5339999999999998</v>
      </c>
      <c r="FY17" s="9">
        <v>25.332999999999998</v>
      </c>
      <c r="FZ17" s="9">
        <v>10.923999999999999</v>
      </c>
      <c r="GA17" s="9">
        <v>14.409000000000001</v>
      </c>
      <c r="GB17" s="9">
        <v>23.861000000000001</v>
      </c>
      <c r="GC17" s="9">
        <v>10.521000000000001</v>
      </c>
      <c r="GD17" s="9">
        <v>13.34</v>
      </c>
      <c r="GE17" s="9">
        <v>13.472</v>
      </c>
      <c r="GF17" s="9">
        <v>5.9320000000000004</v>
      </c>
      <c r="GG17" s="9">
        <v>7.54</v>
      </c>
      <c r="GH17" s="9">
        <v>10.388999999999999</v>
      </c>
      <c r="GI17" s="9">
        <v>4.5890000000000004</v>
      </c>
      <c r="GJ17" s="9">
        <v>5.8</v>
      </c>
      <c r="GK17" s="9">
        <v>21.166</v>
      </c>
      <c r="GL17" s="9">
        <v>9.4589999999999996</v>
      </c>
      <c r="GM17" s="9">
        <v>11.707000000000001</v>
      </c>
      <c r="GN17" s="9">
        <v>12.026</v>
      </c>
      <c r="GO17" s="9">
        <v>5.4189999999999996</v>
      </c>
      <c r="GP17" s="9">
        <v>6.6070000000000002</v>
      </c>
      <c r="GQ17" s="9">
        <v>9.14</v>
      </c>
      <c r="GR17" s="9">
        <v>4.04</v>
      </c>
      <c r="GS17" s="9">
        <v>5.0999999999999996</v>
      </c>
      <c r="GT17" s="9">
        <v>2.6949999999999998</v>
      </c>
      <c r="GU17" s="9">
        <v>1.0620000000000001</v>
      </c>
      <c r="GV17" s="9">
        <v>1.633</v>
      </c>
      <c r="GW17" s="9">
        <v>1.446</v>
      </c>
      <c r="GX17" s="9">
        <v>0.51300000000000001</v>
      </c>
      <c r="GY17" s="9">
        <v>0.93300000000000005</v>
      </c>
      <c r="GZ17" s="9">
        <v>1.2490000000000001</v>
      </c>
      <c r="HA17" s="9">
        <v>0.54900000000000004</v>
      </c>
      <c r="HB17" s="9">
        <v>0.7</v>
      </c>
      <c r="HC17" s="9">
        <v>1.472</v>
      </c>
      <c r="HD17" s="9">
        <v>0.40300000000000002</v>
      </c>
      <c r="HE17" s="9">
        <v>1.0680000000000001</v>
      </c>
      <c r="HF17" s="9">
        <v>0.45200000000000001</v>
      </c>
      <c r="HG17" s="9">
        <v>0.13800000000000001</v>
      </c>
      <c r="HH17" s="9">
        <v>0.314</v>
      </c>
      <c r="HI17" s="9">
        <v>1.02</v>
      </c>
      <c r="HJ17" s="9">
        <v>0.26600000000000001</v>
      </c>
      <c r="HK17" s="9">
        <v>0.754</v>
      </c>
      <c r="HL17" s="9">
        <v>5.774</v>
      </c>
      <c r="HM17" s="9">
        <v>2.7709999999999999</v>
      </c>
      <c r="HN17" s="9">
        <v>3.0030000000000001</v>
      </c>
      <c r="HO17" s="9">
        <v>5.2960000000000003</v>
      </c>
      <c r="HP17" s="9">
        <v>2.6059999999999999</v>
      </c>
      <c r="HQ17" s="9">
        <v>2.69</v>
      </c>
      <c r="HR17" s="9">
        <v>3.0960000000000001</v>
      </c>
      <c r="HS17" s="9">
        <v>1.1539999999999999</v>
      </c>
      <c r="HT17" s="9">
        <v>1.9419999999999999</v>
      </c>
      <c r="HU17" s="9">
        <v>2.2000000000000002</v>
      </c>
      <c r="HV17" s="9">
        <v>1.452</v>
      </c>
      <c r="HW17" s="9">
        <v>0.748</v>
      </c>
      <c r="HX17" s="9">
        <v>4.8879999999999999</v>
      </c>
      <c r="HY17" s="9">
        <v>2.419</v>
      </c>
      <c r="HZ17" s="9">
        <v>2.468</v>
      </c>
      <c r="IA17" s="9">
        <v>2.9729999999999999</v>
      </c>
      <c r="IB17" s="9">
        <v>1.0309999999999999</v>
      </c>
      <c r="IC17" s="9">
        <v>1.9419999999999999</v>
      </c>
      <c r="ID17" s="9">
        <v>1.915</v>
      </c>
      <c r="IE17" s="9">
        <v>1.389</v>
      </c>
      <c r="IF17" s="9">
        <v>0.52600000000000002</v>
      </c>
      <c r="IG17" s="9">
        <v>0.40799999999999997</v>
      </c>
      <c r="IH17" s="9">
        <v>0.186</v>
      </c>
      <c r="II17" s="9">
        <v>0.222</v>
      </c>
      <c r="IJ17" s="9">
        <v>0.123</v>
      </c>
      <c r="IK17" s="9">
        <v>0.123</v>
      </c>
      <c r="IL17" s="9">
        <v>0</v>
      </c>
      <c r="IM17" s="9">
        <v>0.28499999999999998</v>
      </c>
      <c r="IN17" s="9">
        <v>6.3E-2</v>
      </c>
      <c r="IO17" s="9">
        <v>0.222</v>
      </c>
      <c r="IP17" s="9">
        <v>0.47899999999999998</v>
      </c>
      <c r="IQ17" s="9">
        <v>0.16500000000000001</v>
      </c>
    </row>
    <row r="18" spans="1:251">
      <c r="A18" s="10">
        <v>44593</v>
      </c>
      <c r="B18" s="9">
        <v>38.116</v>
      </c>
      <c r="C18" s="9">
        <v>48.92</v>
      </c>
      <c r="D18" s="9">
        <v>111.81699999999999</v>
      </c>
      <c r="E18" s="9">
        <v>46.445999999999998</v>
      </c>
      <c r="F18" s="9">
        <v>65.370999999999995</v>
      </c>
      <c r="G18" s="9">
        <v>31.690999999999999</v>
      </c>
      <c r="H18" s="9">
        <v>14.845000000000001</v>
      </c>
      <c r="I18" s="9">
        <v>16.846</v>
      </c>
      <c r="J18" s="9">
        <v>10.266999999999999</v>
      </c>
      <c r="K18" s="9">
        <v>6.8739999999999997</v>
      </c>
      <c r="L18" s="9">
        <v>3.3929999999999998</v>
      </c>
      <c r="M18" s="9">
        <v>21.423999999999999</v>
      </c>
      <c r="N18" s="9">
        <v>7.9710000000000001</v>
      </c>
      <c r="O18" s="9">
        <v>13.452999999999999</v>
      </c>
      <c r="P18" s="9">
        <v>19.312000000000001</v>
      </c>
      <c r="Q18" s="9">
        <v>8.984</v>
      </c>
      <c r="R18" s="9">
        <v>10.327999999999999</v>
      </c>
      <c r="S18" s="9">
        <v>4.7370000000000001</v>
      </c>
      <c r="T18" s="9">
        <v>1.8380000000000001</v>
      </c>
      <c r="U18" s="9">
        <v>2.8980000000000001</v>
      </c>
      <c r="V18" s="9">
        <v>14.574999999999999</v>
      </c>
      <c r="W18" s="9">
        <v>7.1459999999999999</v>
      </c>
      <c r="X18" s="9">
        <v>7.43</v>
      </c>
      <c r="Y18" s="9">
        <v>224.316</v>
      </c>
      <c r="Z18" s="9">
        <v>86.668999999999997</v>
      </c>
      <c r="AA18" s="9">
        <v>137.64699999999999</v>
      </c>
      <c r="AB18" s="9">
        <v>192.73400000000001</v>
      </c>
      <c r="AC18" s="9">
        <v>74.966999999999999</v>
      </c>
      <c r="AD18" s="9">
        <v>117.767</v>
      </c>
      <c r="AE18" s="9">
        <v>89.647000000000006</v>
      </c>
      <c r="AF18" s="9">
        <v>33.500999999999998</v>
      </c>
      <c r="AG18" s="9">
        <v>56.145000000000003</v>
      </c>
      <c r="AH18" s="9">
        <v>103.087</v>
      </c>
      <c r="AI18" s="9">
        <v>41.465000000000003</v>
      </c>
      <c r="AJ18" s="9">
        <v>61.622</v>
      </c>
      <c r="AK18" s="9">
        <v>163.85499999999999</v>
      </c>
      <c r="AL18" s="9">
        <v>64.215999999999994</v>
      </c>
      <c r="AM18" s="9">
        <v>99.638999999999996</v>
      </c>
      <c r="AN18" s="9">
        <v>76.603999999999999</v>
      </c>
      <c r="AO18" s="9">
        <v>27.683</v>
      </c>
      <c r="AP18" s="9">
        <v>48.920999999999999</v>
      </c>
      <c r="AQ18" s="9">
        <v>87.251000000000005</v>
      </c>
      <c r="AR18" s="9">
        <v>36.533000000000001</v>
      </c>
      <c r="AS18" s="9">
        <v>50.718000000000004</v>
      </c>
      <c r="AT18" s="9">
        <v>28.879000000000001</v>
      </c>
      <c r="AU18" s="9">
        <v>10.750999999999999</v>
      </c>
      <c r="AV18" s="9">
        <v>18.128</v>
      </c>
      <c r="AW18" s="9">
        <v>13.042999999999999</v>
      </c>
      <c r="AX18" s="9">
        <v>5.819</v>
      </c>
      <c r="AY18" s="9">
        <v>7.2240000000000002</v>
      </c>
      <c r="AZ18" s="9">
        <v>15.837</v>
      </c>
      <c r="BA18" s="9">
        <v>4.9329999999999998</v>
      </c>
      <c r="BB18" s="9">
        <v>10.904</v>
      </c>
      <c r="BC18" s="9">
        <v>31.582000000000001</v>
      </c>
      <c r="BD18" s="9">
        <v>11.702</v>
      </c>
      <c r="BE18" s="9">
        <v>19.88</v>
      </c>
      <c r="BF18" s="9">
        <v>6.8849999999999998</v>
      </c>
      <c r="BG18" s="9">
        <v>2.7709999999999999</v>
      </c>
      <c r="BH18" s="9">
        <v>4.1139999999999999</v>
      </c>
      <c r="BI18" s="9">
        <v>24.696999999999999</v>
      </c>
      <c r="BJ18" s="9">
        <v>8.9309999999999992</v>
      </c>
      <c r="BK18" s="9">
        <v>15.766</v>
      </c>
      <c r="BL18" s="9">
        <v>183.95500000000001</v>
      </c>
      <c r="BM18" s="9">
        <v>73.882999999999996</v>
      </c>
      <c r="BN18" s="9">
        <v>110.072</v>
      </c>
      <c r="BO18" s="9">
        <v>175.51400000000001</v>
      </c>
      <c r="BP18" s="9">
        <v>71.16</v>
      </c>
      <c r="BQ18" s="9">
        <v>104.354</v>
      </c>
      <c r="BR18" s="9">
        <v>75.668000000000006</v>
      </c>
      <c r="BS18" s="9">
        <v>32.161000000000001</v>
      </c>
      <c r="BT18" s="9">
        <v>43.508000000000003</v>
      </c>
      <c r="BU18" s="9">
        <v>99.846000000000004</v>
      </c>
      <c r="BV18" s="9">
        <v>38.999000000000002</v>
      </c>
      <c r="BW18" s="9">
        <v>60.845999999999997</v>
      </c>
      <c r="BX18" s="9">
        <v>144.41300000000001</v>
      </c>
      <c r="BY18" s="9">
        <v>57.584000000000003</v>
      </c>
      <c r="BZ18" s="9">
        <v>86.828000000000003</v>
      </c>
      <c r="CA18" s="9">
        <v>62.241999999999997</v>
      </c>
      <c r="CB18" s="9">
        <v>26.210999999999999</v>
      </c>
      <c r="CC18" s="9">
        <v>36.030999999999999</v>
      </c>
      <c r="CD18" s="9">
        <v>82.17</v>
      </c>
      <c r="CE18" s="9">
        <v>31.373000000000001</v>
      </c>
      <c r="CF18" s="9">
        <v>50.796999999999997</v>
      </c>
      <c r="CG18" s="9">
        <v>31.100999999999999</v>
      </c>
      <c r="CH18" s="9">
        <v>13.576000000000001</v>
      </c>
      <c r="CI18" s="9">
        <v>17.526</v>
      </c>
      <c r="CJ18" s="9">
        <v>13.426</v>
      </c>
      <c r="CK18" s="9">
        <v>5.95</v>
      </c>
      <c r="CL18" s="9">
        <v>7.476</v>
      </c>
      <c r="CM18" s="9">
        <v>17.675000000000001</v>
      </c>
      <c r="CN18" s="9">
        <v>7.6260000000000003</v>
      </c>
      <c r="CO18" s="9">
        <v>10.048999999999999</v>
      </c>
      <c r="CP18" s="9">
        <v>8.4410000000000007</v>
      </c>
      <c r="CQ18" s="9">
        <v>2.7229999999999999</v>
      </c>
      <c r="CR18" s="9">
        <v>5.718</v>
      </c>
      <c r="CS18" s="9">
        <v>1.252</v>
      </c>
      <c r="CT18" s="9">
        <v>0.64</v>
      </c>
      <c r="CU18" s="9">
        <v>0.61199999999999999</v>
      </c>
      <c r="CV18" s="9">
        <v>7.1890000000000001</v>
      </c>
      <c r="CW18" s="9">
        <v>2.0830000000000002</v>
      </c>
      <c r="CX18" s="9">
        <v>5.1059999999999999</v>
      </c>
      <c r="CY18" s="9">
        <v>67.908000000000001</v>
      </c>
      <c r="CZ18" s="9">
        <v>23.521999999999998</v>
      </c>
      <c r="DA18" s="9">
        <v>44.386000000000003</v>
      </c>
      <c r="DB18" s="9">
        <v>63.009</v>
      </c>
      <c r="DC18" s="9">
        <v>22.024000000000001</v>
      </c>
      <c r="DD18" s="9">
        <v>40.984000000000002</v>
      </c>
      <c r="DE18" s="9">
        <v>31.963999999999999</v>
      </c>
      <c r="DF18" s="9">
        <v>12.128</v>
      </c>
      <c r="DG18" s="9">
        <v>19.835999999999999</v>
      </c>
      <c r="DH18" s="9">
        <v>31.045000000000002</v>
      </c>
      <c r="DI18" s="9">
        <v>9.8960000000000008</v>
      </c>
      <c r="DJ18" s="9">
        <v>21.148</v>
      </c>
      <c r="DK18" s="9">
        <v>54.728000000000002</v>
      </c>
      <c r="DL18" s="9">
        <v>19.984000000000002</v>
      </c>
      <c r="DM18" s="9">
        <v>34.744</v>
      </c>
      <c r="DN18" s="9">
        <v>28.155999999999999</v>
      </c>
      <c r="DO18" s="9">
        <v>11.134</v>
      </c>
      <c r="DP18" s="9">
        <v>17.021999999999998</v>
      </c>
      <c r="DQ18" s="9">
        <v>26.573</v>
      </c>
      <c r="DR18" s="9">
        <v>8.85</v>
      </c>
      <c r="DS18" s="9">
        <v>17.722000000000001</v>
      </c>
      <c r="DT18" s="9">
        <v>8.2810000000000006</v>
      </c>
      <c r="DU18" s="9">
        <v>2.04</v>
      </c>
      <c r="DV18" s="9">
        <v>6.24</v>
      </c>
      <c r="DW18" s="9">
        <v>3.8079999999999998</v>
      </c>
      <c r="DX18" s="9">
        <v>0.99399999999999999</v>
      </c>
      <c r="DY18" s="9">
        <v>2.8140000000000001</v>
      </c>
      <c r="DZ18" s="9">
        <v>4.4720000000000004</v>
      </c>
      <c r="EA18" s="9">
        <v>1.046</v>
      </c>
      <c r="EB18" s="9">
        <v>3.4260000000000002</v>
      </c>
      <c r="EC18" s="9">
        <v>4.9000000000000004</v>
      </c>
      <c r="ED18" s="9">
        <v>1.498</v>
      </c>
      <c r="EE18" s="9">
        <v>3.4020000000000001</v>
      </c>
      <c r="EF18" s="9">
        <v>1.452</v>
      </c>
      <c r="EG18" s="9">
        <v>0.61899999999999999</v>
      </c>
      <c r="EH18" s="9">
        <v>0.83299999999999996</v>
      </c>
      <c r="EI18" s="9">
        <v>3.4470000000000001</v>
      </c>
      <c r="EJ18" s="9">
        <v>0.879</v>
      </c>
      <c r="EK18" s="9">
        <v>2.569</v>
      </c>
      <c r="EL18" s="9">
        <v>94.503</v>
      </c>
      <c r="EM18" s="9">
        <v>31.765999999999998</v>
      </c>
      <c r="EN18" s="9">
        <v>62.737000000000002</v>
      </c>
      <c r="EO18" s="9">
        <v>88.516999999999996</v>
      </c>
      <c r="EP18" s="9">
        <v>30.094999999999999</v>
      </c>
      <c r="EQ18" s="9">
        <v>58.421999999999997</v>
      </c>
      <c r="ER18" s="9">
        <v>40.363</v>
      </c>
      <c r="ES18" s="9">
        <v>15.468999999999999</v>
      </c>
      <c r="ET18" s="9">
        <v>24.893999999999998</v>
      </c>
      <c r="EU18" s="9">
        <v>48.154000000000003</v>
      </c>
      <c r="EV18" s="9">
        <v>14.625999999999999</v>
      </c>
      <c r="EW18" s="9">
        <v>33.527999999999999</v>
      </c>
      <c r="EX18" s="9">
        <v>73.338999999999999</v>
      </c>
      <c r="EY18" s="9">
        <v>25.62</v>
      </c>
      <c r="EZ18" s="9">
        <v>47.719000000000001</v>
      </c>
      <c r="FA18" s="9">
        <v>35.304000000000002</v>
      </c>
      <c r="FB18" s="9">
        <v>12.775</v>
      </c>
      <c r="FC18" s="9">
        <v>22.529</v>
      </c>
      <c r="FD18" s="9">
        <v>38.034999999999997</v>
      </c>
      <c r="FE18" s="9">
        <v>12.845000000000001</v>
      </c>
      <c r="FF18" s="9">
        <v>25.19</v>
      </c>
      <c r="FG18" s="9">
        <v>15.178000000000001</v>
      </c>
      <c r="FH18" s="9">
        <v>4.4749999999999996</v>
      </c>
      <c r="FI18" s="9">
        <v>10.702999999999999</v>
      </c>
      <c r="FJ18" s="9">
        <v>5.0590000000000002</v>
      </c>
      <c r="FK18" s="9">
        <v>2.694</v>
      </c>
      <c r="FL18" s="9">
        <v>2.3650000000000002</v>
      </c>
      <c r="FM18" s="9">
        <v>10.119</v>
      </c>
      <c r="FN18" s="9">
        <v>1.7809999999999999</v>
      </c>
      <c r="FO18" s="9">
        <v>8.3379999999999992</v>
      </c>
      <c r="FP18" s="9">
        <v>5.9850000000000003</v>
      </c>
      <c r="FQ18" s="9">
        <v>1.671</v>
      </c>
      <c r="FR18" s="9">
        <v>4.3140000000000001</v>
      </c>
      <c r="FS18" s="9">
        <v>0.79</v>
      </c>
      <c r="FT18" s="9">
        <v>0.79</v>
      </c>
      <c r="FU18" s="9">
        <v>0</v>
      </c>
      <c r="FV18" s="9">
        <v>5.1950000000000003</v>
      </c>
      <c r="FW18" s="9">
        <v>0.88100000000000001</v>
      </c>
      <c r="FX18" s="9">
        <v>4.3140000000000001</v>
      </c>
      <c r="FY18" s="9">
        <v>20.709</v>
      </c>
      <c r="FZ18" s="9">
        <v>7.5919999999999996</v>
      </c>
      <c r="GA18" s="9">
        <v>13.117000000000001</v>
      </c>
      <c r="GB18" s="9">
        <v>19.489999999999998</v>
      </c>
      <c r="GC18" s="9">
        <v>7.3250000000000002</v>
      </c>
      <c r="GD18" s="9">
        <v>12.166</v>
      </c>
      <c r="GE18" s="9">
        <v>9.16</v>
      </c>
      <c r="GF18" s="9">
        <v>3.7069999999999999</v>
      </c>
      <c r="GG18" s="9">
        <v>5.4539999999999997</v>
      </c>
      <c r="GH18" s="9">
        <v>10.33</v>
      </c>
      <c r="GI18" s="9">
        <v>3.6179999999999999</v>
      </c>
      <c r="GJ18" s="9">
        <v>6.7119999999999997</v>
      </c>
      <c r="GK18" s="9">
        <v>16.399999999999999</v>
      </c>
      <c r="GL18" s="9">
        <v>6.4969999999999999</v>
      </c>
      <c r="GM18" s="9">
        <v>9.9030000000000005</v>
      </c>
      <c r="GN18" s="9">
        <v>7.593</v>
      </c>
      <c r="GO18" s="9">
        <v>2.8780000000000001</v>
      </c>
      <c r="GP18" s="9">
        <v>4.7149999999999999</v>
      </c>
      <c r="GQ18" s="9">
        <v>8.8070000000000004</v>
      </c>
      <c r="GR18" s="9">
        <v>3.6179999999999999</v>
      </c>
      <c r="GS18" s="9">
        <v>5.1890000000000001</v>
      </c>
      <c r="GT18" s="9">
        <v>3.0910000000000002</v>
      </c>
      <c r="GU18" s="9">
        <v>0.82799999999999996</v>
      </c>
      <c r="GV18" s="9">
        <v>2.262</v>
      </c>
      <c r="GW18" s="9">
        <v>1.5669999999999999</v>
      </c>
      <c r="GX18" s="9">
        <v>0.82799999999999996</v>
      </c>
      <c r="GY18" s="9">
        <v>0.73899999999999999</v>
      </c>
      <c r="GZ18" s="9">
        <v>1.5229999999999999</v>
      </c>
      <c r="HA18" s="9">
        <v>0</v>
      </c>
      <c r="HB18" s="9">
        <v>1.5229999999999999</v>
      </c>
      <c r="HC18" s="9">
        <v>1.218</v>
      </c>
      <c r="HD18" s="9">
        <v>0.26700000000000002</v>
      </c>
      <c r="HE18" s="9">
        <v>0.95099999999999996</v>
      </c>
      <c r="HF18" s="9">
        <v>0.39800000000000002</v>
      </c>
      <c r="HG18" s="9">
        <v>0.11899999999999999</v>
      </c>
      <c r="HH18" s="9">
        <v>0.27900000000000003</v>
      </c>
      <c r="HI18" s="9">
        <v>0.82</v>
      </c>
      <c r="HJ18" s="9">
        <v>0.14799999999999999</v>
      </c>
      <c r="HK18" s="9">
        <v>0.67200000000000004</v>
      </c>
      <c r="HL18" s="9">
        <v>6.3049999999999997</v>
      </c>
      <c r="HM18" s="9">
        <v>2.98</v>
      </c>
      <c r="HN18" s="9">
        <v>3.3250000000000002</v>
      </c>
      <c r="HO18" s="9">
        <v>5.8639999999999999</v>
      </c>
      <c r="HP18" s="9">
        <v>2.5390000000000001</v>
      </c>
      <c r="HQ18" s="9">
        <v>3.3250000000000002</v>
      </c>
      <c r="HR18" s="9">
        <v>3.6539999999999999</v>
      </c>
      <c r="HS18" s="9">
        <v>1.6539999999999999</v>
      </c>
      <c r="HT18" s="9">
        <v>2</v>
      </c>
      <c r="HU18" s="9">
        <v>2.21</v>
      </c>
      <c r="HV18" s="9">
        <v>0.88600000000000001</v>
      </c>
      <c r="HW18" s="9">
        <v>1.3240000000000001</v>
      </c>
      <c r="HX18" s="9">
        <v>5.3440000000000003</v>
      </c>
      <c r="HY18" s="9">
        <v>2.1160000000000001</v>
      </c>
      <c r="HZ18" s="9">
        <v>3.2290000000000001</v>
      </c>
      <c r="IA18" s="9">
        <v>3.238</v>
      </c>
      <c r="IB18" s="9">
        <v>1.333</v>
      </c>
      <c r="IC18" s="9">
        <v>1.9039999999999999</v>
      </c>
      <c r="ID18" s="9">
        <v>2.1070000000000002</v>
      </c>
      <c r="IE18" s="9">
        <v>0.78300000000000003</v>
      </c>
      <c r="IF18" s="9">
        <v>1.3240000000000001</v>
      </c>
      <c r="IG18" s="9">
        <v>0.52</v>
      </c>
      <c r="IH18" s="9">
        <v>0.42399999999999999</v>
      </c>
      <c r="II18" s="9">
        <v>9.6000000000000002E-2</v>
      </c>
      <c r="IJ18" s="9">
        <v>0.41599999999999998</v>
      </c>
      <c r="IK18" s="9">
        <v>0.32</v>
      </c>
      <c r="IL18" s="9">
        <v>9.6000000000000002E-2</v>
      </c>
      <c r="IM18" s="9">
        <v>0.10299999999999999</v>
      </c>
      <c r="IN18" s="9">
        <v>0.10299999999999999</v>
      </c>
      <c r="IO18" s="9">
        <v>0</v>
      </c>
      <c r="IP18" s="9">
        <v>0.441</v>
      </c>
      <c r="IQ18" s="9">
        <v>0.441</v>
      </c>
    </row>
    <row r="19" spans="1:251">
      <c r="A19" s="10">
        <v>44958</v>
      </c>
      <c r="B19" s="9">
        <v>46.177</v>
      </c>
      <c r="C19" s="9">
        <v>62.136000000000003</v>
      </c>
      <c r="D19" s="9">
        <v>91.05</v>
      </c>
      <c r="E19" s="9">
        <v>41.225999999999999</v>
      </c>
      <c r="F19" s="9">
        <v>49.823999999999998</v>
      </c>
      <c r="G19" s="9">
        <v>39.289000000000001</v>
      </c>
      <c r="H19" s="9">
        <v>14.131</v>
      </c>
      <c r="I19" s="9">
        <v>25.158000000000001</v>
      </c>
      <c r="J19" s="9">
        <v>14.928000000000001</v>
      </c>
      <c r="K19" s="9">
        <v>2.7229999999999999</v>
      </c>
      <c r="L19" s="9">
        <v>12.205</v>
      </c>
      <c r="M19" s="9">
        <v>24.361000000000001</v>
      </c>
      <c r="N19" s="9">
        <v>11.407</v>
      </c>
      <c r="O19" s="9">
        <v>12.952999999999999</v>
      </c>
      <c r="P19" s="9">
        <v>23.109000000000002</v>
      </c>
      <c r="Q19" s="9">
        <v>8.7390000000000008</v>
      </c>
      <c r="R19" s="9">
        <v>14.369</v>
      </c>
      <c r="S19" s="9">
        <v>4.976</v>
      </c>
      <c r="T19" s="9">
        <v>1.454</v>
      </c>
      <c r="U19" s="9">
        <v>3.5219999999999998</v>
      </c>
      <c r="V19" s="9">
        <v>18.132000000000001</v>
      </c>
      <c r="W19" s="9">
        <v>7.2850000000000001</v>
      </c>
      <c r="X19" s="9">
        <v>10.848000000000001</v>
      </c>
      <c r="Y19" s="9">
        <v>226.61799999999999</v>
      </c>
      <c r="Z19" s="9">
        <v>94.751999999999995</v>
      </c>
      <c r="AA19" s="9">
        <v>131.86600000000001</v>
      </c>
      <c r="AB19" s="9">
        <v>206.726</v>
      </c>
      <c r="AC19" s="9">
        <v>86.665999999999997</v>
      </c>
      <c r="AD19" s="9">
        <v>120.06</v>
      </c>
      <c r="AE19" s="9">
        <v>93.863</v>
      </c>
      <c r="AF19" s="9">
        <v>35.859000000000002</v>
      </c>
      <c r="AG19" s="9">
        <v>58.003999999999998</v>
      </c>
      <c r="AH19" s="9">
        <v>112.863</v>
      </c>
      <c r="AI19" s="9">
        <v>50.807000000000002</v>
      </c>
      <c r="AJ19" s="9">
        <v>62.055999999999997</v>
      </c>
      <c r="AK19" s="9">
        <v>175.667</v>
      </c>
      <c r="AL19" s="9">
        <v>69.576999999999998</v>
      </c>
      <c r="AM19" s="9">
        <v>106.09099999999999</v>
      </c>
      <c r="AN19" s="9">
        <v>82.48</v>
      </c>
      <c r="AO19" s="9">
        <v>27.689</v>
      </c>
      <c r="AP19" s="9">
        <v>54.792000000000002</v>
      </c>
      <c r="AQ19" s="9">
        <v>93.186999999999998</v>
      </c>
      <c r="AR19" s="9">
        <v>41.887999999999998</v>
      </c>
      <c r="AS19" s="9">
        <v>51.298999999999999</v>
      </c>
      <c r="AT19" s="9">
        <v>31.059000000000001</v>
      </c>
      <c r="AU19" s="9">
        <v>17.088999999999999</v>
      </c>
      <c r="AV19" s="9">
        <v>13.968999999999999</v>
      </c>
      <c r="AW19" s="9">
        <v>11.382</v>
      </c>
      <c r="AX19" s="9">
        <v>8.17</v>
      </c>
      <c r="AY19" s="9">
        <v>3.2120000000000002</v>
      </c>
      <c r="AZ19" s="9">
        <v>19.675999999999998</v>
      </c>
      <c r="BA19" s="9">
        <v>8.9190000000000005</v>
      </c>
      <c r="BB19" s="9">
        <v>10.757</v>
      </c>
      <c r="BC19" s="9">
        <v>19.891999999999999</v>
      </c>
      <c r="BD19" s="9">
        <v>8.0860000000000003</v>
      </c>
      <c r="BE19" s="9">
        <v>11.805999999999999</v>
      </c>
      <c r="BF19" s="9">
        <v>5.2949999999999999</v>
      </c>
      <c r="BG19" s="9">
        <v>2.7189999999999999</v>
      </c>
      <c r="BH19" s="9">
        <v>2.577</v>
      </c>
      <c r="BI19" s="9">
        <v>14.597</v>
      </c>
      <c r="BJ19" s="9">
        <v>5.3680000000000003</v>
      </c>
      <c r="BK19" s="9">
        <v>9.2289999999999992</v>
      </c>
      <c r="BL19" s="9">
        <v>188.702</v>
      </c>
      <c r="BM19" s="9">
        <v>71.37</v>
      </c>
      <c r="BN19" s="9">
        <v>117.33199999999999</v>
      </c>
      <c r="BO19" s="9">
        <v>175.26900000000001</v>
      </c>
      <c r="BP19" s="9">
        <v>65.912000000000006</v>
      </c>
      <c r="BQ19" s="9">
        <v>109.35599999999999</v>
      </c>
      <c r="BR19" s="9">
        <v>79.253</v>
      </c>
      <c r="BS19" s="9">
        <v>28.832999999999998</v>
      </c>
      <c r="BT19" s="9">
        <v>50.420999999999999</v>
      </c>
      <c r="BU19" s="9">
        <v>96.015000000000001</v>
      </c>
      <c r="BV19" s="9">
        <v>37.08</v>
      </c>
      <c r="BW19" s="9">
        <v>58.936</v>
      </c>
      <c r="BX19" s="9">
        <v>149.87200000000001</v>
      </c>
      <c r="BY19" s="9">
        <v>55.887999999999998</v>
      </c>
      <c r="BZ19" s="9">
        <v>93.983999999999995</v>
      </c>
      <c r="CA19" s="9">
        <v>71.120999999999995</v>
      </c>
      <c r="CB19" s="9">
        <v>26.433</v>
      </c>
      <c r="CC19" s="9">
        <v>44.686999999999998</v>
      </c>
      <c r="CD19" s="9">
        <v>78.751000000000005</v>
      </c>
      <c r="CE19" s="9">
        <v>29.454999999999998</v>
      </c>
      <c r="CF19" s="9">
        <v>49.295999999999999</v>
      </c>
      <c r="CG19" s="9">
        <v>25.396999999999998</v>
      </c>
      <c r="CH19" s="9">
        <v>10.023999999999999</v>
      </c>
      <c r="CI19" s="9">
        <v>15.372999999999999</v>
      </c>
      <c r="CJ19" s="9">
        <v>8.1329999999999991</v>
      </c>
      <c r="CK19" s="9">
        <v>2.399</v>
      </c>
      <c r="CL19" s="9">
        <v>5.7329999999999997</v>
      </c>
      <c r="CM19" s="9">
        <v>17.263999999999999</v>
      </c>
      <c r="CN19" s="9">
        <v>7.625</v>
      </c>
      <c r="CO19" s="9">
        <v>9.6389999999999993</v>
      </c>
      <c r="CP19" s="9">
        <v>13.433</v>
      </c>
      <c r="CQ19" s="9">
        <v>5.4569999999999999</v>
      </c>
      <c r="CR19" s="9">
        <v>7.9749999999999996</v>
      </c>
      <c r="CS19" s="9">
        <v>3.6709999999999998</v>
      </c>
      <c r="CT19" s="9">
        <v>1.72</v>
      </c>
      <c r="CU19" s="9">
        <v>1.952</v>
      </c>
      <c r="CV19" s="9">
        <v>9.7609999999999992</v>
      </c>
      <c r="CW19" s="9">
        <v>3.738</v>
      </c>
      <c r="CX19" s="9">
        <v>6.024</v>
      </c>
      <c r="CY19" s="9">
        <v>70.585999999999999</v>
      </c>
      <c r="CZ19" s="9">
        <v>24.629000000000001</v>
      </c>
      <c r="DA19" s="9">
        <v>45.957000000000001</v>
      </c>
      <c r="DB19" s="9">
        <v>62.871000000000002</v>
      </c>
      <c r="DC19" s="9">
        <v>23.867000000000001</v>
      </c>
      <c r="DD19" s="9">
        <v>39.003999999999998</v>
      </c>
      <c r="DE19" s="9">
        <v>29.742000000000001</v>
      </c>
      <c r="DF19" s="9">
        <v>12.058999999999999</v>
      </c>
      <c r="DG19" s="9">
        <v>17.684000000000001</v>
      </c>
      <c r="DH19" s="9">
        <v>33.128999999999998</v>
      </c>
      <c r="DI19" s="9">
        <v>11.808</v>
      </c>
      <c r="DJ19" s="9">
        <v>21.321000000000002</v>
      </c>
      <c r="DK19" s="9">
        <v>54.917999999999999</v>
      </c>
      <c r="DL19" s="9">
        <v>21.468</v>
      </c>
      <c r="DM19" s="9">
        <v>33.451000000000001</v>
      </c>
      <c r="DN19" s="9">
        <v>27.29</v>
      </c>
      <c r="DO19" s="9">
        <v>11.407</v>
      </c>
      <c r="DP19" s="9">
        <v>15.884</v>
      </c>
      <c r="DQ19" s="9">
        <v>27.628</v>
      </c>
      <c r="DR19" s="9">
        <v>10.061</v>
      </c>
      <c r="DS19" s="9">
        <v>17.567</v>
      </c>
      <c r="DT19" s="9">
        <v>7.9530000000000003</v>
      </c>
      <c r="DU19" s="9">
        <v>2.399</v>
      </c>
      <c r="DV19" s="9">
        <v>5.5540000000000003</v>
      </c>
      <c r="DW19" s="9">
        <v>2.452</v>
      </c>
      <c r="DX19" s="9">
        <v>0.65200000000000002</v>
      </c>
      <c r="DY19" s="9">
        <v>1.8</v>
      </c>
      <c r="DZ19" s="9">
        <v>5.5010000000000003</v>
      </c>
      <c r="EA19" s="9">
        <v>1.7470000000000001</v>
      </c>
      <c r="EB19" s="9">
        <v>3.754</v>
      </c>
      <c r="EC19" s="9">
        <v>7.7140000000000004</v>
      </c>
      <c r="ED19" s="9">
        <v>0.76200000000000001</v>
      </c>
      <c r="EE19" s="9">
        <v>6.952</v>
      </c>
      <c r="EF19" s="9">
        <v>0.86899999999999999</v>
      </c>
      <c r="EG19" s="9">
        <v>0</v>
      </c>
      <c r="EH19" s="9">
        <v>0.86899999999999999</v>
      </c>
      <c r="EI19" s="9">
        <v>6.8460000000000001</v>
      </c>
      <c r="EJ19" s="9">
        <v>0.76200000000000001</v>
      </c>
      <c r="EK19" s="9">
        <v>6.0839999999999996</v>
      </c>
      <c r="EL19" s="9">
        <v>92.048000000000002</v>
      </c>
      <c r="EM19" s="9">
        <v>35.075000000000003</v>
      </c>
      <c r="EN19" s="9">
        <v>56.972999999999999</v>
      </c>
      <c r="EO19" s="9">
        <v>83.575000000000003</v>
      </c>
      <c r="EP19" s="9">
        <v>33.704999999999998</v>
      </c>
      <c r="EQ19" s="9">
        <v>49.87</v>
      </c>
      <c r="ER19" s="9">
        <v>32.72</v>
      </c>
      <c r="ES19" s="9">
        <v>11.932</v>
      </c>
      <c r="ET19" s="9">
        <v>20.788</v>
      </c>
      <c r="EU19" s="9">
        <v>50.854999999999997</v>
      </c>
      <c r="EV19" s="9">
        <v>21.773</v>
      </c>
      <c r="EW19" s="9">
        <v>29.082999999999998</v>
      </c>
      <c r="EX19" s="9">
        <v>66.975999999999999</v>
      </c>
      <c r="EY19" s="9">
        <v>30.116</v>
      </c>
      <c r="EZ19" s="9">
        <v>36.86</v>
      </c>
      <c r="FA19" s="9">
        <v>25.911999999999999</v>
      </c>
      <c r="FB19" s="9">
        <v>10.247</v>
      </c>
      <c r="FC19" s="9">
        <v>15.664999999999999</v>
      </c>
      <c r="FD19" s="9">
        <v>41.064</v>
      </c>
      <c r="FE19" s="9">
        <v>19.869</v>
      </c>
      <c r="FF19" s="9">
        <v>21.195</v>
      </c>
      <c r="FG19" s="9">
        <v>16.599</v>
      </c>
      <c r="FH19" s="9">
        <v>3.589</v>
      </c>
      <c r="FI19" s="9">
        <v>13.01</v>
      </c>
      <c r="FJ19" s="9">
        <v>6.8070000000000004</v>
      </c>
      <c r="FK19" s="9">
        <v>1.6850000000000001</v>
      </c>
      <c r="FL19" s="9">
        <v>5.1219999999999999</v>
      </c>
      <c r="FM19" s="9">
        <v>9.7919999999999998</v>
      </c>
      <c r="FN19" s="9">
        <v>1.9039999999999999</v>
      </c>
      <c r="FO19" s="9">
        <v>7.8879999999999999</v>
      </c>
      <c r="FP19" s="9">
        <v>8.4730000000000008</v>
      </c>
      <c r="FQ19" s="9">
        <v>1.37</v>
      </c>
      <c r="FR19" s="9">
        <v>7.1020000000000003</v>
      </c>
      <c r="FS19" s="9">
        <v>1.946</v>
      </c>
      <c r="FT19" s="9">
        <v>0</v>
      </c>
      <c r="FU19" s="9">
        <v>1.946</v>
      </c>
      <c r="FV19" s="9">
        <v>6.5259999999999998</v>
      </c>
      <c r="FW19" s="9">
        <v>1.37</v>
      </c>
      <c r="FX19" s="9">
        <v>5.1559999999999997</v>
      </c>
      <c r="FY19" s="9">
        <v>22.920999999999999</v>
      </c>
      <c r="FZ19" s="9">
        <v>8.6829999999999998</v>
      </c>
      <c r="GA19" s="9">
        <v>14.238</v>
      </c>
      <c r="GB19" s="9">
        <v>20.931000000000001</v>
      </c>
      <c r="GC19" s="9">
        <v>8.5449999999999999</v>
      </c>
      <c r="GD19" s="9">
        <v>12.385</v>
      </c>
      <c r="GE19" s="9">
        <v>11.132</v>
      </c>
      <c r="GF19" s="9">
        <v>4.125</v>
      </c>
      <c r="GG19" s="9">
        <v>7.0069999999999997</v>
      </c>
      <c r="GH19" s="9">
        <v>9.798</v>
      </c>
      <c r="GI19" s="9">
        <v>4.42</v>
      </c>
      <c r="GJ19" s="9">
        <v>5.3780000000000001</v>
      </c>
      <c r="GK19" s="9">
        <v>16.582000000000001</v>
      </c>
      <c r="GL19" s="9">
        <v>6.6580000000000004</v>
      </c>
      <c r="GM19" s="9">
        <v>9.9239999999999995</v>
      </c>
      <c r="GN19" s="9">
        <v>9.5820000000000007</v>
      </c>
      <c r="GO19" s="9">
        <v>3.0819999999999999</v>
      </c>
      <c r="GP19" s="9">
        <v>6.5</v>
      </c>
      <c r="GQ19" s="9">
        <v>7</v>
      </c>
      <c r="GR19" s="9">
        <v>3.5760000000000001</v>
      </c>
      <c r="GS19" s="9">
        <v>3.4239999999999999</v>
      </c>
      <c r="GT19" s="9">
        <v>4.3490000000000002</v>
      </c>
      <c r="GU19" s="9">
        <v>1.8879999999999999</v>
      </c>
      <c r="GV19" s="9">
        <v>2.4609999999999999</v>
      </c>
      <c r="GW19" s="9">
        <v>1.55</v>
      </c>
      <c r="GX19" s="9">
        <v>1.0429999999999999</v>
      </c>
      <c r="GY19" s="9">
        <v>0.50700000000000001</v>
      </c>
      <c r="GZ19" s="9">
        <v>2.798</v>
      </c>
      <c r="HA19" s="9">
        <v>0.84399999999999997</v>
      </c>
      <c r="HB19" s="9">
        <v>1.954</v>
      </c>
      <c r="HC19" s="9">
        <v>1.9910000000000001</v>
      </c>
      <c r="HD19" s="9">
        <v>0.13800000000000001</v>
      </c>
      <c r="HE19" s="9">
        <v>1.853</v>
      </c>
      <c r="HF19" s="9">
        <v>0.30399999999999999</v>
      </c>
      <c r="HG19" s="9">
        <v>0</v>
      </c>
      <c r="HH19" s="9">
        <v>0.30399999999999999</v>
      </c>
      <c r="HI19" s="9">
        <v>1.6870000000000001</v>
      </c>
      <c r="HJ19" s="9">
        <v>0.13800000000000001</v>
      </c>
      <c r="HK19" s="9">
        <v>1.5489999999999999</v>
      </c>
      <c r="HL19" s="9">
        <v>4.742</v>
      </c>
      <c r="HM19" s="9">
        <v>1.4830000000000001</v>
      </c>
      <c r="HN19" s="9">
        <v>3.2589999999999999</v>
      </c>
      <c r="HO19" s="9">
        <v>3.9350000000000001</v>
      </c>
      <c r="HP19" s="9">
        <v>1.333</v>
      </c>
      <c r="HQ19" s="9">
        <v>2.6019999999999999</v>
      </c>
      <c r="HR19" s="9">
        <v>2.3769999999999998</v>
      </c>
      <c r="HS19" s="9">
        <v>0.95899999999999996</v>
      </c>
      <c r="HT19" s="9">
        <v>1.417</v>
      </c>
      <c r="HU19" s="9">
        <v>1.5580000000000001</v>
      </c>
      <c r="HV19" s="9">
        <v>0.373</v>
      </c>
      <c r="HW19" s="9">
        <v>1.1850000000000001</v>
      </c>
      <c r="HX19" s="9">
        <v>3.1640000000000001</v>
      </c>
      <c r="HY19" s="9">
        <v>1.1479999999999999</v>
      </c>
      <c r="HZ19" s="9">
        <v>2.016</v>
      </c>
      <c r="IA19" s="9">
        <v>1.8160000000000001</v>
      </c>
      <c r="IB19" s="9">
        <v>0.77500000000000002</v>
      </c>
      <c r="IC19" s="9">
        <v>1.0409999999999999</v>
      </c>
      <c r="ID19" s="9">
        <v>1.3480000000000001</v>
      </c>
      <c r="IE19" s="9">
        <v>0.373</v>
      </c>
      <c r="IF19" s="9">
        <v>0.97499999999999998</v>
      </c>
      <c r="IG19" s="9">
        <v>0.77100000000000002</v>
      </c>
      <c r="IH19" s="9">
        <v>0.185</v>
      </c>
      <c r="II19" s="9">
        <v>0.58599999999999997</v>
      </c>
      <c r="IJ19" s="9">
        <v>0.56100000000000005</v>
      </c>
      <c r="IK19" s="9">
        <v>0.185</v>
      </c>
      <c r="IL19" s="9">
        <v>0.376</v>
      </c>
      <c r="IM19" s="9">
        <v>0.21</v>
      </c>
      <c r="IN19" s="9">
        <v>0</v>
      </c>
      <c r="IO19" s="9">
        <v>0.21</v>
      </c>
      <c r="IP19" s="9">
        <v>0.80700000000000005</v>
      </c>
      <c r="IQ19" s="9">
        <v>0.15</v>
      </c>
    </row>
    <row r="20" spans="1:251">
      <c r="A20" s="10">
        <v>45323</v>
      </c>
      <c r="B20" s="9">
        <v>50.902999999999999</v>
      </c>
      <c r="C20" s="9">
        <v>50.033999999999999</v>
      </c>
      <c r="D20" s="9">
        <v>123.98399999999999</v>
      </c>
      <c r="E20" s="9">
        <v>44.262999999999998</v>
      </c>
      <c r="F20" s="9">
        <v>79.721000000000004</v>
      </c>
      <c r="G20" s="9">
        <v>34.902000000000001</v>
      </c>
      <c r="H20" s="9">
        <v>12.673999999999999</v>
      </c>
      <c r="I20" s="9">
        <v>22.227</v>
      </c>
      <c r="J20" s="9">
        <v>14.054</v>
      </c>
      <c r="K20" s="9">
        <v>5.968</v>
      </c>
      <c r="L20" s="9">
        <v>8.0850000000000009</v>
      </c>
      <c r="M20" s="9">
        <v>20.847999999999999</v>
      </c>
      <c r="N20" s="9">
        <v>6.7060000000000004</v>
      </c>
      <c r="O20" s="9">
        <v>14.141999999999999</v>
      </c>
      <c r="P20" s="9">
        <v>33.616999999999997</v>
      </c>
      <c r="Q20" s="9">
        <v>11.173999999999999</v>
      </c>
      <c r="R20" s="9">
        <v>22.443000000000001</v>
      </c>
      <c r="S20" s="9">
        <v>6.3680000000000003</v>
      </c>
      <c r="T20" s="9">
        <v>1.9710000000000001</v>
      </c>
      <c r="U20" s="9">
        <v>4.3970000000000002</v>
      </c>
      <c r="V20" s="9">
        <v>27.248000000000001</v>
      </c>
      <c r="W20" s="9">
        <v>9.2029999999999994</v>
      </c>
      <c r="X20" s="9">
        <v>18.045999999999999</v>
      </c>
      <c r="Y20" s="9">
        <v>275.12799999999999</v>
      </c>
      <c r="Z20" s="9">
        <v>114.59699999999999</v>
      </c>
      <c r="AA20" s="9">
        <v>160.53200000000001</v>
      </c>
      <c r="AB20" s="9">
        <v>250.19499999999999</v>
      </c>
      <c r="AC20" s="9">
        <v>103.518</v>
      </c>
      <c r="AD20" s="9">
        <v>146.67699999999999</v>
      </c>
      <c r="AE20" s="9">
        <v>129.14099999999999</v>
      </c>
      <c r="AF20" s="9">
        <v>47.651000000000003</v>
      </c>
      <c r="AG20" s="9">
        <v>81.489999999999995</v>
      </c>
      <c r="AH20" s="9">
        <v>121.054</v>
      </c>
      <c r="AI20" s="9">
        <v>55.866999999999997</v>
      </c>
      <c r="AJ20" s="9">
        <v>65.188000000000002</v>
      </c>
      <c r="AK20" s="9">
        <v>222.34700000000001</v>
      </c>
      <c r="AL20" s="9">
        <v>94.125</v>
      </c>
      <c r="AM20" s="9">
        <v>128.22200000000001</v>
      </c>
      <c r="AN20" s="9">
        <v>117.099</v>
      </c>
      <c r="AO20" s="9">
        <v>43.253999999999998</v>
      </c>
      <c r="AP20" s="9">
        <v>73.844999999999999</v>
      </c>
      <c r="AQ20" s="9">
        <v>105.248</v>
      </c>
      <c r="AR20" s="9">
        <v>50.871000000000002</v>
      </c>
      <c r="AS20" s="9">
        <v>54.377000000000002</v>
      </c>
      <c r="AT20" s="9">
        <v>27.847999999999999</v>
      </c>
      <c r="AU20" s="9">
        <v>9.3930000000000007</v>
      </c>
      <c r="AV20" s="9">
        <v>18.454999999999998</v>
      </c>
      <c r="AW20" s="9">
        <v>12.042</v>
      </c>
      <c r="AX20" s="9">
        <v>4.3970000000000002</v>
      </c>
      <c r="AY20" s="9">
        <v>7.6440000000000001</v>
      </c>
      <c r="AZ20" s="9">
        <v>15.807</v>
      </c>
      <c r="BA20" s="9">
        <v>4.9960000000000004</v>
      </c>
      <c r="BB20" s="9">
        <v>10.811</v>
      </c>
      <c r="BC20" s="9">
        <v>24.933</v>
      </c>
      <c r="BD20" s="9">
        <v>11.077999999999999</v>
      </c>
      <c r="BE20" s="9">
        <v>13.853999999999999</v>
      </c>
      <c r="BF20" s="9">
        <v>5.7149999999999999</v>
      </c>
      <c r="BG20" s="9">
        <v>3.1320000000000001</v>
      </c>
      <c r="BH20" s="9">
        <v>2.5830000000000002</v>
      </c>
      <c r="BI20" s="9">
        <v>19.218</v>
      </c>
      <c r="BJ20" s="9">
        <v>7.9470000000000001</v>
      </c>
      <c r="BK20" s="9">
        <v>11.272</v>
      </c>
      <c r="BL20" s="9">
        <v>208.53800000000001</v>
      </c>
      <c r="BM20" s="9">
        <v>82.596999999999994</v>
      </c>
      <c r="BN20" s="9">
        <v>125.94199999999999</v>
      </c>
      <c r="BO20" s="9">
        <v>188.001</v>
      </c>
      <c r="BP20" s="9">
        <v>75.182000000000002</v>
      </c>
      <c r="BQ20" s="9">
        <v>112.819</v>
      </c>
      <c r="BR20" s="9">
        <v>86.064999999999998</v>
      </c>
      <c r="BS20" s="9">
        <v>32.938000000000002</v>
      </c>
      <c r="BT20" s="9">
        <v>53.127000000000002</v>
      </c>
      <c r="BU20" s="9">
        <v>101.937</v>
      </c>
      <c r="BV20" s="9">
        <v>42.244</v>
      </c>
      <c r="BW20" s="9">
        <v>59.692</v>
      </c>
      <c r="BX20" s="9">
        <v>167.43199999999999</v>
      </c>
      <c r="BY20" s="9">
        <v>69.251000000000005</v>
      </c>
      <c r="BZ20" s="9">
        <v>98.182000000000002</v>
      </c>
      <c r="CA20" s="9">
        <v>76.295000000000002</v>
      </c>
      <c r="CB20" s="9">
        <v>30.754999999999999</v>
      </c>
      <c r="CC20" s="9">
        <v>45.54</v>
      </c>
      <c r="CD20" s="9">
        <v>91.137</v>
      </c>
      <c r="CE20" s="9">
        <v>38.496000000000002</v>
      </c>
      <c r="CF20" s="9">
        <v>52.640999999999998</v>
      </c>
      <c r="CG20" s="9">
        <v>20.568999999999999</v>
      </c>
      <c r="CH20" s="9">
        <v>5.9320000000000004</v>
      </c>
      <c r="CI20" s="9">
        <v>14.637</v>
      </c>
      <c r="CJ20" s="9">
        <v>9.7690000000000001</v>
      </c>
      <c r="CK20" s="9">
        <v>2.1829999999999998</v>
      </c>
      <c r="CL20" s="9">
        <v>7.5860000000000003</v>
      </c>
      <c r="CM20" s="9">
        <v>10.8</v>
      </c>
      <c r="CN20" s="9">
        <v>3.7490000000000001</v>
      </c>
      <c r="CO20" s="9">
        <v>7.0510000000000002</v>
      </c>
      <c r="CP20" s="9">
        <v>20.536999999999999</v>
      </c>
      <c r="CQ20" s="9">
        <v>7.4139999999999997</v>
      </c>
      <c r="CR20" s="9">
        <v>13.122999999999999</v>
      </c>
      <c r="CS20" s="9">
        <v>5.0519999999999996</v>
      </c>
      <c r="CT20" s="9">
        <v>0.52600000000000002</v>
      </c>
      <c r="CU20" s="9">
        <v>4.5259999999999998</v>
      </c>
      <c r="CV20" s="9">
        <v>15.484999999999999</v>
      </c>
      <c r="CW20" s="9">
        <v>6.8890000000000002</v>
      </c>
      <c r="CX20" s="9">
        <v>8.5969999999999995</v>
      </c>
      <c r="CY20" s="9">
        <v>73.713999999999999</v>
      </c>
      <c r="CZ20" s="9">
        <v>29.832000000000001</v>
      </c>
      <c r="DA20" s="9">
        <v>43.883000000000003</v>
      </c>
      <c r="DB20" s="9">
        <v>66.319999999999993</v>
      </c>
      <c r="DC20" s="9">
        <v>27.617999999999999</v>
      </c>
      <c r="DD20" s="9">
        <v>38.701000000000001</v>
      </c>
      <c r="DE20" s="9">
        <v>29.51</v>
      </c>
      <c r="DF20" s="9">
        <v>13.487</v>
      </c>
      <c r="DG20" s="9">
        <v>16.023</v>
      </c>
      <c r="DH20" s="9">
        <v>36.81</v>
      </c>
      <c r="DI20" s="9">
        <v>14.132</v>
      </c>
      <c r="DJ20" s="9">
        <v>22.678000000000001</v>
      </c>
      <c r="DK20" s="9">
        <v>54.857999999999997</v>
      </c>
      <c r="DL20" s="9">
        <v>23.175999999999998</v>
      </c>
      <c r="DM20" s="9">
        <v>31.681999999999999</v>
      </c>
      <c r="DN20" s="9">
        <v>25.172000000000001</v>
      </c>
      <c r="DO20" s="9">
        <v>11.401999999999999</v>
      </c>
      <c r="DP20" s="9">
        <v>13.77</v>
      </c>
      <c r="DQ20" s="9">
        <v>29.686</v>
      </c>
      <c r="DR20" s="9">
        <v>11.773999999999999</v>
      </c>
      <c r="DS20" s="9">
        <v>17.911999999999999</v>
      </c>
      <c r="DT20" s="9">
        <v>11.462</v>
      </c>
      <c r="DU20" s="9">
        <v>4.4420000000000002</v>
      </c>
      <c r="DV20" s="9">
        <v>7.02</v>
      </c>
      <c r="DW20" s="9">
        <v>4.3380000000000001</v>
      </c>
      <c r="DX20" s="9">
        <v>2.085</v>
      </c>
      <c r="DY20" s="9">
        <v>2.254</v>
      </c>
      <c r="DZ20" s="9">
        <v>7.1230000000000002</v>
      </c>
      <c r="EA20" s="9">
        <v>2.3570000000000002</v>
      </c>
      <c r="EB20" s="9">
        <v>4.766</v>
      </c>
      <c r="EC20" s="9">
        <v>7.3949999999999996</v>
      </c>
      <c r="ED20" s="9">
        <v>2.2130000000000001</v>
      </c>
      <c r="EE20" s="9">
        <v>5.181</v>
      </c>
      <c r="EF20" s="9">
        <v>1.776</v>
      </c>
      <c r="EG20" s="9">
        <v>0.29199999999999998</v>
      </c>
      <c r="EH20" s="9">
        <v>1.484</v>
      </c>
      <c r="EI20" s="9">
        <v>5.6189999999999998</v>
      </c>
      <c r="EJ20" s="9">
        <v>1.921</v>
      </c>
      <c r="EK20" s="9">
        <v>3.698</v>
      </c>
      <c r="EL20" s="9">
        <v>97.555000000000007</v>
      </c>
      <c r="EM20" s="9">
        <v>35.487000000000002</v>
      </c>
      <c r="EN20" s="9">
        <v>62.067</v>
      </c>
      <c r="EO20" s="9">
        <v>87.784999999999997</v>
      </c>
      <c r="EP20" s="9">
        <v>30.177</v>
      </c>
      <c r="EQ20" s="9">
        <v>57.607999999999997</v>
      </c>
      <c r="ER20" s="9">
        <v>40.853000000000002</v>
      </c>
      <c r="ES20" s="9">
        <v>15.007999999999999</v>
      </c>
      <c r="ET20" s="9">
        <v>25.846</v>
      </c>
      <c r="EU20" s="9">
        <v>46.932000000000002</v>
      </c>
      <c r="EV20" s="9">
        <v>15.169</v>
      </c>
      <c r="EW20" s="9">
        <v>31.763000000000002</v>
      </c>
      <c r="EX20" s="9">
        <v>79.756</v>
      </c>
      <c r="EY20" s="9">
        <v>28.736999999999998</v>
      </c>
      <c r="EZ20" s="9">
        <v>51.018999999999998</v>
      </c>
      <c r="FA20" s="9">
        <v>37.168999999999997</v>
      </c>
      <c r="FB20" s="9">
        <v>13.989000000000001</v>
      </c>
      <c r="FC20" s="9">
        <v>23.18</v>
      </c>
      <c r="FD20" s="9">
        <v>42.587000000000003</v>
      </c>
      <c r="FE20" s="9">
        <v>14.747999999999999</v>
      </c>
      <c r="FF20" s="9">
        <v>27.838999999999999</v>
      </c>
      <c r="FG20" s="9">
        <v>8.0289999999999999</v>
      </c>
      <c r="FH20" s="9">
        <v>1.44</v>
      </c>
      <c r="FI20" s="9">
        <v>6.5890000000000004</v>
      </c>
      <c r="FJ20" s="9">
        <v>3.6840000000000002</v>
      </c>
      <c r="FK20" s="9">
        <v>1.0189999999999999</v>
      </c>
      <c r="FL20" s="9">
        <v>2.665</v>
      </c>
      <c r="FM20" s="9">
        <v>4.3449999999999998</v>
      </c>
      <c r="FN20" s="9">
        <v>0.42099999999999999</v>
      </c>
      <c r="FO20" s="9">
        <v>3.923</v>
      </c>
      <c r="FP20" s="9">
        <v>9.77</v>
      </c>
      <c r="FQ20" s="9">
        <v>5.3109999999999999</v>
      </c>
      <c r="FR20" s="9">
        <v>4.4589999999999996</v>
      </c>
      <c r="FS20" s="9">
        <v>2.6309999999999998</v>
      </c>
      <c r="FT20" s="9">
        <v>1.2470000000000001</v>
      </c>
      <c r="FU20" s="9">
        <v>1.3839999999999999</v>
      </c>
      <c r="FV20" s="9">
        <v>7.1390000000000002</v>
      </c>
      <c r="FW20" s="9">
        <v>4.0640000000000001</v>
      </c>
      <c r="FX20" s="9">
        <v>3.0750000000000002</v>
      </c>
      <c r="FY20" s="9">
        <v>21.177</v>
      </c>
      <c r="FZ20" s="9">
        <v>7.0069999999999997</v>
      </c>
      <c r="GA20" s="9">
        <v>14.17</v>
      </c>
      <c r="GB20" s="9">
        <v>19.661000000000001</v>
      </c>
      <c r="GC20" s="9">
        <v>6.8259999999999996</v>
      </c>
      <c r="GD20" s="9">
        <v>12.835000000000001</v>
      </c>
      <c r="GE20" s="9">
        <v>9.0990000000000002</v>
      </c>
      <c r="GF20" s="9">
        <v>3.5019999999999998</v>
      </c>
      <c r="GG20" s="9">
        <v>5.5970000000000004</v>
      </c>
      <c r="GH20" s="9">
        <v>10.563000000000001</v>
      </c>
      <c r="GI20" s="9">
        <v>3.3239999999999998</v>
      </c>
      <c r="GJ20" s="9">
        <v>7.2380000000000004</v>
      </c>
      <c r="GK20" s="9">
        <v>15.49</v>
      </c>
      <c r="GL20" s="9">
        <v>5.4909999999999997</v>
      </c>
      <c r="GM20" s="9">
        <v>9.9990000000000006</v>
      </c>
      <c r="GN20" s="9">
        <v>7.4219999999999997</v>
      </c>
      <c r="GO20" s="9">
        <v>3.1280000000000001</v>
      </c>
      <c r="GP20" s="9">
        <v>4.2939999999999996</v>
      </c>
      <c r="GQ20" s="9">
        <v>8.0679999999999996</v>
      </c>
      <c r="GR20" s="9">
        <v>2.363</v>
      </c>
      <c r="GS20" s="9">
        <v>5.7050000000000001</v>
      </c>
      <c r="GT20" s="9">
        <v>4.1710000000000003</v>
      </c>
      <c r="GU20" s="9">
        <v>1.335</v>
      </c>
      <c r="GV20" s="9">
        <v>2.8359999999999999</v>
      </c>
      <c r="GW20" s="9">
        <v>1.677</v>
      </c>
      <c r="GX20" s="9">
        <v>0.374</v>
      </c>
      <c r="GY20" s="9">
        <v>1.3029999999999999</v>
      </c>
      <c r="GZ20" s="9">
        <v>2.4940000000000002</v>
      </c>
      <c r="HA20" s="9">
        <v>0.96099999999999997</v>
      </c>
      <c r="HB20" s="9">
        <v>1.5329999999999999</v>
      </c>
      <c r="HC20" s="9">
        <v>1.516</v>
      </c>
      <c r="HD20" s="9">
        <v>0.18099999999999999</v>
      </c>
      <c r="HE20" s="9">
        <v>1.335</v>
      </c>
      <c r="HF20" s="9">
        <v>0.123</v>
      </c>
      <c r="HG20" s="9">
        <v>0</v>
      </c>
      <c r="HH20" s="9">
        <v>0.123</v>
      </c>
      <c r="HI20" s="9">
        <v>1.3919999999999999</v>
      </c>
      <c r="HJ20" s="9">
        <v>0.18099999999999999</v>
      </c>
      <c r="HK20" s="9">
        <v>1.212</v>
      </c>
      <c r="HL20" s="9">
        <v>5.1630000000000003</v>
      </c>
      <c r="HM20" s="9">
        <v>2.0499999999999998</v>
      </c>
      <c r="HN20" s="9">
        <v>3.113</v>
      </c>
      <c r="HO20" s="9">
        <v>4.6420000000000003</v>
      </c>
      <c r="HP20" s="9">
        <v>1.8660000000000001</v>
      </c>
      <c r="HQ20" s="9">
        <v>2.7749999999999999</v>
      </c>
      <c r="HR20" s="9">
        <v>2.492</v>
      </c>
      <c r="HS20" s="9">
        <v>0.98</v>
      </c>
      <c r="HT20" s="9">
        <v>1.512</v>
      </c>
      <c r="HU20" s="9">
        <v>2.15</v>
      </c>
      <c r="HV20" s="9">
        <v>0.88700000000000001</v>
      </c>
      <c r="HW20" s="9">
        <v>1.2629999999999999</v>
      </c>
      <c r="HX20" s="9">
        <v>4.0220000000000002</v>
      </c>
      <c r="HY20" s="9">
        <v>1.605</v>
      </c>
      <c r="HZ20" s="9">
        <v>2.4180000000000001</v>
      </c>
      <c r="IA20" s="9">
        <v>2.2309999999999999</v>
      </c>
      <c r="IB20" s="9">
        <v>0.80800000000000005</v>
      </c>
      <c r="IC20" s="9">
        <v>1.4219999999999999</v>
      </c>
      <c r="ID20" s="9">
        <v>1.792</v>
      </c>
      <c r="IE20" s="9">
        <v>0.79600000000000004</v>
      </c>
      <c r="IF20" s="9">
        <v>0.995</v>
      </c>
      <c r="IG20" s="9">
        <v>0.61899999999999999</v>
      </c>
      <c r="IH20" s="9">
        <v>0.26200000000000001</v>
      </c>
      <c r="II20" s="9">
        <v>0.35799999999999998</v>
      </c>
      <c r="IJ20" s="9">
        <v>0.26100000000000001</v>
      </c>
      <c r="IK20" s="9">
        <v>0.17100000000000001</v>
      </c>
      <c r="IL20" s="9">
        <v>0.09</v>
      </c>
      <c r="IM20" s="9">
        <v>0.35799999999999998</v>
      </c>
      <c r="IN20" s="9">
        <v>0.09</v>
      </c>
      <c r="IO20" s="9">
        <v>0.26800000000000002</v>
      </c>
      <c r="IP20" s="9">
        <v>0.52200000000000002</v>
      </c>
      <c r="IQ20" s="9">
        <v>0.184</v>
      </c>
    </row>
    <row r="21" spans="1:251">
      <c r="A21" s="10">
        <v>45689</v>
      </c>
      <c r="B21" s="9">
        <v>9.11</v>
      </c>
      <c r="C21" s="9">
        <v>25.628</v>
      </c>
      <c r="D21" s="9">
        <v>77.552999999999997</v>
      </c>
      <c r="E21" s="9">
        <v>33.098999999999997</v>
      </c>
      <c r="F21" s="9">
        <v>44.454000000000001</v>
      </c>
      <c r="G21" s="9">
        <v>29.99</v>
      </c>
      <c r="H21" s="9">
        <v>12.5</v>
      </c>
      <c r="I21" s="9">
        <v>17.489000000000001</v>
      </c>
      <c r="J21" s="9">
        <v>14.054</v>
      </c>
      <c r="K21" s="9">
        <v>7.1219999999999999</v>
      </c>
      <c r="L21" s="9">
        <v>6.9320000000000004</v>
      </c>
      <c r="M21" s="9">
        <v>15.936</v>
      </c>
      <c r="N21" s="9">
        <v>5.3780000000000001</v>
      </c>
      <c r="O21" s="9">
        <v>10.558</v>
      </c>
      <c r="P21" s="9">
        <v>25.021999999999998</v>
      </c>
      <c r="Q21" s="9">
        <v>10.975</v>
      </c>
      <c r="R21" s="9">
        <v>14.047000000000001</v>
      </c>
      <c r="S21" s="9">
        <v>9.577</v>
      </c>
      <c r="T21" s="9">
        <v>3.8610000000000002</v>
      </c>
      <c r="U21" s="9">
        <v>5.7160000000000002</v>
      </c>
      <c r="V21" s="9">
        <v>15.445</v>
      </c>
      <c r="W21" s="9">
        <v>7.1150000000000002</v>
      </c>
      <c r="X21" s="9">
        <v>8.3309999999999995</v>
      </c>
      <c r="Y21" s="9">
        <v>137.17500000000001</v>
      </c>
      <c r="Z21" s="9">
        <v>60.622999999999998</v>
      </c>
      <c r="AA21" s="9">
        <v>76.552000000000007</v>
      </c>
      <c r="AB21" s="9">
        <v>109.245</v>
      </c>
      <c r="AC21" s="9">
        <v>50.46</v>
      </c>
      <c r="AD21" s="9">
        <v>58.786000000000001</v>
      </c>
      <c r="AE21" s="9">
        <v>40.595999999999997</v>
      </c>
      <c r="AF21" s="9">
        <v>16.911000000000001</v>
      </c>
      <c r="AG21" s="9">
        <v>23.684999999999999</v>
      </c>
      <c r="AH21" s="9">
        <v>68.650000000000006</v>
      </c>
      <c r="AI21" s="9">
        <v>33.548999999999999</v>
      </c>
      <c r="AJ21" s="9">
        <v>35.100999999999999</v>
      </c>
      <c r="AK21" s="9">
        <v>96.649000000000001</v>
      </c>
      <c r="AL21" s="9">
        <v>43.878999999999998</v>
      </c>
      <c r="AM21" s="9">
        <v>52.77</v>
      </c>
      <c r="AN21" s="9">
        <v>35.877000000000002</v>
      </c>
      <c r="AO21" s="9">
        <v>15.483000000000001</v>
      </c>
      <c r="AP21" s="9">
        <v>20.393999999999998</v>
      </c>
      <c r="AQ21" s="9">
        <v>60.771999999999998</v>
      </c>
      <c r="AR21" s="9">
        <v>28.396000000000001</v>
      </c>
      <c r="AS21" s="9">
        <v>32.375999999999998</v>
      </c>
      <c r="AT21" s="9">
        <v>12.596</v>
      </c>
      <c r="AU21" s="9">
        <v>6.5810000000000004</v>
      </c>
      <c r="AV21" s="9">
        <v>6.0149999999999997</v>
      </c>
      <c r="AW21" s="9">
        <v>4.7190000000000003</v>
      </c>
      <c r="AX21" s="9">
        <v>1.4279999999999999</v>
      </c>
      <c r="AY21" s="9">
        <v>3.2909999999999999</v>
      </c>
      <c r="AZ21" s="9">
        <v>7.8769999999999998</v>
      </c>
      <c r="BA21" s="9">
        <v>5.1529999999999996</v>
      </c>
      <c r="BB21" s="9">
        <v>2.7250000000000001</v>
      </c>
      <c r="BC21" s="9">
        <v>27.928999999999998</v>
      </c>
      <c r="BD21" s="9">
        <v>10.163</v>
      </c>
      <c r="BE21" s="9">
        <v>17.765999999999998</v>
      </c>
      <c r="BF21" s="9">
        <v>5.83</v>
      </c>
      <c r="BG21" s="9">
        <v>1.7450000000000001</v>
      </c>
      <c r="BH21" s="9">
        <v>4.0860000000000003</v>
      </c>
      <c r="BI21" s="9">
        <v>22.099</v>
      </c>
      <c r="BJ21" s="9">
        <v>8.4179999999999993</v>
      </c>
      <c r="BK21" s="9">
        <v>13.680999999999999</v>
      </c>
      <c r="BL21" s="9">
        <v>97.415000000000006</v>
      </c>
      <c r="BM21" s="9">
        <v>41.11</v>
      </c>
      <c r="BN21" s="9">
        <v>56.305999999999997</v>
      </c>
      <c r="BO21" s="9">
        <v>81.087000000000003</v>
      </c>
      <c r="BP21" s="9">
        <v>31.024000000000001</v>
      </c>
      <c r="BQ21" s="9">
        <v>50.064</v>
      </c>
      <c r="BR21" s="9">
        <v>29.137</v>
      </c>
      <c r="BS21" s="9">
        <v>11.45</v>
      </c>
      <c r="BT21" s="9">
        <v>17.687999999999999</v>
      </c>
      <c r="BU21" s="9">
        <v>51.95</v>
      </c>
      <c r="BV21" s="9">
        <v>19.574000000000002</v>
      </c>
      <c r="BW21" s="9">
        <v>32.375999999999998</v>
      </c>
      <c r="BX21" s="9">
        <v>62.186</v>
      </c>
      <c r="BY21" s="9">
        <v>22.821999999999999</v>
      </c>
      <c r="BZ21" s="9">
        <v>39.363999999999997</v>
      </c>
      <c r="CA21" s="9">
        <v>22.712</v>
      </c>
      <c r="CB21" s="9">
        <v>8.3049999999999997</v>
      </c>
      <c r="CC21" s="9">
        <v>14.407999999999999</v>
      </c>
      <c r="CD21" s="9">
        <v>39.473999999999997</v>
      </c>
      <c r="CE21" s="9">
        <v>14.518000000000001</v>
      </c>
      <c r="CF21" s="9">
        <v>24.956</v>
      </c>
      <c r="CG21" s="9">
        <v>18.901</v>
      </c>
      <c r="CH21" s="9">
        <v>8.2010000000000005</v>
      </c>
      <c r="CI21" s="9">
        <v>10.7</v>
      </c>
      <c r="CJ21" s="9">
        <v>6.4249999999999998</v>
      </c>
      <c r="CK21" s="9">
        <v>3.145</v>
      </c>
      <c r="CL21" s="9">
        <v>3.28</v>
      </c>
      <c r="CM21" s="9">
        <v>12.476000000000001</v>
      </c>
      <c r="CN21" s="9">
        <v>5.056</v>
      </c>
      <c r="CO21" s="9">
        <v>7.42</v>
      </c>
      <c r="CP21" s="9">
        <v>16.327999999999999</v>
      </c>
      <c r="CQ21" s="9">
        <v>10.086</v>
      </c>
      <c r="CR21" s="9">
        <v>6.242</v>
      </c>
      <c r="CS21" s="9">
        <v>5.8849999999999998</v>
      </c>
      <c r="CT21" s="9">
        <v>3.9870000000000001</v>
      </c>
      <c r="CU21" s="9">
        <v>1.8979999999999999</v>
      </c>
      <c r="CV21" s="9">
        <v>10.444000000000001</v>
      </c>
      <c r="CW21" s="9">
        <v>6.1</v>
      </c>
      <c r="CX21" s="9">
        <v>4.3440000000000003</v>
      </c>
      <c r="CY21" s="9">
        <v>36.179000000000002</v>
      </c>
      <c r="CZ21" s="9">
        <v>13.663</v>
      </c>
      <c r="DA21" s="9">
        <v>22.515999999999998</v>
      </c>
      <c r="DB21" s="9">
        <v>29.881</v>
      </c>
      <c r="DC21" s="9">
        <v>12.298</v>
      </c>
      <c r="DD21" s="9">
        <v>17.582999999999998</v>
      </c>
      <c r="DE21" s="9">
        <v>12.694000000000001</v>
      </c>
      <c r="DF21" s="9">
        <v>5.0659999999999998</v>
      </c>
      <c r="DG21" s="9">
        <v>7.6289999999999996</v>
      </c>
      <c r="DH21" s="9">
        <v>17.186</v>
      </c>
      <c r="DI21" s="9">
        <v>7.2320000000000002</v>
      </c>
      <c r="DJ21" s="9">
        <v>9.9540000000000006</v>
      </c>
      <c r="DK21" s="9">
        <v>25.91</v>
      </c>
      <c r="DL21" s="9">
        <v>10.3</v>
      </c>
      <c r="DM21" s="9">
        <v>15.609</v>
      </c>
      <c r="DN21" s="9">
        <v>11.484999999999999</v>
      </c>
      <c r="DO21" s="9">
        <v>4.2110000000000003</v>
      </c>
      <c r="DP21" s="9">
        <v>7.2750000000000004</v>
      </c>
      <c r="DQ21" s="9">
        <v>14.423999999999999</v>
      </c>
      <c r="DR21" s="9">
        <v>6.0890000000000004</v>
      </c>
      <c r="DS21" s="9">
        <v>8.3350000000000009</v>
      </c>
      <c r="DT21" s="9">
        <v>3.9710000000000001</v>
      </c>
      <c r="DU21" s="9">
        <v>1.998</v>
      </c>
      <c r="DV21" s="9">
        <v>1.9730000000000001</v>
      </c>
      <c r="DW21" s="9">
        <v>1.2090000000000001</v>
      </c>
      <c r="DX21" s="9">
        <v>0.85499999999999998</v>
      </c>
      <c r="DY21" s="9">
        <v>0.35399999999999998</v>
      </c>
      <c r="DZ21" s="9">
        <v>2.762</v>
      </c>
      <c r="EA21" s="9">
        <v>1.143</v>
      </c>
      <c r="EB21" s="9">
        <v>1.619</v>
      </c>
      <c r="EC21" s="9">
        <v>6.298</v>
      </c>
      <c r="ED21" s="9">
        <v>1.365</v>
      </c>
      <c r="EE21" s="9">
        <v>4.9329999999999998</v>
      </c>
      <c r="EF21" s="9">
        <v>0.71899999999999997</v>
      </c>
      <c r="EG21" s="9">
        <v>0.32600000000000001</v>
      </c>
      <c r="EH21" s="9">
        <v>0.39300000000000002</v>
      </c>
      <c r="EI21" s="9">
        <v>5.5789999999999997</v>
      </c>
      <c r="EJ21" s="9">
        <v>1.038</v>
      </c>
      <c r="EK21" s="9">
        <v>4.5410000000000004</v>
      </c>
      <c r="EL21" s="9">
        <v>58.970999999999997</v>
      </c>
      <c r="EM21" s="9">
        <v>18.602</v>
      </c>
      <c r="EN21" s="9">
        <v>40.369</v>
      </c>
      <c r="EO21" s="9">
        <v>51.863</v>
      </c>
      <c r="EP21" s="9">
        <v>17.192</v>
      </c>
      <c r="EQ21" s="9">
        <v>34.670999999999999</v>
      </c>
      <c r="ER21" s="9">
        <v>15.693</v>
      </c>
      <c r="ES21" s="9">
        <v>5.2279999999999998</v>
      </c>
      <c r="ET21" s="9">
        <v>10.465</v>
      </c>
      <c r="EU21" s="9">
        <v>36.168999999999997</v>
      </c>
      <c r="EV21" s="9">
        <v>11.964</v>
      </c>
      <c r="EW21" s="9">
        <v>24.206</v>
      </c>
      <c r="EX21" s="9">
        <v>44.040999999999997</v>
      </c>
      <c r="EY21" s="9">
        <v>16.087</v>
      </c>
      <c r="EZ21" s="9">
        <v>27.954000000000001</v>
      </c>
      <c r="FA21" s="9">
        <v>11.816000000000001</v>
      </c>
      <c r="FB21" s="9">
        <v>4.1239999999999997</v>
      </c>
      <c r="FC21" s="9">
        <v>7.6929999999999996</v>
      </c>
      <c r="FD21" s="9">
        <v>32.225000000000001</v>
      </c>
      <c r="FE21" s="9">
        <v>11.964</v>
      </c>
      <c r="FF21" s="9">
        <v>20.260999999999999</v>
      </c>
      <c r="FG21" s="9">
        <v>7.8220000000000001</v>
      </c>
      <c r="FH21" s="9">
        <v>1.105</v>
      </c>
      <c r="FI21" s="9">
        <v>6.7169999999999996</v>
      </c>
      <c r="FJ21" s="9">
        <v>3.8769999999999998</v>
      </c>
      <c r="FK21" s="9">
        <v>1.105</v>
      </c>
      <c r="FL21" s="9">
        <v>2.7730000000000001</v>
      </c>
      <c r="FM21" s="9">
        <v>3.944</v>
      </c>
      <c r="FN21" s="9">
        <v>0</v>
      </c>
      <c r="FO21" s="9">
        <v>3.944</v>
      </c>
      <c r="FP21" s="9">
        <v>7.109</v>
      </c>
      <c r="FQ21" s="9">
        <v>1.41</v>
      </c>
      <c r="FR21" s="9">
        <v>5.6989999999999998</v>
      </c>
      <c r="FS21" s="9">
        <v>1.4750000000000001</v>
      </c>
      <c r="FT21" s="9">
        <v>0.39500000000000002</v>
      </c>
      <c r="FU21" s="9">
        <v>1.08</v>
      </c>
      <c r="FV21" s="9">
        <v>5.6340000000000003</v>
      </c>
      <c r="FW21" s="9">
        <v>1.0149999999999999</v>
      </c>
      <c r="FX21" s="9">
        <v>4.6180000000000003</v>
      </c>
      <c r="FY21" s="9">
        <v>12.853999999999999</v>
      </c>
      <c r="FZ21" s="9">
        <v>4.9160000000000004</v>
      </c>
      <c r="GA21" s="9">
        <v>7.9379999999999997</v>
      </c>
      <c r="GB21" s="9">
        <v>10.994999999999999</v>
      </c>
      <c r="GC21" s="9">
        <v>4.3490000000000002</v>
      </c>
      <c r="GD21" s="9">
        <v>6.6470000000000002</v>
      </c>
      <c r="GE21" s="9">
        <v>3.45</v>
      </c>
      <c r="GF21" s="9">
        <v>0.96599999999999997</v>
      </c>
      <c r="GG21" s="9">
        <v>2.484</v>
      </c>
      <c r="GH21" s="9">
        <v>7.5449999999999999</v>
      </c>
      <c r="GI21" s="9">
        <v>3.3820000000000001</v>
      </c>
      <c r="GJ21" s="9">
        <v>4.1630000000000003</v>
      </c>
      <c r="GK21" s="9">
        <v>8.7289999999999992</v>
      </c>
      <c r="GL21" s="9">
        <v>3.9049999999999998</v>
      </c>
      <c r="GM21" s="9">
        <v>4.8239999999999998</v>
      </c>
      <c r="GN21" s="9">
        <v>1.9990000000000001</v>
      </c>
      <c r="GO21" s="9">
        <v>0.52300000000000002</v>
      </c>
      <c r="GP21" s="9">
        <v>1.476</v>
      </c>
      <c r="GQ21" s="9">
        <v>6.73</v>
      </c>
      <c r="GR21" s="9">
        <v>3.3820000000000001</v>
      </c>
      <c r="GS21" s="9">
        <v>3.3479999999999999</v>
      </c>
      <c r="GT21" s="9">
        <v>2.266</v>
      </c>
      <c r="GU21" s="9">
        <v>0.443</v>
      </c>
      <c r="GV21" s="9">
        <v>1.823</v>
      </c>
      <c r="GW21" s="9">
        <v>1.4510000000000001</v>
      </c>
      <c r="GX21" s="9">
        <v>0.443</v>
      </c>
      <c r="GY21" s="9">
        <v>1.008</v>
      </c>
      <c r="GZ21" s="9">
        <v>0.81499999999999995</v>
      </c>
      <c r="HA21" s="9">
        <v>0</v>
      </c>
      <c r="HB21" s="9">
        <v>0.81499999999999995</v>
      </c>
      <c r="HC21" s="9">
        <v>1.8580000000000001</v>
      </c>
      <c r="HD21" s="9">
        <v>0.56699999999999995</v>
      </c>
      <c r="HE21" s="9">
        <v>1.2909999999999999</v>
      </c>
      <c r="HF21" s="9">
        <v>0.184</v>
      </c>
      <c r="HG21" s="9">
        <v>0.184</v>
      </c>
      <c r="HH21" s="9">
        <v>0</v>
      </c>
      <c r="HI21" s="9">
        <v>1.6739999999999999</v>
      </c>
      <c r="HJ21" s="9">
        <v>0.38300000000000001</v>
      </c>
      <c r="HK21" s="9">
        <v>1.2909999999999999</v>
      </c>
      <c r="HL21" s="9">
        <v>2.7</v>
      </c>
      <c r="HM21" s="9">
        <v>0.57899999999999996</v>
      </c>
      <c r="HN21" s="9">
        <v>2.121</v>
      </c>
      <c r="HO21" s="9">
        <v>1.619</v>
      </c>
      <c r="HP21" s="9">
        <v>0.40600000000000003</v>
      </c>
      <c r="HQ21" s="9">
        <v>1.2130000000000001</v>
      </c>
      <c r="HR21" s="9">
        <v>0.50900000000000001</v>
      </c>
      <c r="HS21" s="9">
        <v>0.245</v>
      </c>
      <c r="HT21" s="9">
        <v>0.26400000000000001</v>
      </c>
      <c r="HU21" s="9">
        <v>1.1100000000000001</v>
      </c>
      <c r="HV21" s="9">
        <v>0.161</v>
      </c>
      <c r="HW21" s="9">
        <v>0.94899999999999995</v>
      </c>
      <c r="HX21" s="9">
        <v>1.5189999999999999</v>
      </c>
      <c r="HY21" s="9">
        <v>0.40600000000000003</v>
      </c>
      <c r="HZ21" s="9">
        <v>1.113</v>
      </c>
      <c r="IA21" s="9">
        <v>0.50900000000000001</v>
      </c>
      <c r="IB21" s="9">
        <v>0.245</v>
      </c>
      <c r="IC21" s="9">
        <v>0.26400000000000001</v>
      </c>
      <c r="ID21" s="9">
        <v>1.01</v>
      </c>
      <c r="IE21" s="9">
        <v>0.161</v>
      </c>
      <c r="IF21" s="9">
        <v>0.84899999999999998</v>
      </c>
      <c r="IG21" s="9">
        <v>9.9000000000000005E-2</v>
      </c>
      <c r="IH21" s="9">
        <v>0</v>
      </c>
      <c r="II21" s="9">
        <v>9.9000000000000005E-2</v>
      </c>
      <c r="IJ21" s="9">
        <v>0</v>
      </c>
      <c r="IK21" s="9">
        <v>0</v>
      </c>
      <c r="IL21" s="9">
        <v>0</v>
      </c>
      <c r="IM21" s="9">
        <v>9.9000000000000005E-2</v>
      </c>
      <c r="IN21" s="9">
        <v>0</v>
      </c>
      <c r="IO21" s="9">
        <v>9.9000000000000005E-2</v>
      </c>
      <c r="IP21" s="9">
        <v>1.081</v>
      </c>
      <c r="IQ21" s="9">
        <v>0.17199999999999999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U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12" sqref="A12"/>
    </sheetView>
  </sheetViews>
  <sheetFormatPr defaultColWidth="14.7109375" defaultRowHeight="11.25"/>
  <cols>
    <col min="1" max="16384" width="14.7109375" style="1"/>
  </cols>
  <sheetData>
    <row r="1" spans="1:47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</row>
    <row r="2" spans="1:47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</row>
    <row r="3" spans="1:47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</row>
    <row r="4" spans="1:47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</row>
    <row r="5" spans="1:47">
      <c r="A5" s="4" t="s">
        <v>253</v>
      </c>
      <c r="B5" s="8" t="s">
        <v>1113</v>
      </c>
      <c r="C5" s="8" t="s">
        <v>1113</v>
      </c>
      <c r="D5" s="8" t="s">
        <v>1113</v>
      </c>
      <c r="E5" s="8" t="s">
        <v>1113</v>
      </c>
      <c r="F5" s="8" t="s">
        <v>1113</v>
      </c>
      <c r="G5" s="8" t="s">
        <v>1113</v>
      </c>
      <c r="H5" s="8" t="s">
        <v>1113</v>
      </c>
      <c r="I5" s="8" t="s">
        <v>1113</v>
      </c>
      <c r="J5" s="8" t="s">
        <v>1113</v>
      </c>
      <c r="K5" s="8" t="s">
        <v>1113</v>
      </c>
      <c r="L5" s="8" t="s">
        <v>1113</v>
      </c>
      <c r="M5" s="8" t="s">
        <v>1113</v>
      </c>
      <c r="N5" s="8" t="s">
        <v>1113</v>
      </c>
      <c r="O5" s="8" t="s">
        <v>1113</v>
      </c>
      <c r="P5" s="8" t="s">
        <v>1113</v>
      </c>
      <c r="Q5" s="8" t="s">
        <v>1113</v>
      </c>
      <c r="R5" s="8" t="s">
        <v>1113</v>
      </c>
      <c r="S5" s="8" t="s">
        <v>1113</v>
      </c>
      <c r="T5" s="8" t="s">
        <v>1113</v>
      </c>
      <c r="U5" s="8" t="s">
        <v>1113</v>
      </c>
      <c r="V5" s="8" t="s">
        <v>1113</v>
      </c>
      <c r="W5" s="8" t="s">
        <v>1113</v>
      </c>
      <c r="X5" s="8" t="s">
        <v>1113</v>
      </c>
      <c r="Y5" s="8" t="s">
        <v>1113</v>
      </c>
      <c r="Z5" s="8" t="s">
        <v>1113</v>
      </c>
      <c r="AA5" s="8" t="s">
        <v>1113</v>
      </c>
      <c r="AB5" s="8" t="s">
        <v>1113</v>
      </c>
      <c r="AC5" s="8" t="s">
        <v>1113</v>
      </c>
      <c r="AD5" s="8" t="s">
        <v>1113</v>
      </c>
      <c r="AE5" s="8" t="s">
        <v>1113</v>
      </c>
      <c r="AF5" s="8" t="s">
        <v>1113</v>
      </c>
      <c r="AG5" s="8" t="s">
        <v>1113</v>
      </c>
      <c r="AH5" s="8" t="s">
        <v>1113</v>
      </c>
      <c r="AI5" s="8" t="s">
        <v>1113</v>
      </c>
      <c r="AJ5" s="8" t="s">
        <v>1113</v>
      </c>
      <c r="AK5" s="8" t="s">
        <v>1113</v>
      </c>
      <c r="AL5" s="8" t="s">
        <v>1113</v>
      </c>
      <c r="AM5" s="8" t="s">
        <v>1113</v>
      </c>
      <c r="AN5" s="8" t="s">
        <v>1113</v>
      </c>
      <c r="AO5" s="8" t="s">
        <v>1113</v>
      </c>
      <c r="AP5" s="8" t="s">
        <v>1113</v>
      </c>
      <c r="AQ5" s="8" t="s">
        <v>1113</v>
      </c>
      <c r="AR5" s="8" t="s">
        <v>1113</v>
      </c>
      <c r="AS5" s="8" t="s">
        <v>1113</v>
      </c>
      <c r="AT5" s="8" t="s">
        <v>1113</v>
      </c>
      <c r="AU5" s="8" t="s">
        <v>1113</v>
      </c>
    </row>
    <row r="6" spans="1:47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</row>
    <row r="7" spans="1:47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</row>
    <row r="8" spans="1:47" s="6" customFormat="1">
      <c r="A8" s="5" t="s">
        <v>256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</row>
    <row r="9" spans="1:47">
      <c r="A9" s="4" t="s">
        <v>257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</row>
    <row r="10" spans="1:47">
      <c r="A10" s="4" t="s">
        <v>258</v>
      </c>
      <c r="B10" s="8" t="s">
        <v>1058</v>
      </c>
      <c r="C10" s="8" t="s">
        <v>1059</v>
      </c>
      <c r="D10" s="8" t="s">
        <v>1060</v>
      </c>
      <c r="E10" s="8" t="s">
        <v>1061</v>
      </c>
      <c r="F10" s="8" t="s">
        <v>1062</v>
      </c>
      <c r="G10" s="8" t="s">
        <v>1063</v>
      </c>
      <c r="H10" s="8" t="s">
        <v>1064</v>
      </c>
      <c r="I10" s="8" t="s">
        <v>1065</v>
      </c>
      <c r="J10" s="8" t="s">
        <v>1066</v>
      </c>
      <c r="K10" s="8" t="s">
        <v>1067</v>
      </c>
      <c r="L10" s="8" t="s">
        <v>1068</v>
      </c>
      <c r="M10" s="8" t="s">
        <v>1069</v>
      </c>
      <c r="N10" s="8" t="s">
        <v>1070</v>
      </c>
      <c r="O10" s="8" t="s">
        <v>1071</v>
      </c>
      <c r="P10" s="8" t="s">
        <v>1072</v>
      </c>
      <c r="Q10" s="8" t="s">
        <v>1073</v>
      </c>
      <c r="R10" s="8" t="s">
        <v>1074</v>
      </c>
      <c r="S10" s="8" t="s">
        <v>1075</v>
      </c>
      <c r="T10" s="8" t="s">
        <v>1076</v>
      </c>
      <c r="U10" s="8" t="s">
        <v>1077</v>
      </c>
      <c r="V10" s="8" t="s">
        <v>1078</v>
      </c>
      <c r="W10" s="8" t="s">
        <v>1079</v>
      </c>
      <c r="X10" s="8" t="s">
        <v>1080</v>
      </c>
      <c r="Y10" s="8" t="s">
        <v>1081</v>
      </c>
      <c r="Z10" s="8" t="s">
        <v>1082</v>
      </c>
      <c r="AA10" s="8" t="s">
        <v>1083</v>
      </c>
      <c r="AB10" s="8" t="s">
        <v>1084</v>
      </c>
      <c r="AC10" s="8" t="s">
        <v>1085</v>
      </c>
      <c r="AD10" s="8" t="s">
        <v>1086</v>
      </c>
      <c r="AE10" s="8" t="s">
        <v>1087</v>
      </c>
      <c r="AF10" s="8" t="s">
        <v>1088</v>
      </c>
      <c r="AG10" s="8" t="s">
        <v>1089</v>
      </c>
      <c r="AH10" s="8" t="s">
        <v>1090</v>
      </c>
      <c r="AI10" s="8" t="s">
        <v>1091</v>
      </c>
      <c r="AJ10" s="8" t="s">
        <v>1092</v>
      </c>
      <c r="AK10" s="8" t="s">
        <v>1093</v>
      </c>
      <c r="AL10" s="8" t="s">
        <v>1094</v>
      </c>
      <c r="AM10" s="8" t="s">
        <v>1095</v>
      </c>
      <c r="AN10" s="8" t="s">
        <v>1096</v>
      </c>
      <c r="AO10" s="8" t="s">
        <v>1097</v>
      </c>
      <c r="AP10" s="8" t="s">
        <v>1098</v>
      </c>
      <c r="AQ10" s="8" t="s">
        <v>1099</v>
      </c>
      <c r="AR10" s="8" t="s">
        <v>1100</v>
      </c>
      <c r="AS10" s="8" t="s">
        <v>1101</v>
      </c>
      <c r="AT10" s="8" t="s">
        <v>1102</v>
      </c>
      <c r="AU10" s="8" t="s">
        <v>1103</v>
      </c>
    </row>
    <row r="11" spans="1:47">
      <c r="A11" s="10">
        <v>42036</v>
      </c>
      <c r="B11" s="9">
        <v>0.28599999999999998</v>
      </c>
      <c r="C11" s="9">
        <v>0</v>
      </c>
      <c r="D11" s="9">
        <v>0</v>
      </c>
      <c r="E11" s="9">
        <v>0</v>
      </c>
      <c r="F11" s="9">
        <v>0.28599999999999998</v>
      </c>
      <c r="G11" s="9">
        <v>0</v>
      </c>
      <c r="H11" s="9">
        <v>0.28599999999999998</v>
      </c>
      <c r="I11" s="9">
        <v>14.566000000000001</v>
      </c>
      <c r="J11" s="9">
        <v>6.444</v>
      </c>
      <c r="K11" s="9">
        <v>8.1219999999999999</v>
      </c>
      <c r="L11" s="9">
        <v>13.68</v>
      </c>
      <c r="M11" s="9">
        <v>5.9</v>
      </c>
      <c r="N11" s="9">
        <v>7.78</v>
      </c>
      <c r="O11" s="9">
        <v>7.9320000000000004</v>
      </c>
      <c r="P11" s="9">
        <v>3.25</v>
      </c>
      <c r="Q11" s="9">
        <v>4.6820000000000004</v>
      </c>
      <c r="R11" s="9">
        <v>5.7480000000000002</v>
      </c>
      <c r="S11" s="9">
        <v>2.65</v>
      </c>
      <c r="T11" s="9">
        <v>3.0979999999999999</v>
      </c>
      <c r="U11" s="9">
        <v>12.388999999999999</v>
      </c>
      <c r="V11" s="9">
        <v>5.2729999999999997</v>
      </c>
      <c r="W11" s="9">
        <v>7.117</v>
      </c>
      <c r="X11" s="9">
        <v>7.718</v>
      </c>
      <c r="Y11" s="9">
        <v>3.25</v>
      </c>
      <c r="Z11" s="9">
        <v>4.4690000000000003</v>
      </c>
      <c r="AA11" s="9">
        <v>4.6710000000000003</v>
      </c>
      <c r="AB11" s="9">
        <v>2.0230000000000001</v>
      </c>
      <c r="AC11" s="9">
        <v>2.6480000000000001</v>
      </c>
      <c r="AD11" s="9">
        <v>1.2909999999999999</v>
      </c>
      <c r="AE11" s="9">
        <v>0.627</v>
      </c>
      <c r="AF11" s="9">
        <v>0.66300000000000003</v>
      </c>
      <c r="AG11" s="9">
        <v>0.21299999999999999</v>
      </c>
      <c r="AH11" s="9">
        <v>0</v>
      </c>
      <c r="AI11" s="9">
        <v>0.21299999999999999</v>
      </c>
      <c r="AJ11" s="9">
        <v>1.077</v>
      </c>
      <c r="AK11" s="9">
        <v>0.627</v>
      </c>
      <c r="AL11" s="9">
        <v>0.45</v>
      </c>
      <c r="AM11" s="9">
        <v>0.88600000000000001</v>
      </c>
      <c r="AN11" s="9">
        <v>0.54400000000000004</v>
      </c>
      <c r="AO11" s="9">
        <v>0.34200000000000003</v>
      </c>
      <c r="AP11" s="9">
        <v>0</v>
      </c>
      <c r="AQ11" s="9">
        <v>0</v>
      </c>
      <c r="AR11" s="9">
        <v>0</v>
      </c>
      <c r="AS11" s="9">
        <v>0.88600000000000001</v>
      </c>
      <c r="AT11" s="9">
        <v>0.54400000000000004</v>
      </c>
      <c r="AU11" s="9">
        <v>0.34200000000000003</v>
      </c>
    </row>
    <row r="12" spans="1:47">
      <c r="A12" s="10">
        <v>42401</v>
      </c>
      <c r="B12" s="9">
        <v>0.14699999999999999</v>
      </c>
      <c r="C12" s="9">
        <v>0</v>
      </c>
      <c r="D12" s="9">
        <v>0</v>
      </c>
      <c r="E12" s="9">
        <v>0</v>
      </c>
      <c r="F12" s="9">
        <v>0.217</v>
      </c>
      <c r="G12" s="9">
        <v>7.0000000000000007E-2</v>
      </c>
      <c r="H12" s="9">
        <v>0.14699999999999999</v>
      </c>
      <c r="I12" s="9">
        <v>15.005000000000001</v>
      </c>
      <c r="J12" s="9">
        <v>5.1260000000000003</v>
      </c>
      <c r="K12" s="9">
        <v>9.8789999999999996</v>
      </c>
      <c r="L12" s="9">
        <v>13.709</v>
      </c>
      <c r="M12" s="9">
        <v>4.78</v>
      </c>
      <c r="N12" s="9">
        <v>8.9280000000000008</v>
      </c>
      <c r="O12" s="9">
        <v>7.907</v>
      </c>
      <c r="P12" s="9">
        <v>3.056</v>
      </c>
      <c r="Q12" s="9">
        <v>4.851</v>
      </c>
      <c r="R12" s="9">
        <v>5.8010000000000002</v>
      </c>
      <c r="S12" s="9">
        <v>1.7250000000000001</v>
      </c>
      <c r="T12" s="9">
        <v>4.077</v>
      </c>
      <c r="U12" s="9">
        <v>12.551</v>
      </c>
      <c r="V12" s="9">
        <v>4.5549999999999997</v>
      </c>
      <c r="W12" s="9">
        <v>7.9950000000000001</v>
      </c>
      <c r="X12" s="9">
        <v>7.3170000000000002</v>
      </c>
      <c r="Y12" s="9">
        <v>2.831</v>
      </c>
      <c r="Z12" s="9">
        <v>4.4859999999999998</v>
      </c>
      <c r="AA12" s="9">
        <v>5.234</v>
      </c>
      <c r="AB12" s="9">
        <v>1.7250000000000001</v>
      </c>
      <c r="AC12" s="9">
        <v>3.5089999999999999</v>
      </c>
      <c r="AD12" s="9">
        <v>1.1579999999999999</v>
      </c>
      <c r="AE12" s="9">
        <v>0.22500000000000001</v>
      </c>
      <c r="AF12" s="9">
        <v>0.93300000000000005</v>
      </c>
      <c r="AG12" s="9">
        <v>0.59099999999999997</v>
      </c>
      <c r="AH12" s="9">
        <v>0.22500000000000001</v>
      </c>
      <c r="AI12" s="9">
        <v>0.36499999999999999</v>
      </c>
      <c r="AJ12" s="9">
        <v>0.56699999999999995</v>
      </c>
      <c r="AK12" s="9">
        <v>0</v>
      </c>
      <c r="AL12" s="9">
        <v>0.56699999999999995</v>
      </c>
      <c r="AM12" s="9">
        <v>1.296</v>
      </c>
      <c r="AN12" s="9">
        <v>0.34599999999999997</v>
      </c>
      <c r="AO12" s="9">
        <v>0.95099999999999996</v>
      </c>
      <c r="AP12" s="9">
        <v>0.193</v>
      </c>
      <c r="AQ12" s="9">
        <v>0.193</v>
      </c>
      <c r="AR12" s="9">
        <v>0</v>
      </c>
      <c r="AS12" s="9">
        <v>1.103</v>
      </c>
      <c r="AT12" s="9">
        <v>0.152</v>
      </c>
      <c r="AU12" s="9">
        <v>0.95099999999999996</v>
      </c>
    </row>
    <row r="13" spans="1:47">
      <c r="A13" s="10">
        <v>42767</v>
      </c>
      <c r="B13" s="9">
        <v>8.3000000000000004E-2</v>
      </c>
      <c r="C13" s="9">
        <v>9.4E-2</v>
      </c>
      <c r="D13" s="9">
        <v>9.4E-2</v>
      </c>
      <c r="E13" s="9">
        <v>0</v>
      </c>
      <c r="F13" s="9">
        <v>0.28599999999999998</v>
      </c>
      <c r="G13" s="9">
        <v>0.20200000000000001</v>
      </c>
      <c r="H13" s="9">
        <v>8.3000000000000004E-2</v>
      </c>
      <c r="I13" s="9">
        <v>15.256</v>
      </c>
      <c r="J13" s="9">
        <v>5.7270000000000003</v>
      </c>
      <c r="K13" s="9">
        <v>9.5289999999999999</v>
      </c>
      <c r="L13" s="9">
        <v>13.614000000000001</v>
      </c>
      <c r="M13" s="9">
        <v>5.7270000000000003</v>
      </c>
      <c r="N13" s="9">
        <v>7.8869999999999996</v>
      </c>
      <c r="O13" s="9">
        <v>7.3230000000000004</v>
      </c>
      <c r="P13" s="9">
        <v>3.2309999999999999</v>
      </c>
      <c r="Q13" s="9">
        <v>4.0919999999999996</v>
      </c>
      <c r="R13" s="9">
        <v>6.2910000000000004</v>
      </c>
      <c r="S13" s="9">
        <v>2.4969999999999999</v>
      </c>
      <c r="T13" s="9">
        <v>3.7949999999999999</v>
      </c>
      <c r="U13" s="9">
        <v>10.999000000000001</v>
      </c>
      <c r="V13" s="9">
        <v>5.4550000000000001</v>
      </c>
      <c r="W13" s="9">
        <v>5.5439999999999996</v>
      </c>
      <c r="X13" s="9">
        <v>6.42</v>
      </c>
      <c r="Y13" s="9">
        <v>3.2309999999999999</v>
      </c>
      <c r="Z13" s="9">
        <v>3.1890000000000001</v>
      </c>
      <c r="AA13" s="9">
        <v>4.5789999999999997</v>
      </c>
      <c r="AB13" s="9">
        <v>2.2240000000000002</v>
      </c>
      <c r="AC13" s="9">
        <v>2.355</v>
      </c>
      <c r="AD13" s="9">
        <v>2.6150000000000002</v>
      </c>
      <c r="AE13" s="9">
        <v>0.27200000000000002</v>
      </c>
      <c r="AF13" s="9">
        <v>2.343</v>
      </c>
      <c r="AG13" s="9">
        <v>0.90300000000000002</v>
      </c>
      <c r="AH13" s="9">
        <v>0</v>
      </c>
      <c r="AI13" s="9">
        <v>0.90300000000000002</v>
      </c>
      <c r="AJ13" s="9">
        <v>1.7130000000000001</v>
      </c>
      <c r="AK13" s="9">
        <v>0.27200000000000002</v>
      </c>
      <c r="AL13" s="9">
        <v>1.44</v>
      </c>
      <c r="AM13" s="9">
        <v>1.6419999999999999</v>
      </c>
      <c r="AN13" s="9">
        <v>0</v>
      </c>
      <c r="AO13" s="9">
        <v>1.6419999999999999</v>
      </c>
      <c r="AP13" s="9">
        <v>0</v>
      </c>
      <c r="AQ13" s="9">
        <v>0</v>
      </c>
      <c r="AR13" s="9">
        <v>0</v>
      </c>
      <c r="AS13" s="9">
        <v>1.6419999999999999</v>
      </c>
      <c r="AT13" s="9">
        <v>0</v>
      </c>
      <c r="AU13" s="9">
        <v>1.6419999999999999</v>
      </c>
    </row>
    <row r="14" spans="1:47">
      <c r="A14" s="10">
        <v>43132</v>
      </c>
      <c r="B14" s="9">
        <v>0.495</v>
      </c>
      <c r="C14" s="9">
        <v>0</v>
      </c>
      <c r="D14" s="9">
        <v>0</v>
      </c>
      <c r="E14" s="9">
        <v>0</v>
      </c>
      <c r="F14" s="9">
        <v>0.56799999999999995</v>
      </c>
      <c r="G14" s="9">
        <v>7.2999999999999995E-2</v>
      </c>
      <c r="H14" s="9">
        <v>0.495</v>
      </c>
      <c r="I14" s="9">
        <v>14.340999999999999</v>
      </c>
      <c r="J14" s="9">
        <v>5.82</v>
      </c>
      <c r="K14" s="9">
        <v>8.5210000000000008</v>
      </c>
      <c r="L14" s="9">
        <v>11.898999999999999</v>
      </c>
      <c r="M14" s="9">
        <v>4.4859999999999998</v>
      </c>
      <c r="N14" s="9">
        <v>7.4130000000000003</v>
      </c>
      <c r="O14" s="9">
        <v>7.7149999999999999</v>
      </c>
      <c r="P14" s="9">
        <v>2.6040000000000001</v>
      </c>
      <c r="Q14" s="9">
        <v>5.1120000000000001</v>
      </c>
      <c r="R14" s="9">
        <v>4.1840000000000002</v>
      </c>
      <c r="S14" s="9">
        <v>1.883</v>
      </c>
      <c r="T14" s="9">
        <v>2.302</v>
      </c>
      <c r="U14" s="9">
        <v>9.1890000000000001</v>
      </c>
      <c r="V14" s="9">
        <v>3.359</v>
      </c>
      <c r="W14" s="9">
        <v>5.83</v>
      </c>
      <c r="X14" s="9">
        <v>6.1520000000000001</v>
      </c>
      <c r="Y14" s="9">
        <v>1.9790000000000001</v>
      </c>
      <c r="Z14" s="9">
        <v>4.173</v>
      </c>
      <c r="AA14" s="9">
        <v>3.0369999999999999</v>
      </c>
      <c r="AB14" s="9">
        <v>1.38</v>
      </c>
      <c r="AC14" s="9">
        <v>1.657</v>
      </c>
      <c r="AD14" s="9">
        <v>2.71</v>
      </c>
      <c r="AE14" s="9">
        <v>1.127</v>
      </c>
      <c r="AF14" s="9">
        <v>1.583</v>
      </c>
      <c r="AG14" s="9">
        <v>1.5640000000000001</v>
      </c>
      <c r="AH14" s="9">
        <v>0.625</v>
      </c>
      <c r="AI14" s="9">
        <v>0.93799999999999994</v>
      </c>
      <c r="AJ14" s="9">
        <v>1.147</v>
      </c>
      <c r="AK14" s="9">
        <v>0.502</v>
      </c>
      <c r="AL14" s="9">
        <v>0.64500000000000002</v>
      </c>
      <c r="AM14" s="9">
        <v>2.4420000000000002</v>
      </c>
      <c r="AN14" s="9">
        <v>1.3340000000000001</v>
      </c>
      <c r="AO14" s="9">
        <v>1.1080000000000001</v>
      </c>
      <c r="AP14" s="9">
        <v>0.72099999999999997</v>
      </c>
      <c r="AQ14" s="9">
        <v>0.26800000000000002</v>
      </c>
      <c r="AR14" s="9">
        <v>0.45400000000000001</v>
      </c>
      <c r="AS14" s="9">
        <v>1.72</v>
      </c>
      <c r="AT14" s="9">
        <v>1.0660000000000001</v>
      </c>
      <c r="AU14" s="9">
        <v>0.65400000000000003</v>
      </c>
    </row>
    <row r="15" spans="1:47">
      <c r="A15" s="10">
        <v>43497</v>
      </c>
      <c r="B15" s="9">
        <v>0.20699999999999999</v>
      </c>
      <c r="C15" s="9">
        <v>0.29899999999999999</v>
      </c>
      <c r="D15" s="9">
        <v>9.0999999999999998E-2</v>
      </c>
      <c r="E15" s="9">
        <v>0.20699999999999999</v>
      </c>
      <c r="F15" s="9">
        <v>0.1</v>
      </c>
      <c r="G15" s="9">
        <v>0.1</v>
      </c>
      <c r="H15" s="9">
        <v>0</v>
      </c>
      <c r="I15" s="9">
        <v>14.214</v>
      </c>
      <c r="J15" s="9">
        <v>5.2430000000000003</v>
      </c>
      <c r="K15" s="9">
        <v>8.9710000000000001</v>
      </c>
      <c r="L15" s="9">
        <v>13.254</v>
      </c>
      <c r="M15" s="9">
        <v>5.2430000000000003</v>
      </c>
      <c r="N15" s="9">
        <v>8.0109999999999992</v>
      </c>
      <c r="O15" s="9">
        <v>7.28</v>
      </c>
      <c r="P15" s="9">
        <v>2.4980000000000002</v>
      </c>
      <c r="Q15" s="9">
        <v>4.782</v>
      </c>
      <c r="R15" s="9">
        <v>5.9740000000000002</v>
      </c>
      <c r="S15" s="9">
        <v>2.7450000000000001</v>
      </c>
      <c r="T15" s="9">
        <v>3.2290000000000001</v>
      </c>
      <c r="U15" s="9">
        <v>12.122999999999999</v>
      </c>
      <c r="V15" s="9">
        <v>5.0469999999999997</v>
      </c>
      <c r="W15" s="9">
        <v>7.0759999999999996</v>
      </c>
      <c r="X15" s="9">
        <v>6.149</v>
      </c>
      <c r="Y15" s="9">
        <v>2.3010000000000002</v>
      </c>
      <c r="Z15" s="9">
        <v>3.8479999999999999</v>
      </c>
      <c r="AA15" s="9">
        <v>5.9740000000000002</v>
      </c>
      <c r="AB15" s="9">
        <v>2.7450000000000001</v>
      </c>
      <c r="AC15" s="9">
        <v>3.2290000000000001</v>
      </c>
      <c r="AD15" s="9">
        <v>1.131</v>
      </c>
      <c r="AE15" s="9">
        <v>0.19700000000000001</v>
      </c>
      <c r="AF15" s="9">
        <v>0.93400000000000005</v>
      </c>
      <c r="AG15" s="9">
        <v>1.131</v>
      </c>
      <c r="AH15" s="9">
        <v>0.19700000000000001</v>
      </c>
      <c r="AI15" s="9">
        <v>0.93400000000000005</v>
      </c>
      <c r="AJ15" s="9">
        <v>0</v>
      </c>
      <c r="AK15" s="9">
        <v>0</v>
      </c>
      <c r="AL15" s="9">
        <v>0</v>
      </c>
      <c r="AM15" s="9">
        <v>0.96099999999999997</v>
      </c>
      <c r="AN15" s="9">
        <v>0</v>
      </c>
      <c r="AO15" s="9">
        <v>0.96099999999999997</v>
      </c>
      <c r="AP15" s="9">
        <v>0.49299999999999999</v>
      </c>
      <c r="AQ15" s="9">
        <v>0</v>
      </c>
      <c r="AR15" s="9">
        <v>0.49299999999999999</v>
      </c>
      <c r="AS15" s="9">
        <v>0.46800000000000003</v>
      </c>
      <c r="AT15" s="9">
        <v>0</v>
      </c>
      <c r="AU15" s="9">
        <v>0.46800000000000003</v>
      </c>
    </row>
    <row r="16" spans="1:47">
      <c r="A16" s="10">
        <v>43862</v>
      </c>
      <c r="B16" s="9">
        <v>0.39900000000000002</v>
      </c>
      <c r="C16" s="9">
        <v>0</v>
      </c>
      <c r="D16" s="9">
        <v>0</v>
      </c>
      <c r="E16" s="9">
        <v>0</v>
      </c>
      <c r="F16" s="9">
        <v>0.629</v>
      </c>
      <c r="G16" s="9">
        <v>0.23</v>
      </c>
      <c r="H16" s="9">
        <v>0.39900000000000002</v>
      </c>
      <c r="I16" s="9">
        <v>14.661</v>
      </c>
      <c r="J16" s="9">
        <v>5.2249999999999996</v>
      </c>
      <c r="K16" s="9">
        <v>9.4369999999999994</v>
      </c>
      <c r="L16" s="9">
        <v>12.375999999999999</v>
      </c>
      <c r="M16" s="9">
        <v>4.7210000000000001</v>
      </c>
      <c r="N16" s="9">
        <v>7.6550000000000002</v>
      </c>
      <c r="O16" s="9">
        <v>6.6589999999999998</v>
      </c>
      <c r="P16" s="9">
        <v>2.64</v>
      </c>
      <c r="Q16" s="9">
        <v>4.0190000000000001</v>
      </c>
      <c r="R16" s="9">
        <v>5.7169999999999996</v>
      </c>
      <c r="S16" s="9">
        <v>2.081</v>
      </c>
      <c r="T16" s="9">
        <v>3.6360000000000001</v>
      </c>
      <c r="U16" s="9">
        <v>10.224</v>
      </c>
      <c r="V16" s="9">
        <v>4.1349999999999998</v>
      </c>
      <c r="W16" s="9">
        <v>6.0890000000000004</v>
      </c>
      <c r="X16" s="9">
        <v>5.4740000000000002</v>
      </c>
      <c r="Y16" s="9">
        <v>2.3519999999999999</v>
      </c>
      <c r="Z16" s="9">
        <v>3.1219999999999999</v>
      </c>
      <c r="AA16" s="9">
        <v>4.75</v>
      </c>
      <c r="AB16" s="9">
        <v>1.784</v>
      </c>
      <c r="AC16" s="9">
        <v>2.9660000000000002</v>
      </c>
      <c r="AD16" s="9">
        <v>2.1509999999999998</v>
      </c>
      <c r="AE16" s="9">
        <v>0.58499999999999996</v>
      </c>
      <c r="AF16" s="9">
        <v>1.5660000000000001</v>
      </c>
      <c r="AG16" s="9">
        <v>1.1850000000000001</v>
      </c>
      <c r="AH16" s="9">
        <v>0.28799999999999998</v>
      </c>
      <c r="AI16" s="9">
        <v>0.89600000000000002</v>
      </c>
      <c r="AJ16" s="9">
        <v>0.96699999999999997</v>
      </c>
      <c r="AK16" s="9">
        <v>0.29699999999999999</v>
      </c>
      <c r="AL16" s="9">
        <v>0.67</v>
      </c>
      <c r="AM16" s="9">
        <v>2.286</v>
      </c>
      <c r="AN16" s="9">
        <v>0.504</v>
      </c>
      <c r="AO16" s="9">
        <v>1.782</v>
      </c>
      <c r="AP16" s="9">
        <v>0.60299999999999998</v>
      </c>
      <c r="AQ16" s="9">
        <v>0</v>
      </c>
      <c r="AR16" s="9">
        <v>0.60299999999999998</v>
      </c>
      <c r="AS16" s="9">
        <v>1.6830000000000001</v>
      </c>
      <c r="AT16" s="9">
        <v>0.504</v>
      </c>
      <c r="AU16" s="9">
        <v>1.179</v>
      </c>
    </row>
    <row r="17" spans="1:47">
      <c r="A17" s="10">
        <v>44228</v>
      </c>
      <c r="B17" s="9">
        <v>0.313</v>
      </c>
      <c r="C17" s="9">
        <v>0.16500000000000001</v>
      </c>
      <c r="D17" s="9">
        <v>0.09</v>
      </c>
      <c r="E17" s="9">
        <v>7.4999999999999997E-2</v>
      </c>
      <c r="F17" s="9">
        <v>0.313</v>
      </c>
      <c r="G17" s="9">
        <v>7.4999999999999997E-2</v>
      </c>
      <c r="H17" s="9">
        <v>0.23799999999999999</v>
      </c>
      <c r="I17" s="9">
        <v>14.39</v>
      </c>
      <c r="J17" s="9">
        <v>7.2389999999999999</v>
      </c>
      <c r="K17" s="9">
        <v>7.1509999999999998</v>
      </c>
      <c r="L17" s="9">
        <v>12.776</v>
      </c>
      <c r="M17" s="9">
        <v>6.3360000000000003</v>
      </c>
      <c r="N17" s="9">
        <v>6.44</v>
      </c>
      <c r="O17" s="9">
        <v>6.0090000000000003</v>
      </c>
      <c r="P17" s="9">
        <v>3.2109999999999999</v>
      </c>
      <c r="Q17" s="9">
        <v>2.798</v>
      </c>
      <c r="R17" s="9">
        <v>6.766</v>
      </c>
      <c r="S17" s="9">
        <v>3.1240000000000001</v>
      </c>
      <c r="T17" s="9">
        <v>3.6419999999999999</v>
      </c>
      <c r="U17" s="9">
        <v>10.864000000000001</v>
      </c>
      <c r="V17" s="9">
        <v>5.4889999999999999</v>
      </c>
      <c r="W17" s="9">
        <v>5.375</v>
      </c>
      <c r="X17" s="9">
        <v>5.1619999999999999</v>
      </c>
      <c r="Y17" s="9">
        <v>2.3639999999999999</v>
      </c>
      <c r="Z17" s="9">
        <v>2.798</v>
      </c>
      <c r="AA17" s="9">
        <v>5.7009999999999996</v>
      </c>
      <c r="AB17" s="9">
        <v>3.1240000000000001</v>
      </c>
      <c r="AC17" s="9">
        <v>2.577</v>
      </c>
      <c r="AD17" s="9">
        <v>1.9119999999999999</v>
      </c>
      <c r="AE17" s="9">
        <v>0.84699999999999998</v>
      </c>
      <c r="AF17" s="9">
        <v>1.0649999999999999</v>
      </c>
      <c r="AG17" s="9">
        <v>0.84699999999999998</v>
      </c>
      <c r="AH17" s="9">
        <v>0.84699999999999998</v>
      </c>
      <c r="AI17" s="9">
        <v>0</v>
      </c>
      <c r="AJ17" s="9">
        <v>1.0649999999999999</v>
      </c>
      <c r="AK17" s="9">
        <v>0</v>
      </c>
      <c r="AL17" s="9">
        <v>1.0649999999999999</v>
      </c>
      <c r="AM17" s="9">
        <v>1.6140000000000001</v>
      </c>
      <c r="AN17" s="9">
        <v>0.90300000000000002</v>
      </c>
      <c r="AO17" s="9">
        <v>0.71099999999999997</v>
      </c>
      <c r="AP17" s="9">
        <v>1.0820000000000001</v>
      </c>
      <c r="AQ17" s="9">
        <v>0.53</v>
      </c>
      <c r="AR17" s="9">
        <v>0.55200000000000005</v>
      </c>
      <c r="AS17" s="9">
        <v>0.53200000000000003</v>
      </c>
      <c r="AT17" s="9">
        <v>0.373</v>
      </c>
      <c r="AU17" s="9">
        <v>0.159</v>
      </c>
    </row>
    <row r="18" spans="1:47">
      <c r="A18" s="10">
        <v>44593</v>
      </c>
      <c r="B18" s="9">
        <v>0</v>
      </c>
      <c r="C18" s="9">
        <v>0.441</v>
      </c>
      <c r="D18" s="9">
        <v>0.441</v>
      </c>
      <c r="E18" s="9">
        <v>0</v>
      </c>
      <c r="F18" s="9">
        <v>0</v>
      </c>
      <c r="G18" s="9">
        <v>0</v>
      </c>
      <c r="H18" s="9">
        <v>0</v>
      </c>
      <c r="I18" s="9">
        <v>13.356999999999999</v>
      </c>
      <c r="J18" s="9">
        <v>6.9420000000000002</v>
      </c>
      <c r="K18" s="9">
        <v>6.415</v>
      </c>
      <c r="L18" s="9">
        <v>11.795999999999999</v>
      </c>
      <c r="M18" s="9">
        <v>6.71</v>
      </c>
      <c r="N18" s="9">
        <v>5.085</v>
      </c>
      <c r="O18" s="9">
        <v>5.5449999999999999</v>
      </c>
      <c r="P18" s="9">
        <v>3.8180000000000001</v>
      </c>
      <c r="Q18" s="9">
        <v>1.7270000000000001</v>
      </c>
      <c r="R18" s="9">
        <v>6.25</v>
      </c>
      <c r="S18" s="9">
        <v>2.8919999999999999</v>
      </c>
      <c r="T18" s="9">
        <v>3.3580000000000001</v>
      </c>
      <c r="U18" s="9">
        <v>10.728</v>
      </c>
      <c r="V18" s="9">
        <v>6.3609999999999998</v>
      </c>
      <c r="W18" s="9">
        <v>4.367</v>
      </c>
      <c r="X18" s="9">
        <v>5.3239999999999998</v>
      </c>
      <c r="Y18" s="9">
        <v>3.5960000000000001</v>
      </c>
      <c r="Z18" s="9">
        <v>1.7270000000000001</v>
      </c>
      <c r="AA18" s="9">
        <v>5.4050000000000002</v>
      </c>
      <c r="AB18" s="9">
        <v>2.7650000000000001</v>
      </c>
      <c r="AC18" s="9">
        <v>2.64</v>
      </c>
      <c r="AD18" s="9">
        <v>1.0669999999999999</v>
      </c>
      <c r="AE18" s="9">
        <v>0.34899999999999998</v>
      </c>
      <c r="AF18" s="9">
        <v>0.71799999999999997</v>
      </c>
      <c r="AG18" s="9">
        <v>0.222</v>
      </c>
      <c r="AH18" s="9">
        <v>0.222</v>
      </c>
      <c r="AI18" s="9">
        <v>0</v>
      </c>
      <c r="AJ18" s="9">
        <v>0.84599999999999997</v>
      </c>
      <c r="AK18" s="9">
        <v>0.127</v>
      </c>
      <c r="AL18" s="9">
        <v>0.71799999999999997</v>
      </c>
      <c r="AM18" s="9">
        <v>1.5620000000000001</v>
      </c>
      <c r="AN18" s="9">
        <v>0.23200000000000001</v>
      </c>
      <c r="AO18" s="9">
        <v>1.33</v>
      </c>
      <c r="AP18" s="9">
        <v>0.67800000000000005</v>
      </c>
      <c r="AQ18" s="9">
        <v>0.23200000000000001</v>
      </c>
      <c r="AR18" s="9">
        <v>0.44600000000000001</v>
      </c>
      <c r="AS18" s="9">
        <v>0.88300000000000001</v>
      </c>
      <c r="AT18" s="9">
        <v>0</v>
      </c>
      <c r="AU18" s="9">
        <v>0.88300000000000001</v>
      </c>
    </row>
    <row r="19" spans="1:47">
      <c r="A19" s="10">
        <v>44958</v>
      </c>
      <c r="B19" s="9">
        <v>0.65700000000000003</v>
      </c>
      <c r="C19" s="9">
        <v>0</v>
      </c>
      <c r="D19" s="9">
        <v>0</v>
      </c>
      <c r="E19" s="9">
        <v>0</v>
      </c>
      <c r="F19" s="9">
        <v>0.80700000000000005</v>
      </c>
      <c r="G19" s="9">
        <v>0.15</v>
      </c>
      <c r="H19" s="9">
        <v>0.65700000000000003</v>
      </c>
      <c r="I19" s="9">
        <v>13.734</v>
      </c>
      <c r="J19" s="9">
        <v>7.4029999999999996</v>
      </c>
      <c r="K19" s="9">
        <v>6.3310000000000004</v>
      </c>
      <c r="L19" s="9">
        <v>12.355</v>
      </c>
      <c r="M19" s="9">
        <v>6.9009999999999998</v>
      </c>
      <c r="N19" s="9">
        <v>5.4530000000000003</v>
      </c>
      <c r="O19" s="9">
        <v>6.891</v>
      </c>
      <c r="P19" s="9">
        <v>3.806</v>
      </c>
      <c r="Q19" s="9">
        <v>3.0840000000000001</v>
      </c>
      <c r="R19" s="9">
        <v>5.4640000000000004</v>
      </c>
      <c r="S19" s="9">
        <v>3.0950000000000002</v>
      </c>
      <c r="T19" s="9">
        <v>2.3690000000000002</v>
      </c>
      <c r="U19" s="9">
        <v>10.7</v>
      </c>
      <c r="V19" s="9">
        <v>5.907</v>
      </c>
      <c r="W19" s="9">
        <v>4.7930000000000001</v>
      </c>
      <c r="X19" s="9">
        <v>5.8810000000000002</v>
      </c>
      <c r="Y19" s="9">
        <v>2.9940000000000002</v>
      </c>
      <c r="Z19" s="9">
        <v>2.887</v>
      </c>
      <c r="AA19" s="9">
        <v>4.819</v>
      </c>
      <c r="AB19" s="9">
        <v>2.9129999999999998</v>
      </c>
      <c r="AC19" s="9">
        <v>1.907</v>
      </c>
      <c r="AD19" s="9">
        <v>1.6539999999999999</v>
      </c>
      <c r="AE19" s="9">
        <v>0.99399999999999999</v>
      </c>
      <c r="AF19" s="9">
        <v>0.66</v>
      </c>
      <c r="AG19" s="9">
        <v>1.01</v>
      </c>
      <c r="AH19" s="9">
        <v>0.81200000000000006</v>
      </c>
      <c r="AI19" s="9">
        <v>0.19800000000000001</v>
      </c>
      <c r="AJ19" s="9">
        <v>0.64500000000000002</v>
      </c>
      <c r="AK19" s="9">
        <v>0.182</v>
      </c>
      <c r="AL19" s="9">
        <v>0.46200000000000002</v>
      </c>
      <c r="AM19" s="9">
        <v>1.38</v>
      </c>
      <c r="AN19" s="9">
        <v>0.502</v>
      </c>
      <c r="AO19" s="9">
        <v>0.877</v>
      </c>
      <c r="AP19" s="9">
        <v>0.23</v>
      </c>
      <c r="AQ19" s="9">
        <v>0.23</v>
      </c>
      <c r="AR19" s="9">
        <v>0</v>
      </c>
      <c r="AS19" s="9">
        <v>1.149</v>
      </c>
      <c r="AT19" s="9">
        <v>0.27200000000000002</v>
      </c>
      <c r="AU19" s="9">
        <v>0.877</v>
      </c>
    </row>
    <row r="20" spans="1:47">
      <c r="A20" s="10">
        <v>45323</v>
      </c>
      <c r="B20" s="9">
        <v>0.33800000000000002</v>
      </c>
      <c r="C20" s="9">
        <v>0.16200000000000001</v>
      </c>
      <c r="D20" s="9">
        <v>0</v>
      </c>
      <c r="E20" s="9">
        <v>0.16200000000000001</v>
      </c>
      <c r="F20" s="9">
        <v>0.36</v>
      </c>
      <c r="G20" s="9">
        <v>0.184</v>
      </c>
      <c r="H20" s="9">
        <v>0.17599999999999999</v>
      </c>
      <c r="I20" s="9">
        <v>13.896000000000001</v>
      </c>
      <c r="J20" s="9">
        <v>6.6180000000000003</v>
      </c>
      <c r="K20" s="9">
        <v>7.2789999999999999</v>
      </c>
      <c r="L20" s="9">
        <v>12.529</v>
      </c>
      <c r="M20" s="9">
        <v>6.15</v>
      </c>
      <c r="N20" s="9">
        <v>6.3789999999999996</v>
      </c>
      <c r="O20" s="9">
        <v>6.8890000000000002</v>
      </c>
      <c r="P20" s="9">
        <v>3.7040000000000002</v>
      </c>
      <c r="Q20" s="9">
        <v>3.1850000000000001</v>
      </c>
      <c r="R20" s="9">
        <v>5.64</v>
      </c>
      <c r="S20" s="9">
        <v>2.4460000000000002</v>
      </c>
      <c r="T20" s="9">
        <v>3.194</v>
      </c>
      <c r="U20" s="9">
        <v>10.510999999999999</v>
      </c>
      <c r="V20" s="9">
        <v>5.1609999999999996</v>
      </c>
      <c r="W20" s="9">
        <v>5.351</v>
      </c>
      <c r="X20" s="9">
        <v>6.0069999999999997</v>
      </c>
      <c r="Y20" s="9">
        <v>3.0760000000000001</v>
      </c>
      <c r="Z20" s="9">
        <v>2.9319999999999999</v>
      </c>
      <c r="AA20" s="9">
        <v>4.5039999999999996</v>
      </c>
      <c r="AB20" s="9">
        <v>2.085</v>
      </c>
      <c r="AC20" s="9">
        <v>2.419</v>
      </c>
      <c r="AD20" s="9">
        <v>2.0179999999999998</v>
      </c>
      <c r="AE20" s="9">
        <v>0.99</v>
      </c>
      <c r="AF20" s="9">
        <v>1.028</v>
      </c>
      <c r="AG20" s="9">
        <v>0.88100000000000001</v>
      </c>
      <c r="AH20" s="9">
        <v>0.629</v>
      </c>
      <c r="AI20" s="9">
        <v>0.253</v>
      </c>
      <c r="AJ20" s="9">
        <v>1.1359999999999999</v>
      </c>
      <c r="AK20" s="9">
        <v>0.36099999999999999</v>
      </c>
      <c r="AL20" s="9">
        <v>0.77500000000000002</v>
      </c>
      <c r="AM20" s="9">
        <v>1.367</v>
      </c>
      <c r="AN20" s="9">
        <v>0.46700000000000003</v>
      </c>
      <c r="AO20" s="9">
        <v>0.9</v>
      </c>
      <c r="AP20" s="9">
        <v>0.56200000000000006</v>
      </c>
      <c r="AQ20" s="9">
        <v>0.17599999999999999</v>
      </c>
      <c r="AR20" s="9">
        <v>0.38600000000000001</v>
      </c>
      <c r="AS20" s="9">
        <v>0.80600000000000005</v>
      </c>
      <c r="AT20" s="9">
        <v>0.29099999999999998</v>
      </c>
      <c r="AU20" s="9">
        <v>0.51400000000000001</v>
      </c>
    </row>
    <row r="21" spans="1:47">
      <c r="A21" s="10">
        <v>45689</v>
      </c>
      <c r="B21" s="9">
        <v>0.90800000000000003</v>
      </c>
      <c r="C21" s="9">
        <v>9.1999999999999998E-2</v>
      </c>
      <c r="D21" s="9">
        <v>0</v>
      </c>
      <c r="E21" s="9">
        <v>9.1999999999999998E-2</v>
      </c>
      <c r="F21" s="9">
        <v>0.98799999999999999</v>
      </c>
      <c r="G21" s="9">
        <v>0.17199999999999999</v>
      </c>
      <c r="H21" s="9">
        <v>0.81599999999999995</v>
      </c>
      <c r="I21" s="9">
        <v>7.3959999999999999</v>
      </c>
      <c r="J21" s="9">
        <v>4.63</v>
      </c>
      <c r="K21" s="9">
        <v>2.7650000000000001</v>
      </c>
      <c r="L21" s="9">
        <v>6.4169999999999998</v>
      </c>
      <c r="M21" s="9">
        <v>3.9620000000000002</v>
      </c>
      <c r="N21" s="9">
        <v>2.4540000000000002</v>
      </c>
      <c r="O21" s="9">
        <v>1.8759999999999999</v>
      </c>
      <c r="P21" s="9">
        <v>1.238</v>
      </c>
      <c r="Q21" s="9">
        <v>0.63900000000000001</v>
      </c>
      <c r="R21" s="9">
        <v>4.54</v>
      </c>
      <c r="S21" s="9">
        <v>2.7250000000000001</v>
      </c>
      <c r="T21" s="9">
        <v>1.8160000000000001</v>
      </c>
      <c r="U21" s="9">
        <v>4.6159999999999997</v>
      </c>
      <c r="V21" s="9">
        <v>2.86</v>
      </c>
      <c r="W21" s="9">
        <v>1.756</v>
      </c>
      <c r="X21" s="9">
        <v>1.6120000000000001</v>
      </c>
      <c r="Y21" s="9">
        <v>0.97399999999999998</v>
      </c>
      <c r="Z21" s="9">
        <v>0.63900000000000001</v>
      </c>
      <c r="AA21" s="9">
        <v>3.004</v>
      </c>
      <c r="AB21" s="9">
        <v>1.8859999999999999</v>
      </c>
      <c r="AC21" s="9">
        <v>1.117</v>
      </c>
      <c r="AD21" s="9">
        <v>1.8009999999999999</v>
      </c>
      <c r="AE21" s="9">
        <v>1.1020000000000001</v>
      </c>
      <c r="AF21" s="9">
        <v>0.69799999999999995</v>
      </c>
      <c r="AG21" s="9">
        <v>0.26400000000000001</v>
      </c>
      <c r="AH21" s="9">
        <v>0.26400000000000001</v>
      </c>
      <c r="AI21" s="9">
        <v>0</v>
      </c>
      <c r="AJ21" s="9">
        <v>1.5369999999999999</v>
      </c>
      <c r="AK21" s="9">
        <v>0.83799999999999997</v>
      </c>
      <c r="AL21" s="9">
        <v>0.69799999999999995</v>
      </c>
      <c r="AM21" s="9">
        <v>0.97899999999999998</v>
      </c>
      <c r="AN21" s="9">
        <v>0.66800000000000004</v>
      </c>
      <c r="AO21" s="9">
        <v>0.311</v>
      </c>
      <c r="AP21" s="9">
        <v>0.65600000000000003</v>
      </c>
      <c r="AQ21" s="9">
        <v>0.34499999999999997</v>
      </c>
      <c r="AR21" s="9">
        <v>0.311</v>
      </c>
      <c r="AS21" s="9">
        <v>0.32300000000000001</v>
      </c>
      <c r="AT21" s="9">
        <v>0.32300000000000001</v>
      </c>
      <c r="AU21" s="9">
        <v>0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1640</vt:i4>
      </vt:variant>
    </vt:vector>
  </HeadingPairs>
  <TitlesOfParts>
    <vt:vector size="1647" baseType="lpstr">
      <vt:lpstr>Contents</vt:lpstr>
      <vt:lpstr>Table 4.1</vt:lpstr>
      <vt:lpstr>Table 4.2</vt:lpstr>
      <vt:lpstr>Index</vt:lpstr>
      <vt:lpstr>Data1</vt:lpstr>
      <vt:lpstr>Data2</vt:lpstr>
      <vt:lpstr>Data3</vt:lpstr>
      <vt:lpstr>A125197158V</vt:lpstr>
      <vt:lpstr>A125197158V_Data</vt:lpstr>
      <vt:lpstr>A125197158V_Latest</vt:lpstr>
      <vt:lpstr>A125197162K</vt:lpstr>
      <vt:lpstr>A125197162K_Data</vt:lpstr>
      <vt:lpstr>A125197162K_Latest</vt:lpstr>
      <vt:lpstr>A125197166V</vt:lpstr>
      <vt:lpstr>A125197166V_Data</vt:lpstr>
      <vt:lpstr>A125197166V_Latest</vt:lpstr>
      <vt:lpstr>A125197170K</vt:lpstr>
      <vt:lpstr>A125197170K_Data</vt:lpstr>
      <vt:lpstr>A125197170K_Latest</vt:lpstr>
      <vt:lpstr>A125197174V</vt:lpstr>
      <vt:lpstr>A125197174V_Data</vt:lpstr>
      <vt:lpstr>A125197174V_Latest</vt:lpstr>
      <vt:lpstr>A125197178C</vt:lpstr>
      <vt:lpstr>A125197178C_Data</vt:lpstr>
      <vt:lpstr>A125197178C_Latest</vt:lpstr>
      <vt:lpstr>A125197182V</vt:lpstr>
      <vt:lpstr>A125197182V_Data</vt:lpstr>
      <vt:lpstr>A125197182V_Latest</vt:lpstr>
      <vt:lpstr>A125197186C</vt:lpstr>
      <vt:lpstr>A125197186C_Data</vt:lpstr>
      <vt:lpstr>A125197186C_Latest</vt:lpstr>
      <vt:lpstr>A125197190V</vt:lpstr>
      <vt:lpstr>A125197190V_Data</vt:lpstr>
      <vt:lpstr>A125197190V_Latest</vt:lpstr>
      <vt:lpstr>A125197194C</vt:lpstr>
      <vt:lpstr>A125197194C_Data</vt:lpstr>
      <vt:lpstr>A125197194C_Latest</vt:lpstr>
      <vt:lpstr>A125197198L</vt:lpstr>
      <vt:lpstr>A125197198L_Data</vt:lpstr>
      <vt:lpstr>A125197198L_Latest</vt:lpstr>
      <vt:lpstr>A125197202T</vt:lpstr>
      <vt:lpstr>A125197202T_Data</vt:lpstr>
      <vt:lpstr>A125197202T_Latest</vt:lpstr>
      <vt:lpstr>A125197206A</vt:lpstr>
      <vt:lpstr>A125197206A_Data</vt:lpstr>
      <vt:lpstr>A125197206A_Latest</vt:lpstr>
      <vt:lpstr>A125197210T</vt:lpstr>
      <vt:lpstr>A125197210T_Data</vt:lpstr>
      <vt:lpstr>A125197210T_Latest</vt:lpstr>
      <vt:lpstr>A125197214A</vt:lpstr>
      <vt:lpstr>A125197214A_Data</vt:lpstr>
      <vt:lpstr>A125197214A_Latest</vt:lpstr>
      <vt:lpstr>A125197218K</vt:lpstr>
      <vt:lpstr>A125197218K_Data</vt:lpstr>
      <vt:lpstr>A125197218K_Latest</vt:lpstr>
      <vt:lpstr>A125197222A</vt:lpstr>
      <vt:lpstr>A125197222A_Data</vt:lpstr>
      <vt:lpstr>A125197222A_Latest</vt:lpstr>
      <vt:lpstr>A125197226K</vt:lpstr>
      <vt:lpstr>A125197226K_Data</vt:lpstr>
      <vt:lpstr>A125197226K_Latest</vt:lpstr>
      <vt:lpstr>A125197230A</vt:lpstr>
      <vt:lpstr>A125197230A_Data</vt:lpstr>
      <vt:lpstr>A125197230A_Latest</vt:lpstr>
      <vt:lpstr>A125197234K</vt:lpstr>
      <vt:lpstr>A125197234K_Data</vt:lpstr>
      <vt:lpstr>A125197234K_Latest</vt:lpstr>
      <vt:lpstr>A125197238V</vt:lpstr>
      <vt:lpstr>A125197238V_Data</vt:lpstr>
      <vt:lpstr>A125197238V_Latest</vt:lpstr>
      <vt:lpstr>A125197242K</vt:lpstr>
      <vt:lpstr>A125197242K_Data</vt:lpstr>
      <vt:lpstr>A125197242K_Latest</vt:lpstr>
      <vt:lpstr>A125197246V</vt:lpstr>
      <vt:lpstr>A125197246V_Data</vt:lpstr>
      <vt:lpstr>A125197246V_Latest</vt:lpstr>
      <vt:lpstr>A125197250K</vt:lpstr>
      <vt:lpstr>A125197250K_Data</vt:lpstr>
      <vt:lpstr>A125197250K_Latest</vt:lpstr>
      <vt:lpstr>A125197254V</vt:lpstr>
      <vt:lpstr>A125197254V_Data</vt:lpstr>
      <vt:lpstr>A125197254V_Latest</vt:lpstr>
      <vt:lpstr>A125197258C</vt:lpstr>
      <vt:lpstr>A125197258C_Data</vt:lpstr>
      <vt:lpstr>A125197258C_Latest</vt:lpstr>
      <vt:lpstr>A125197262V</vt:lpstr>
      <vt:lpstr>A125197262V_Data</vt:lpstr>
      <vt:lpstr>A125197262V_Latest</vt:lpstr>
      <vt:lpstr>A125197266C</vt:lpstr>
      <vt:lpstr>A125197266C_Data</vt:lpstr>
      <vt:lpstr>A125197266C_Latest</vt:lpstr>
      <vt:lpstr>A125197270V</vt:lpstr>
      <vt:lpstr>A125197270V_Data</vt:lpstr>
      <vt:lpstr>A125197270V_Latest</vt:lpstr>
      <vt:lpstr>A125197274C</vt:lpstr>
      <vt:lpstr>A125197274C_Data</vt:lpstr>
      <vt:lpstr>A125197274C_Latest</vt:lpstr>
      <vt:lpstr>A125197278L</vt:lpstr>
      <vt:lpstr>A125197278L_Data</vt:lpstr>
      <vt:lpstr>A125197278L_Latest</vt:lpstr>
      <vt:lpstr>A125197282C</vt:lpstr>
      <vt:lpstr>A125197282C_Data</vt:lpstr>
      <vt:lpstr>A125197282C_Latest</vt:lpstr>
      <vt:lpstr>A125197286L</vt:lpstr>
      <vt:lpstr>A125197286L_Data</vt:lpstr>
      <vt:lpstr>A125197286L_Latest</vt:lpstr>
      <vt:lpstr>A125197290C</vt:lpstr>
      <vt:lpstr>A125197290C_Data</vt:lpstr>
      <vt:lpstr>A125197290C_Latest</vt:lpstr>
      <vt:lpstr>A125197294L</vt:lpstr>
      <vt:lpstr>A125197294L_Data</vt:lpstr>
      <vt:lpstr>A125197294L_Latest</vt:lpstr>
      <vt:lpstr>A125197298W</vt:lpstr>
      <vt:lpstr>A125197298W_Data</vt:lpstr>
      <vt:lpstr>A125197298W_Latest</vt:lpstr>
      <vt:lpstr>A125197302A</vt:lpstr>
      <vt:lpstr>A125197302A_Data</vt:lpstr>
      <vt:lpstr>A125197302A_Latest</vt:lpstr>
      <vt:lpstr>A125197306K</vt:lpstr>
      <vt:lpstr>A125197306K_Data</vt:lpstr>
      <vt:lpstr>A125197306K_Latest</vt:lpstr>
      <vt:lpstr>A125197310A</vt:lpstr>
      <vt:lpstr>A125197310A_Data</vt:lpstr>
      <vt:lpstr>A125197310A_Latest</vt:lpstr>
      <vt:lpstr>A125197314K</vt:lpstr>
      <vt:lpstr>A125197314K_Data</vt:lpstr>
      <vt:lpstr>A125197314K_Latest</vt:lpstr>
      <vt:lpstr>A125197318V</vt:lpstr>
      <vt:lpstr>A125197318V_Data</vt:lpstr>
      <vt:lpstr>A125197318V_Latest</vt:lpstr>
      <vt:lpstr>A125197322K</vt:lpstr>
      <vt:lpstr>A125197322K_Data</vt:lpstr>
      <vt:lpstr>A125197322K_Latest</vt:lpstr>
      <vt:lpstr>A125197326V</vt:lpstr>
      <vt:lpstr>A125197326V_Data</vt:lpstr>
      <vt:lpstr>A125197326V_Latest</vt:lpstr>
      <vt:lpstr>A125197330K</vt:lpstr>
      <vt:lpstr>A125197330K_Data</vt:lpstr>
      <vt:lpstr>A125197330K_Latest</vt:lpstr>
      <vt:lpstr>A125197334V</vt:lpstr>
      <vt:lpstr>A125197334V_Data</vt:lpstr>
      <vt:lpstr>A125197334V_Latest</vt:lpstr>
      <vt:lpstr>A125197338C</vt:lpstr>
      <vt:lpstr>A125197338C_Data</vt:lpstr>
      <vt:lpstr>A125197338C_Latest</vt:lpstr>
      <vt:lpstr>A125197342V</vt:lpstr>
      <vt:lpstr>A125197342V_Data</vt:lpstr>
      <vt:lpstr>A125197342V_Latest</vt:lpstr>
      <vt:lpstr>A125197346C</vt:lpstr>
      <vt:lpstr>A125197346C_Data</vt:lpstr>
      <vt:lpstr>A125197346C_Latest</vt:lpstr>
      <vt:lpstr>A125197350V</vt:lpstr>
      <vt:lpstr>A125197350V_Data</vt:lpstr>
      <vt:lpstr>A125197350V_Latest</vt:lpstr>
      <vt:lpstr>A125197354C</vt:lpstr>
      <vt:lpstr>A125197354C_Data</vt:lpstr>
      <vt:lpstr>A125197354C_Latest</vt:lpstr>
      <vt:lpstr>A125197358L</vt:lpstr>
      <vt:lpstr>A125197358L_Data</vt:lpstr>
      <vt:lpstr>A125197358L_Latest</vt:lpstr>
      <vt:lpstr>A125197362C</vt:lpstr>
      <vt:lpstr>A125197362C_Data</vt:lpstr>
      <vt:lpstr>A125197362C_Latest</vt:lpstr>
      <vt:lpstr>A125197366L</vt:lpstr>
      <vt:lpstr>A125197366L_Data</vt:lpstr>
      <vt:lpstr>A125197366L_Latest</vt:lpstr>
      <vt:lpstr>A125197370C</vt:lpstr>
      <vt:lpstr>A125197370C_Data</vt:lpstr>
      <vt:lpstr>A125197370C_Latest</vt:lpstr>
      <vt:lpstr>A125197374L</vt:lpstr>
      <vt:lpstr>A125197374L_Data</vt:lpstr>
      <vt:lpstr>A125197374L_Latest</vt:lpstr>
      <vt:lpstr>A125197378W</vt:lpstr>
      <vt:lpstr>A125197378W_Data</vt:lpstr>
      <vt:lpstr>A125197378W_Latest</vt:lpstr>
      <vt:lpstr>A125197382L</vt:lpstr>
      <vt:lpstr>A125197382L_Data</vt:lpstr>
      <vt:lpstr>A125197382L_Latest</vt:lpstr>
      <vt:lpstr>A125197386W</vt:lpstr>
      <vt:lpstr>A125197386W_Data</vt:lpstr>
      <vt:lpstr>A125197386W_Latest</vt:lpstr>
      <vt:lpstr>A125197390L</vt:lpstr>
      <vt:lpstr>A125197390L_Data</vt:lpstr>
      <vt:lpstr>A125197390L_Latest</vt:lpstr>
      <vt:lpstr>A125197394W</vt:lpstr>
      <vt:lpstr>A125197394W_Data</vt:lpstr>
      <vt:lpstr>A125197394W_Latest</vt:lpstr>
      <vt:lpstr>A125197398F</vt:lpstr>
      <vt:lpstr>A125197398F_Data</vt:lpstr>
      <vt:lpstr>A125197398F_Latest</vt:lpstr>
      <vt:lpstr>A125197402K</vt:lpstr>
      <vt:lpstr>A125197402K_Data</vt:lpstr>
      <vt:lpstr>A125197402K_Latest</vt:lpstr>
      <vt:lpstr>A125197406V</vt:lpstr>
      <vt:lpstr>A125197406V_Data</vt:lpstr>
      <vt:lpstr>A125197406V_Latest</vt:lpstr>
      <vt:lpstr>A125197410K</vt:lpstr>
      <vt:lpstr>A125197410K_Data</vt:lpstr>
      <vt:lpstr>A125197410K_Latest</vt:lpstr>
      <vt:lpstr>A125197414V</vt:lpstr>
      <vt:lpstr>A125197414V_Data</vt:lpstr>
      <vt:lpstr>A125197414V_Latest</vt:lpstr>
      <vt:lpstr>A125197418C</vt:lpstr>
      <vt:lpstr>A125197418C_Data</vt:lpstr>
      <vt:lpstr>A125197418C_Latest</vt:lpstr>
      <vt:lpstr>A125197422V</vt:lpstr>
      <vt:lpstr>A125197422V_Data</vt:lpstr>
      <vt:lpstr>A125197422V_Latest</vt:lpstr>
      <vt:lpstr>A125197426C</vt:lpstr>
      <vt:lpstr>A125197426C_Data</vt:lpstr>
      <vt:lpstr>A125197426C_Latest</vt:lpstr>
      <vt:lpstr>A125197430V</vt:lpstr>
      <vt:lpstr>A125197430V_Data</vt:lpstr>
      <vt:lpstr>A125197430V_Latest</vt:lpstr>
      <vt:lpstr>A125197434C</vt:lpstr>
      <vt:lpstr>A125197434C_Data</vt:lpstr>
      <vt:lpstr>A125197434C_Latest</vt:lpstr>
      <vt:lpstr>A125197438L</vt:lpstr>
      <vt:lpstr>A125197438L_Data</vt:lpstr>
      <vt:lpstr>A125197438L_Latest</vt:lpstr>
      <vt:lpstr>A125197442C</vt:lpstr>
      <vt:lpstr>A125197442C_Data</vt:lpstr>
      <vt:lpstr>A125197442C_Latest</vt:lpstr>
      <vt:lpstr>A125197446L</vt:lpstr>
      <vt:lpstr>A125197446L_Data</vt:lpstr>
      <vt:lpstr>A125197446L_Latest</vt:lpstr>
      <vt:lpstr>A125197450C</vt:lpstr>
      <vt:lpstr>A125197450C_Data</vt:lpstr>
      <vt:lpstr>A125197450C_Latest</vt:lpstr>
      <vt:lpstr>A125197454L</vt:lpstr>
      <vt:lpstr>A125197454L_Data</vt:lpstr>
      <vt:lpstr>A125197454L_Latest</vt:lpstr>
      <vt:lpstr>A125197458W</vt:lpstr>
      <vt:lpstr>A125197458W_Data</vt:lpstr>
      <vt:lpstr>A125197458W_Latest</vt:lpstr>
      <vt:lpstr>A125197462L</vt:lpstr>
      <vt:lpstr>A125197462L_Data</vt:lpstr>
      <vt:lpstr>A125197462L_Latest</vt:lpstr>
      <vt:lpstr>A125197466W</vt:lpstr>
      <vt:lpstr>A125197466W_Data</vt:lpstr>
      <vt:lpstr>A125197466W_Latest</vt:lpstr>
      <vt:lpstr>A125197470L</vt:lpstr>
      <vt:lpstr>A125197470L_Data</vt:lpstr>
      <vt:lpstr>A125197470L_Latest</vt:lpstr>
      <vt:lpstr>A125197474W</vt:lpstr>
      <vt:lpstr>A125197474W_Data</vt:lpstr>
      <vt:lpstr>A125197474W_Latest</vt:lpstr>
      <vt:lpstr>A125197478F</vt:lpstr>
      <vt:lpstr>A125197478F_Data</vt:lpstr>
      <vt:lpstr>A125197478F_Latest</vt:lpstr>
      <vt:lpstr>A125197482W</vt:lpstr>
      <vt:lpstr>A125197482W_Data</vt:lpstr>
      <vt:lpstr>A125197482W_Latest</vt:lpstr>
      <vt:lpstr>A125197486F</vt:lpstr>
      <vt:lpstr>A125197486F_Data</vt:lpstr>
      <vt:lpstr>A125197486F_Latest</vt:lpstr>
      <vt:lpstr>A125197490W</vt:lpstr>
      <vt:lpstr>A125197490W_Data</vt:lpstr>
      <vt:lpstr>A125197490W_Latest</vt:lpstr>
      <vt:lpstr>A125197494F</vt:lpstr>
      <vt:lpstr>A125197494F_Data</vt:lpstr>
      <vt:lpstr>A125197494F_Latest</vt:lpstr>
      <vt:lpstr>A125197498R</vt:lpstr>
      <vt:lpstr>A125197498R_Data</vt:lpstr>
      <vt:lpstr>A125197498R_Latest</vt:lpstr>
      <vt:lpstr>A125197502V</vt:lpstr>
      <vt:lpstr>A125197502V_Data</vt:lpstr>
      <vt:lpstr>A125197502V_Latest</vt:lpstr>
      <vt:lpstr>A125197506C</vt:lpstr>
      <vt:lpstr>A125197506C_Data</vt:lpstr>
      <vt:lpstr>A125197506C_Latest</vt:lpstr>
      <vt:lpstr>A125197510V</vt:lpstr>
      <vt:lpstr>A125197510V_Data</vt:lpstr>
      <vt:lpstr>A125197510V_Latest</vt:lpstr>
      <vt:lpstr>A125197514C</vt:lpstr>
      <vt:lpstr>A125197514C_Data</vt:lpstr>
      <vt:lpstr>A125197514C_Latest</vt:lpstr>
      <vt:lpstr>A125197518L</vt:lpstr>
      <vt:lpstr>A125197518L_Data</vt:lpstr>
      <vt:lpstr>A125197518L_Latest</vt:lpstr>
      <vt:lpstr>A125197522C</vt:lpstr>
      <vt:lpstr>A125197522C_Data</vt:lpstr>
      <vt:lpstr>A125197522C_Latest</vt:lpstr>
      <vt:lpstr>A125197526L</vt:lpstr>
      <vt:lpstr>A125197526L_Data</vt:lpstr>
      <vt:lpstr>A125197526L_Latest</vt:lpstr>
      <vt:lpstr>A125197530C</vt:lpstr>
      <vt:lpstr>A125197530C_Data</vt:lpstr>
      <vt:lpstr>A125197530C_Latest</vt:lpstr>
      <vt:lpstr>A125197534L</vt:lpstr>
      <vt:lpstr>A125197534L_Data</vt:lpstr>
      <vt:lpstr>A125197534L_Latest</vt:lpstr>
      <vt:lpstr>A125197538W</vt:lpstr>
      <vt:lpstr>A125197538W_Data</vt:lpstr>
      <vt:lpstr>A125197538W_Latest</vt:lpstr>
      <vt:lpstr>A125197542L</vt:lpstr>
      <vt:lpstr>A125197542L_Data</vt:lpstr>
      <vt:lpstr>A125197542L_Latest</vt:lpstr>
      <vt:lpstr>A125197546W</vt:lpstr>
      <vt:lpstr>A125197546W_Data</vt:lpstr>
      <vt:lpstr>A125197546W_Latest</vt:lpstr>
      <vt:lpstr>A125197550L</vt:lpstr>
      <vt:lpstr>A125197550L_Data</vt:lpstr>
      <vt:lpstr>A125197550L_Latest</vt:lpstr>
      <vt:lpstr>A125197554W</vt:lpstr>
      <vt:lpstr>A125197554W_Data</vt:lpstr>
      <vt:lpstr>A125197554W_Latest</vt:lpstr>
      <vt:lpstr>A125197558F</vt:lpstr>
      <vt:lpstr>A125197558F_Data</vt:lpstr>
      <vt:lpstr>A125197558F_Latest</vt:lpstr>
      <vt:lpstr>A125197562W</vt:lpstr>
      <vt:lpstr>A125197562W_Data</vt:lpstr>
      <vt:lpstr>A125197562W_Latest</vt:lpstr>
      <vt:lpstr>A125197566F</vt:lpstr>
      <vt:lpstr>A125197566F_Data</vt:lpstr>
      <vt:lpstr>A125197566F_Latest</vt:lpstr>
      <vt:lpstr>A125197570W</vt:lpstr>
      <vt:lpstr>A125197570W_Data</vt:lpstr>
      <vt:lpstr>A125197570W_Latest</vt:lpstr>
      <vt:lpstr>A125197574F</vt:lpstr>
      <vt:lpstr>A125197574F_Data</vt:lpstr>
      <vt:lpstr>A125197574F_Latest</vt:lpstr>
      <vt:lpstr>A125197578R</vt:lpstr>
      <vt:lpstr>A125197578R_Data</vt:lpstr>
      <vt:lpstr>A125197578R_Latest</vt:lpstr>
      <vt:lpstr>A125197582F</vt:lpstr>
      <vt:lpstr>A125197582F_Data</vt:lpstr>
      <vt:lpstr>A125197582F_Latest</vt:lpstr>
      <vt:lpstr>A125197586R</vt:lpstr>
      <vt:lpstr>A125197586R_Data</vt:lpstr>
      <vt:lpstr>A125197586R_Latest</vt:lpstr>
      <vt:lpstr>A125197590F</vt:lpstr>
      <vt:lpstr>A125197590F_Data</vt:lpstr>
      <vt:lpstr>A125197590F_Latest</vt:lpstr>
      <vt:lpstr>A125197594R</vt:lpstr>
      <vt:lpstr>A125197594R_Data</vt:lpstr>
      <vt:lpstr>A125197594R_Latest</vt:lpstr>
      <vt:lpstr>A125197598X</vt:lpstr>
      <vt:lpstr>A125197598X_Data</vt:lpstr>
      <vt:lpstr>A125197598X_Latest</vt:lpstr>
      <vt:lpstr>A125197602C</vt:lpstr>
      <vt:lpstr>A125197602C_Data</vt:lpstr>
      <vt:lpstr>A125197602C_Latest</vt:lpstr>
      <vt:lpstr>A125197606L</vt:lpstr>
      <vt:lpstr>A125197606L_Data</vt:lpstr>
      <vt:lpstr>A125197606L_Latest</vt:lpstr>
      <vt:lpstr>A125197610C</vt:lpstr>
      <vt:lpstr>A125197610C_Data</vt:lpstr>
      <vt:lpstr>A125197610C_Latest</vt:lpstr>
      <vt:lpstr>A125197614L</vt:lpstr>
      <vt:lpstr>A125197614L_Data</vt:lpstr>
      <vt:lpstr>A125197614L_Latest</vt:lpstr>
      <vt:lpstr>A125197618W</vt:lpstr>
      <vt:lpstr>A125197618W_Data</vt:lpstr>
      <vt:lpstr>A125197618W_Latest</vt:lpstr>
      <vt:lpstr>A125197622L</vt:lpstr>
      <vt:lpstr>A125197622L_Data</vt:lpstr>
      <vt:lpstr>A125197622L_Latest</vt:lpstr>
      <vt:lpstr>A125197626W</vt:lpstr>
      <vt:lpstr>A125197626W_Data</vt:lpstr>
      <vt:lpstr>A125197626W_Latest</vt:lpstr>
      <vt:lpstr>A125197630L</vt:lpstr>
      <vt:lpstr>A125197630L_Data</vt:lpstr>
      <vt:lpstr>A125197630L_Latest</vt:lpstr>
      <vt:lpstr>A125197634W</vt:lpstr>
      <vt:lpstr>A125197634W_Data</vt:lpstr>
      <vt:lpstr>A125197634W_Latest</vt:lpstr>
      <vt:lpstr>A125197638F</vt:lpstr>
      <vt:lpstr>A125197638F_Data</vt:lpstr>
      <vt:lpstr>A125197638F_Latest</vt:lpstr>
      <vt:lpstr>A125197642W</vt:lpstr>
      <vt:lpstr>A125197642W_Data</vt:lpstr>
      <vt:lpstr>A125197642W_Latest</vt:lpstr>
      <vt:lpstr>A125197646F</vt:lpstr>
      <vt:lpstr>A125197646F_Data</vt:lpstr>
      <vt:lpstr>A125197646F_Latest</vt:lpstr>
      <vt:lpstr>A125197650W</vt:lpstr>
      <vt:lpstr>A125197650W_Data</vt:lpstr>
      <vt:lpstr>A125197650W_Latest</vt:lpstr>
      <vt:lpstr>A125197654F</vt:lpstr>
      <vt:lpstr>A125197654F_Data</vt:lpstr>
      <vt:lpstr>A125197654F_Latest</vt:lpstr>
      <vt:lpstr>A125197658R</vt:lpstr>
      <vt:lpstr>A125197658R_Data</vt:lpstr>
      <vt:lpstr>A125197658R_Latest</vt:lpstr>
      <vt:lpstr>A125197662F</vt:lpstr>
      <vt:lpstr>A125197662F_Data</vt:lpstr>
      <vt:lpstr>A125197662F_Latest</vt:lpstr>
      <vt:lpstr>A125197666R</vt:lpstr>
      <vt:lpstr>A125197666R_Data</vt:lpstr>
      <vt:lpstr>A125197666R_Latest</vt:lpstr>
      <vt:lpstr>A125197670F</vt:lpstr>
      <vt:lpstr>A125197670F_Data</vt:lpstr>
      <vt:lpstr>A125197670F_Latest</vt:lpstr>
      <vt:lpstr>A125197674R</vt:lpstr>
      <vt:lpstr>A125197674R_Data</vt:lpstr>
      <vt:lpstr>A125197674R_Latest</vt:lpstr>
      <vt:lpstr>A125198094L</vt:lpstr>
      <vt:lpstr>A125198094L_Data</vt:lpstr>
      <vt:lpstr>A125198094L_Latest</vt:lpstr>
      <vt:lpstr>A125198098W</vt:lpstr>
      <vt:lpstr>A125198098W_Data</vt:lpstr>
      <vt:lpstr>A125198098W_Latest</vt:lpstr>
      <vt:lpstr>A125198102A</vt:lpstr>
      <vt:lpstr>A125198102A_Data</vt:lpstr>
      <vt:lpstr>A125198102A_Latest</vt:lpstr>
      <vt:lpstr>A125198106K</vt:lpstr>
      <vt:lpstr>A125198106K_Data</vt:lpstr>
      <vt:lpstr>A125198106K_Latest</vt:lpstr>
      <vt:lpstr>A125198110A</vt:lpstr>
      <vt:lpstr>A125198110A_Data</vt:lpstr>
      <vt:lpstr>A125198110A_Latest</vt:lpstr>
      <vt:lpstr>A125198114K</vt:lpstr>
      <vt:lpstr>A125198114K_Data</vt:lpstr>
      <vt:lpstr>A125198114K_Latest</vt:lpstr>
      <vt:lpstr>A125198118V</vt:lpstr>
      <vt:lpstr>A125198118V_Data</vt:lpstr>
      <vt:lpstr>A125198118V_Latest</vt:lpstr>
      <vt:lpstr>A125198122K</vt:lpstr>
      <vt:lpstr>A125198122K_Data</vt:lpstr>
      <vt:lpstr>A125198122K_Latest</vt:lpstr>
      <vt:lpstr>A125198126V</vt:lpstr>
      <vt:lpstr>A125198126V_Data</vt:lpstr>
      <vt:lpstr>A125198126V_Latest</vt:lpstr>
      <vt:lpstr>A125198130K</vt:lpstr>
      <vt:lpstr>A125198130K_Data</vt:lpstr>
      <vt:lpstr>A125198130K_Latest</vt:lpstr>
      <vt:lpstr>A125198134V</vt:lpstr>
      <vt:lpstr>A125198134V_Data</vt:lpstr>
      <vt:lpstr>A125198134V_Latest</vt:lpstr>
      <vt:lpstr>A125198138C</vt:lpstr>
      <vt:lpstr>A125198138C_Data</vt:lpstr>
      <vt:lpstr>A125198138C_Latest</vt:lpstr>
      <vt:lpstr>A125198142V</vt:lpstr>
      <vt:lpstr>A125198142V_Data</vt:lpstr>
      <vt:lpstr>A125198142V_Latest</vt:lpstr>
      <vt:lpstr>A125198562R</vt:lpstr>
      <vt:lpstr>A125198562R_Data</vt:lpstr>
      <vt:lpstr>A125198562R_Latest</vt:lpstr>
      <vt:lpstr>A125198566X</vt:lpstr>
      <vt:lpstr>A125198566X_Data</vt:lpstr>
      <vt:lpstr>A125198566X_Latest</vt:lpstr>
      <vt:lpstr>A125198570R</vt:lpstr>
      <vt:lpstr>A125198570R_Data</vt:lpstr>
      <vt:lpstr>A125198570R_Latest</vt:lpstr>
      <vt:lpstr>A125198574X</vt:lpstr>
      <vt:lpstr>A125198574X_Data</vt:lpstr>
      <vt:lpstr>A125198574X_Latest</vt:lpstr>
      <vt:lpstr>A125198578J</vt:lpstr>
      <vt:lpstr>A125198578J_Data</vt:lpstr>
      <vt:lpstr>A125198578J_Latest</vt:lpstr>
      <vt:lpstr>A125198582X</vt:lpstr>
      <vt:lpstr>A125198582X_Data</vt:lpstr>
      <vt:lpstr>A125198582X_Latest</vt:lpstr>
      <vt:lpstr>A125198586J</vt:lpstr>
      <vt:lpstr>A125198586J_Data</vt:lpstr>
      <vt:lpstr>A125198586J_Latest</vt:lpstr>
      <vt:lpstr>A125198590X</vt:lpstr>
      <vt:lpstr>A125198590X_Data</vt:lpstr>
      <vt:lpstr>A125198590X_Latest</vt:lpstr>
      <vt:lpstr>A125198594J</vt:lpstr>
      <vt:lpstr>A125198594J_Data</vt:lpstr>
      <vt:lpstr>A125198594J_Latest</vt:lpstr>
      <vt:lpstr>A125198598T</vt:lpstr>
      <vt:lpstr>A125198598T_Data</vt:lpstr>
      <vt:lpstr>A125198598T_Latest</vt:lpstr>
      <vt:lpstr>A125198602W</vt:lpstr>
      <vt:lpstr>A125198602W_Data</vt:lpstr>
      <vt:lpstr>A125198602W_Latest</vt:lpstr>
      <vt:lpstr>A125198606F</vt:lpstr>
      <vt:lpstr>A125198606F_Data</vt:lpstr>
      <vt:lpstr>A125198606F_Latest</vt:lpstr>
      <vt:lpstr>A125198610W</vt:lpstr>
      <vt:lpstr>A125198610W_Data</vt:lpstr>
      <vt:lpstr>A125198610W_Latest</vt:lpstr>
      <vt:lpstr>A125199030V</vt:lpstr>
      <vt:lpstr>A125199030V_Data</vt:lpstr>
      <vt:lpstr>A125199030V_Latest</vt:lpstr>
      <vt:lpstr>A125199034C</vt:lpstr>
      <vt:lpstr>A125199034C_Data</vt:lpstr>
      <vt:lpstr>A125199034C_Latest</vt:lpstr>
      <vt:lpstr>A125199038L</vt:lpstr>
      <vt:lpstr>A125199038L_Data</vt:lpstr>
      <vt:lpstr>A125199038L_Latest</vt:lpstr>
      <vt:lpstr>A125199042C</vt:lpstr>
      <vt:lpstr>A125199042C_Data</vt:lpstr>
      <vt:lpstr>A125199042C_Latest</vt:lpstr>
      <vt:lpstr>A125199046L</vt:lpstr>
      <vt:lpstr>A125199046L_Data</vt:lpstr>
      <vt:lpstr>A125199046L_Latest</vt:lpstr>
      <vt:lpstr>A125199050C</vt:lpstr>
      <vt:lpstr>A125199050C_Data</vt:lpstr>
      <vt:lpstr>A125199050C_Latest</vt:lpstr>
      <vt:lpstr>A125199054L</vt:lpstr>
      <vt:lpstr>A125199054L_Data</vt:lpstr>
      <vt:lpstr>A125199054L_Latest</vt:lpstr>
      <vt:lpstr>A125199058W</vt:lpstr>
      <vt:lpstr>A125199058W_Data</vt:lpstr>
      <vt:lpstr>A125199058W_Latest</vt:lpstr>
      <vt:lpstr>A125199062L</vt:lpstr>
      <vt:lpstr>A125199062L_Data</vt:lpstr>
      <vt:lpstr>A125199062L_Latest</vt:lpstr>
      <vt:lpstr>A125199066W</vt:lpstr>
      <vt:lpstr>A125199066W_Data</vt:lpstr>
      <vt:lpstr>A125199066W_Latest</vt:lpstr>
      <vt:lpstr>A125199070L</vt:lpstr>
      <vt:lpstr>A125199070L_Data</vt:lpstr>
      <vt:lpstr>A125199070L_Latest</vt:lpstr>
      <vt:lpstr>A125199074W</vt:lpstr>
      <vt:lpstr>A125199074W_Data</vt:lpstr>
      <vt:lpstr>A125199074W_Latest</vt:lpstr>
      <vt:lpstr>A125199078F</vt:lpstr>
      <vt:lpstr>A125199078F_Data</vt:lpstr>
      <vt:lpstr>A125199078F_Latest</vt:lpstr>
      <vt:lpstr>A125199498A</vt:lpstr>
      <vt:lpstr>A125199498A_Data</vt:lpstr>
      <vt:lpstr>A125199498A_Latest</vt:lpstr>
      <vt:lpstr>A125199502F</vt:lpstr>
      <vt:lpstr>A125199502F_Data</vt:lpstr>
      <vt:lpstr>A125199502F_Latest</vt:lpstr>
      <vt:lpstr>A125199506R</vt:lpstr>
      <vt:lpstr>A125199506R_Data</vt:lpstr>
      <vt:lpstr>A125199506R_Latest</vt:lpstr>
      <vt:lpstr>A125199510F</vt:lpstr>
      <vt:lpstr>A125199510F_Data</vt:lpstr>
      <vt:lpstr>A125199510F_Latest</vt:lpstr>
      <vt:lpstr>A125199514R</vt:lpstr>
      <vt:lpstr>A125199514R_Data</vt:lpstr>
      <vt:lpstr>A125199514R_Latest</vt:lpstr>
      <vt:lpstr>A125199518X</vt:lpstr>
      <vt:lpstr>A125199518X_Data</vt:lpstr>
      <vt:lpstr>A125199518X_Latest</vt:lpstr>
      <vt:lpstr>A125199522R</vt:lpstr>
      <vt:lpstr>A125199522R_Data</vt:lpstr>
      <vt:lpstr>A125199522R_Latest</vt:lpstr>
      <vt:lpstr>A125199526X</vt:lpstr>
      <vt:lpstr>A125199526X_Data</vt:lpstr>
      <vt:lpstr>A125199526X_Latest</vt:lpstr>
      <vt:lpstr>A125199530R</vt:lpstr>
      <vt:lpstr>A125199530R_Data</vt:lpstr>
      <vt:lpstr>A125199530R_Latest</vt:lpstr>
      <vt:lpstr>A125199534X</vt:lpstr>
      <vt:lpstr>A125199534X_Data</vt:lpstr>
      <vt:lpstr>A125199534X_Latest</vt:lpstr>
      <vt:lpstr>A125199538J</vt:lpstr>
      <vt:lpstr>A125199538J_Data</vt:lpstr>
      <vt:lpstr>A125199538J_Latest</vt:lpstr>
      <vt:lpstr>A125199542X</vt:lpstr>
      <vt:lpstr>A125199542X_Data</vt:lpstr>
      <vt:lpstr>A125199542X_Latest</vt:lpstr>
      <vt:lpstr>A125199546J</vt:lpstr>
      <vt:lpstr>A125199546J_Data</vt:lpstr>
      <vt:lpstr>A125199546J_Latest</vt:lpstr>
      <vt:lpstr>A125199966C</vt:lpstr>
      <vt:lpstr>A125199966C_Data</vt:lpstr>
      <vt:lpstr>A125199966C_Latest</vt:lpstr>
      <vt:lpstr>A125199970V</vt:lpstr>
      <vt:lpstr>A125199970V_Data</vt:lpstr>
      <vt:lpstr>A125199970V_Latest</vt:lpstr>
      <vt:lpstr>A125199974C</vt:lpstr>
      <vt:lpstr>A125199974C_Data</vt:lpstr>
      <vt:lpstr>A125199974C_Latest</vt:lpstr>
      <vt:lpstr>A125199978L</vt:lpstr>
      <vt:lpstr>A125199978L_Data</vt:lpstr>
      <vt:lpstr>A125199978L_Latest</vt:lpstr>
      <vt:lpstr>A125199982C</vt:lpstr>
      <vt:lpstr>A125199982C_Data</vt:lpstr>
      <vt:lpstr>A125199982C_Latest</vt:lpstr>
      <vt:lpstr>A125199986L</vt:lpstr>
      <vt:lpstr>A125199986L_Data</vt:lpstr>
      <vt:lpstr>A125199986L_Latest</vt:lpstr>
      <vt:lpstr>A125199990C</vt:lpstr>
      <vt:lpstr>A125199990C_Data</vt:lpstr>
      <vt:lpstr>A125199990C_Latest</vt:lpstr>
      <vt:lpstr>A125199994L</vt:lpstr>
      <vt:lpstr>A125199994L_Data</vt:lpstr>
      <vt:lpstr>A125199994L_Latest</vt:lpstr>
      <vt:lpstr>A125199998W</vt:lpstr>
      <vt:lpstr>A125199998W_Data</vt:lpstr>
      <vt:lpstr>A125199998W_Latest</vt:lpstr>
      <vt:lpstr>A125200002T</vt:lpstr>
      <vt:lpstr>A125200002T_Data</vt:lpstr>
      <vt:lpstr>A125200002T_Latest</vt:lpstr>
      <vt:lpstr>A125200006A</vt:lpstr>
      <vt:lpstr>A125200006A_Data</vt:lpstr>
      <vt:lpstr>A125200006A_Latest</vt:lpstr>
      <vt:lpstr>A125200010T</vt:lpstr>
      <vt:lpstr>A125200010T_Data</vt:lpstr>
      <vt:lpstr>A125200010T_Latest</vt:lpstr>
      <vt:lpstr>A125200014A</vt:lpstr>
      <vt:lpstr>A125200014A_Data</vt:lpstr>
      <vt:lpstr>A125200014A_Latest</vt:lpstr>
      <vt:lpstr>A125200018K</vt:lpstr>
      <vt:lpstr>A125200018K_Data</vt:lpstr>
      <vt:lpstr>A125200018K_Latest</vt:lpstr>
      <vt:lpstr>A125200022A</vt:lpstr>
      <vt:lpstr>A125200022A_Data</vt:lpstr>
      <vt:lpstr>A125200022A_Latest</vt:lpstr>
      <vt:lpstr>A125200026K</vt:lpstr>
      <vt:lpstr>A125200026K_Data</vt:lpstr>
      <vt:lpstr>A125200026K_Latest</vt:lpstr>
      <vt:lpstr>A125200030A</vt:lpstr>
      <vt:lpstr>A125200030A_Data</vt:lpstr>
      <vt:lpstr>A125200030A_Latest</vt:lpstr>
      <vt:lpstr>A125200034K</vt:lpstr>
      <vt:lpstr>A125200034K_Data</vt:lpstr>
      <vt:lpstr>A125200034K_Latest</vt:lpstr>
      <vt:lpstr>A125200038V</vt:lpstr>
      <vt:lpstr>A125200038V_Data</vt:lpstr>
      <vt:lpstr>A125200038V_Latest</vt:lpstr>
      <vt:lpstr>A125200042K</vt:lpstr>
      <vt:lpstr>A125200042K_Data</vt:lpstr>
      <vt:lpstr>A125200042K_Latest</vt:lpstr>
      <vt:lpstr>A125200046V</vt:lpstr>
      <vt:lpstr>A125200046V_Data</vt:lpstr>
      <vt:lpstr>A125200046V_Latest</vt:lpstr>
      <vt:lpstr>A125200050K</vt:lpstr>
      <vt:lpstr>A125200050K_Data</vt:lpstr>
      <vt:lpstr>A125200050K_Latest</vt:lpstr>
      <vt:lpstr>A125200054V</vt:lpstr>
      <vt:lpstr>A125200054V_Data</vt:lpstr>
      <vt:lpstr>A125200054V_Latest</vt:lpstr>
      <vt:lpstr>A125200058C</vt:lpstr>
      <vt:lpstr>A125200058C_Data</vt:lpstr>
      <vt:lpstr>A125200058C_Latest</vt:lpstr>
      <vt:lpstr>A125200062V</vt:lpstr>
      <vt:lpstr>A125200062V_Data</vt:lpstr>
      <vt:lpstr>A125200062V_Latest</vt:lpstr>
      <vt:lpstr>A125200066C</vt:lpstr>
      <vt:lpstr>A125200066C_Data</vt:lpstr>
      <vt:lpstr>A125200066C_Latest</vt:lpstr>
      <vt:lpstr>A125200070V</vt:lpstr>
      <vt:lpstr>A125200070V_Data</vt:lpstr>
      <vt:lpstr>A125200070V_Latest</vt:lpstr>
      <vt:lpstr>A125200074C</vt:lpstr>
      <vt:lpstr>A125200074C_Data</vt:lpstr>
      <vt:lpstr>A125200074C_Latest</vt:lpstr>
      <vt:lpstr>A125200078L</vt:lpstr>
      <vt:lpstr>A125200078L_Data</vt:lpstr>
      <vt:lpstr>A125200078L_Latest</vt:lpstr>
      <vt:lpstr>A125200082C</vt:lpstr>
      <vt:lpstr>A125200082C_Data</vt:lpstr>
      <vt:lpstr>A125200082C_Latest</vt:lpstr>
      <vt:lpstr>A125200086L</vt:lpstr>
      <vt:lpstr>A125200086L_Data</vt:lpstr>
      <vt:lpstr>A125200086L_Latest</vt:lpstr>
      <vt:lpstr>A125200090C</vt:lpstr>
      <vt:lpstr>A125200090C_Data</vt:lpstr>
      <vt:lpstr>A125200090C_Latest</vt:lpstr>
      <vt:lpstr>A125200094L</vt:lpstr>
      <vt:lpstr>A125200094L_Data</vt:lpstr>
      <vt:lpstr>A125200094L_Latest</vt:lpstr>
      <vt:lpstr>A125200098W</vt:lpstr>
      <vt:lpstr>A125200098W_Data</vt:lpstr>
      <vt:lpstr>A125200098W_Latest</vt:lpstr>
      <vt:lpstr>A125200102A</vt:lpstr>
      <vt:lpstr>A125200102A_Data</vt:lpstr>
      <vt:lpstr>A125200102A_Latest</vt:lpstr>
      <vt:lpstr>A125200106K</vt:lpstr>
      <vt:lpstr>A125200106K_Data</vt:lpstr>
      <vt:lpstr>A125200106K_Latest</vt:lpstr>
      <vt:lpstr>A125200110A</vt:lpstr>
      <vt:lpstr>A125200110A_Data</vt:lpstr>
      <vt:lpstr>A125200110A_Latest</vt:lpstr>
      <vt:lpstr>A125200114K</vt:lpstr>
      <vt:lpstr>A125200114K_Data</vt:lpstr>
      <vt:lpstr>A125200114K_Latest</vt:lpstr>
      <vt:lpstr>A125200118V</vt:lpstr>
      <vt:lpstr>A125200118V_Data</vt:lpstr>
      <vt:lpstr>A125200118V_Latest</vt:lpstr>
      <vt:lpstr>A125200122K</vt:lpstr>
      <vt:lpstr>A125200122K_Data</vt:lpstr>
      <vt:lpstr>A125200122K_Latest</vt:lpstr>
      <vt:lpstr>A125200126V</vt:lpstr>
      <vt:lpstr>A125200126V_Data</vt:lpstr>
      <vt:lpstr>A125200126V_Latest</vt:lpstr>
      <vt:lpstr>A125200130K</vt:lpstr>
      <vt:lpstr>A125200130K_Data</vt:lpstr>
      <vt:lpstr>A125200130K_Latest</vt:lpstr>
      <vt:lpstr>A125200134V</vt:lpstr>
      <vt:lpstr>A125200134V_Data</vt:lpstr>
      <vt:lpstr>A125200134V_Latest</vt:lpstr>
      <vt:lpstr>A125200138C</vt:lpstr>
      <vt:lpstr>A125200138C_Data</vt:lpstr>
      <vt:lpstr>A125200138C_Latest</vt:lpstr>
      <vt:lpstr>A125200142V</vt:lpstr>
      <vt:lpstr>A125200142V_Data</vt:lpstr>
      <vt:lpstr>A125200142V_Latest</vt:lpstr>
      <vt:lpstr>A125200146C</vt:lpstr>
      <vt:lpstr>A125200146C_Data</vt:lpstr>
      <vt:lpstr>A125200146C_Latest</vt:lpstr>
      <vt:lpstr>A125200150V</vt:lpstr>
      <vt:lpstr>A125200150V_Data</vt:lpstr>
      <vt:lpstr>A125200150V_Latest</vt:lpstr>
      <vt:lpstr>A125200154C</vt:lpstr>
      <vt:lpstr>A125200154C_Data</vt:lpstr>
      <vt:lpstr>A125200154C_Latest</vt:lpstr>
      <vt:lpstr>A125200158L</vt:lpstr>
      <vt:lpstr>A125200158L_Data</vt:lpstr>
      <vt:lpstr>A125200158L_Latest</vt:lpstr>
      <vt:lpstr>A125200162C</vt:lpstr>
      <vt:lpstr>A125200162C_Data</vt:lpstr>
      <vt:lpstr>A125200162C_Latest</vt:lpstr>
      <vt:lpstr>A125200166L</vt:lpstr>
      <vt:lpstr>A125200166L_Data</vt:lpstr>
      <vt:lpstr>A125200166L_Latest</vt:lpstr>
      <vt:lpstr>A125200170C</vt:lpstr>
      <vt:lpstr>A125200170C_Data</vt:lpstr>
      <vt:lpstr>A125200170C_Latest</vt:lpstr>
      <vt:lpstr>A125200174L</vt:lpstr>
      <vt:lpstr>A125200174L_Data</vt:lpstr>
      <vt:lpstr>A125200174L_Latest</vt:lpstr>
      <vt:lpstr>A125200178W</vt:lpstr>
      <vt:lpstr>A125200178W_Data</vt:lpstr>
      <vt:lpstr>A125200178W_Latest</vt:lpstr>
      <vt:lpstr>A125200182L</vt:lpstr>
      <vt:lpstr>A125200182L_Data</vt:lpstr>
      <vt:lpstr>A125200182L_Latest</vt:lpstr>
      <vt:lpstr>A125200186W</vt:lpstr>
      <vt:lpstr>A125200186W_Data</vt:lpstr>
      <vt:lpstr>A125200186W_Latest</vt:lpstr>
      <vt:lpstr>A125200190L</vt:lpstr>
      <vt:lpstr>A125200190L_Data</vt:lpstr>
      <vt:lpstr>A125200190L_Latest</vt:lpstr>
      <vt:lpstr>A125200194W</vt:lpstr>
      <vt:lpstr>A125200194W_Data</vt:lpstr>
      <vt:lpstr>A125200194W_Latest</vt:lpstr>
      <vt:lpstr>A125200198F</vt:lpstr>
      <vt:lpstr>A125200198F_Data</vt:lpstr>
      <vt:lpstr>A125200198F_Latest</vt:lpstr>
      <vt:lpstr>A125200202K</vt:lpstr>
      <vt:lpstr>A125200202K_Data</vt:lpstr>
      <vt:lpstr>A125200202K_Latest</vt:lpstr>
      <vt:lpstr>A125200206V</vt:lpstr>
      <vt:lpstr>A125200206V_Data</vt:lpstr>
      <vt:lpstr>A125200206V_Latest</vt:lpstr>
      <vt:lpstr>A125200210K</vt:lpstr>
      <vt:lpstr>A125200210K_Data</vt:lpstr>
      <vt:lpstr>A125200210K_Latest</vt:lpstr>
      <vt:lpstr>A125200214V</vt:lpstr>
      <vt:lpstr>A125200214V_Data</vt:lpstr>
      <vt:lpstr>A125200214V_Latest</vt:lpstr>
      <vt:lpstr>A125200218C</vt:lpstr>
      <vt:lpstr>A125200218C_Data</vt:lpstr>
      <vt:lpstr>A125200218C_Latest</vt:lpstr>
      <vt:lpstr>A125200222V</vt:lpstr>
      <vt:lpstr>A125200222V_Data</vt:lpstr>
      <vt:lpstr>A125200222V_Latest</vt:lpstr>
      <vt:lpstr>A125200226C</vt:lpstr>
      <vt:lpstr>A125200226C_Data</vt:lpstr>
      <vt:lpstr>A125200226C_Latest</vt:lpstr>
      <vt:lpstr>A125200230V</vt:lpstr>
      <vt:lpstr>A125200230V_Data</vt:lpstr>
      <vt:lpstr>A125200230V_Latest</vt:lpstr>
      <vt:lpstr>A125200234C</vt:lpstr>
      <vt:lpstr>A125200234C_Data</vt:lpstr>
      <vt:lpstr>A125200234C_Latest</vt:lpstr>
      <vt:lpstr>A125200238L</vt:lpstr>
      <vt:lpstr>A125200238L_Data</vt:lpstr>
      <vt:lpstr>A125200238L_Latest</vt:lpstr>
      <vt:lpstr>A125200242C</vt:lpstr>
      <vt:lpstr>A125200242C_Data</vt:lpstr>
      <vt:lpstr>A125200242C_Latest</vt:lpstr>
      <vt:lpstr>A125200246L</vt:lpstr>
      <vt:lpstr>A125200246L_Data</vt:lpstr>
      <vt:lpstr>A125200246L_Latest</vt:lpstr>
      <vt:lpstr>A125200250C</vt:lpstr>
      <vt:lpstr>A125200250C_Data</vt:lpstr>
      <vt:lpstr>A125200250C_Latest</vt:lpstr>
      <vt:lpstr>A125200254L</vt:lpstr>
      <vt:lpstr>A125200254L_Data</vt:lpstr>
      <vt:lpstr>A125200254L_Latest</vt:lpstr>
      <vt:lpstr>A125200258W</vt:lpstr>
      <vt:lpstr>A125200258W_Data</vt:lpstr>
      <vt:lpstr>A125200258W_Latest</vt:lpstr>
      <vt:lpstr>A125200262L</vt:lpstr>
      <vt:lpstr>A125200262L_Data</vt:lpstr>
      <vt:lpstr>A125200262L_Latest</vt:lpstr>
      <vt:lpstr>A125200266W</vt:lpstr>
      <vt:lpstr>A125200266W_Data</vt:lpstr>
      <vt:lpstr>A125200266W_Latest</vt:lpstr>
      <vt:lpstr>A125200270L</vt:lpstr>
      <vt:lpstr>A125200270L_Data</vt:lpstr>
      <vt:lpstr>A125200270L_Latest</vt:lpstr>
      <vt:lpstr>A125200274W</vt:lpstr>
      <vt:lpstr>A125200274W_Data</vt:lpstr>
      <vt:lpstr>A125200274W_Latest</vt:lpstr>
      <vt:lpstr>A125200278F</vt:lpstr>
      <vt:lpstr>A125200278F_Data</vt:lpstr>
      <vt:lpstr>A125200278F_Latest</vt:lpstr>
      <vt:lpstr>A125200282W</vt:lpstr>
      <vt:lpstr>A125200282W_Data</vt:lpstr>
      <vt:lpstr>A125200282W_Latest</vt:lpstr>
      <vt:lpstr>A125200286F</vt:lpstr>
      <vt:lpstr>A125200286F_Data</vt:lpstr>
      <vt:lpstr>A125200286F_Latest</vt:lpstr>
      <vt:lpstr>A125200290W</vt:lpstr>
      <vt:lpstr>A125200290W_Data</vt:lpstr>
      <vt:lpstr>A125200290W_Latest</vt:lpstr>
      <vt:lpstr>A125200294F</vt:lpstr>
      <vt:lpstr>A125200294F_Data</vt:lpstr>
      <vt:lpstr>A125200294F_Latest</vt:lpstr>
      <vt:lpstr>A125200298R</vt:lpstr>
      <vt:lpstr>A125200298R_Data</vt:lpstr>
      <vt:lpstr>A125200298R_Latest</vt:lpstr>
      <vt:lpstr>A125200302V</vt:lpstr>
      <vt:lpstr>A125200302V_Data</vt:lpstr>
      <vt:lpstr>A125200302V_Latest</vt:lpstr>
      <vt:lpstr>A125200306C</vt:lpstr>
      <vt:lpstr>A125200306C_Data</vt:lpstr>
      <vt:lpstr>A125200306C_Latest</vt:lpstr>
      <vt:lpstr>A125200310V</vt:lpstr>
      <vt:lpstr>A125200310V_Data</vt:lpstr>
      <vt:lpstr>A125200310V_Latest</vt:lpstr>
      <vt:lpstr>A125200314C</vt:lpstr>
      <vt:lpstr>A125200314C_Data</vt:lpstr>
      <vt:lpstr>A125200314C_Latest</vt:lpstr>
      <vt:lpstr>A125200318L</vt:lpstr>
      <vt:lpstr>A125200318L_Data</vt:lpstr>
      <vt:lpstr>A125200318L_Latest</vt:lpstr>
      <vt:lpstr>A125200322C</vt:lpstr>
      <vt:lpstr>A125200322C_Data</vt:lpstr>
      <vt:lpstr>A125200322C_Latest</vt:lpstr>
      <vt:lpstr>A125200326L</vt:lpstr>
      <vt:lpstr>A125200326L_Data</vt:lpstr>
      <vt:lpstr>A125200326L_Latest</vt:lpstr>
      <vt:lpstr>A125200330C</vt:lpstr>
      <vt:lpstr>A125200330C_Data</vt:lpstr>
      <vt:lpstr>A125200330C_Latest</vt:lpstr>
      <vt:lpstr>A125200334L</vt:lpstr>
      <vt:lpstr>A125200334L_Data</vt:lpstr>
      <vt:lpstr>A125200334L_Latest</vt:lpstr>
      <vt:lpstr>A125200338W</vt:lpstr>
      <vt:lpstr>A125200338W_Data</vt:lpstr>
      <vt:lpstr>A125200338W_Latest</vt:lpstr>
      <vt:lpstr>A125200342L</vt:lpstr>
      <vt:lpstr>A125200342L_Data</vt:lpstr>
      <vt:lpstr>A125200342L_Latest</vt:lpstr>
      <vt:lpstr>A125200346W</vt:lpstr>
      <vt:lpstr>A125200346W_Data</vt:lpstr>
      <vt:lpstr>A125200346W_Latest</vt:lpstr>
      <vt:lpstr>A125200350L</vt:lpstr>
      <vt:lpstr>A125200350L_Data</vt:lpstr>
      <vt:lpstr>A125200350L_Latest</vt:lpstr>
      <vt:lpstr>A125200354W</vt:lpstr>
      <vt:lpstr>A125200354W_Data</vt:lpstr>
      <vt:lpstr>A125200354W_Latest</vt:lpstr>
      <vt:lpstr>A125200358F</vt:lpstr>
      <vt:lpstr>A125200358F_Data</vt:lpstr>
      <vt:lpstr>A125200358F_Latest</vt:lpstr>
      <vt:lpstr>A125200362W</vt:lpstr>
      <vt:lpstr>A125200362W_Data</vt:lpstr>
      <vt:lpstr>A125200362W_Latest</vt:lpstr>
      <vt:lpstr>A125200366F</vt:lpstr>
      <vt:lpstr>A125200366F_Data</vt:lpstr>
      <vt:lpstr>A125200366F_Latest</vt:lpstr>
      <vt:lpstr>A125200370W</vt:lpstr>
      <vt:lpstr>A125200370W_Data</vt:lpstr>
      <vt:lpstr>A125200370W_Latest</vt:lpstr>
      <vt:lpstr>A125200374F</vt:lpstr>
      <vt:lpstr>A125200374F_Data</vt:lpstr>
      <vt:lpstr>A125200374F_Latest</vt:lpstr>
      <vt:lpstr>A125200378R</vt:lpstr>
      <vt:lpstr>A125200378R_Data</vt:lpstr>
      <vt:lpstr>A125200378R_Latest</vt:lpstr>
      <vt:lpstr>A125200382F</vt:lpstr>
      <vt:lpstr>A125200382F_Data</vt:lpstr>
      <vt:lpstr>A125200382F_Latest</vt:lpstr>
      <vt:lpstr>A125200386R</vt:lpstr>
      <vt:lpstr>A125200386R_Data</vt:lpstr>
      <vt:lpstr>A125200386R_Latest</vt:lpstr>
      <vt:lpstr>A125200390F</vt:lpstr>
      <vt:lpstr>A125200390F_Data</vt:lpstr>
      <vt:lpstr>A125200390F_Latest</vt:lpstr>
      <vt:lpstr>A125200394R</vt:lpstr>
      <vt:lpstr>A125200394R_Data</vt:lpstr>
      <vt:lpstr>A125200394R_Latest</vt:lpstr>
      <vt:lpstr>A125200398X</vt:lpstr>
      <vt:lpstr>A125200398X_Data</vt:lpstr>
      <vt:lpstr>A125200398X_Latest</vt:lpstr>
      <vt:lpstr>A125200402C</vt:lpstr>
      <vt:lpstr>A125200402C_Data</vt:lpstr>
      <vt:lpstr>A125200402C_Latest</vt:lpstr>
      <vt:lpstr>A125200406L</vt:lpstr>
      <vt:lpstr>A125200406L_Data</vt:lpstr>
      <vt:lpstr>A125200406L_Latest</vt:lpstr>
      <vt:lpstr>A125200410C</vt:lpstr>
      <vt:lpstr>A125200410C_Data</vt:lpstr>
      <vt:lpstr>A125200410C_Latest</vt:lpstr>
      <vt:lpstr>A125200414L</vt:lpstr>
      <vt:lpstr>A125200414L_Data</vt:lpstr>
      <vt:lpstr>A125200414L_Latest</vt:lpstr>
      <vt:lpstr>A125200418W</vt:lpstr>
      <vt:lpstr>A125200418W_Data</vt:lpstr>
      <vt:lpstr>A125200418W_Latest</vt:lpstr>
      <vt:lpstr>A125200422L</vt:lpstr>
      <vt:lpstr>A125200422L_Data</vt:lpstr>
      <vt:lpstr>A125200422L_Latest</vt:lpstr>
      <vt:lpstr>A125200426W</vt:lpstr>
      <vt:lpstr>A125200426W_Data</vt:lpstr>
      <vt:lpstr>A125200426W_Latest</vt:lpstr>
      <vt:lpstr>A125200430L</vt:lpstr>
      <vt:lpstr>A125200430L_Data</vt:lpstr>
      <vt:lpstr>A125200430L_Latest</vt:lpstr>
      <vt:lpstr>A125200434W</vt:lpstr>
      <vt:lpstr>A125200434W_Data</vt:lpstr>
      <vt:lpstr>A125200434W_Latest</vt:lpstr>
      <vt:lpstr>A125200438F</vt:lpstr>
      <vt:lpstr>A125200438F_Data</vt:lpstr>
      <vt:lpstr>A125200438F_Latest</vt:lpstr>
      <vt:lpstr>A125200442W</vt:lpstr>
      <vt:lpstr>A125200442W_Data</vt:lpstr>
      <vt:lpstr>A125200442W_Latest</vt:lpstr>
      <vt:lpstr>A125200446F</vt:lpstr>
      <vt:lpstr>A125200446F_Data</vt:lpstr>
      <vt:lpstr>A125200446F_Latest</vt:lpstr>
      <vt:lpstr>A125200450W</vt:lpstr>
      <vt:lpstr>A125200450W_Data</vt:lpstr>
      <vt:lpstr>A125200450W_Latest</vt:lpstr>
      <vt:lpstr>A125200454F</vt:lpstr>
      <vt:lpstr>A125200454F_Data</vt:lpstr>
      <vt:lpstr>A125200454F_Latest</vt:lpstr>
      <vt:lpstr>A125200458R</vt:lpstr>
      <vt:lpstr>A125200458R_Data</vt:lpstr>
      <vt:lpstr>A125200458R_Latest</vt:lpstr>
      <vt:lpstr>A125200462F</vt:lpstr>
      <vt:lpstr>A125200462F_Data</vt:lpstr>
      <vt:lpstr>A125200462F_Latest</vt:lpstr>
      <vt:lpstr>A125200466R</vt:lpstr>
      <vt:lpstr>A125200466R_Data</vt:lpstr>
      <vt:lpstr>A125200466R_Latest</vt:lpstr>
      <vt:lpstr>A125200470F</vt:lpstr>
      <vt:lpstr>A125200470F_Data</vt:lpstr>
      <vt:lpstr>A125200470F_Latest</vt:lpstr>
      <vt:lpstr>A125200474R</vt:lpstr>
      <vt:lpstr>A125200474R_Data</vt:lpstr>
      <vt:lpstr>A125200474R_Latest</vt:lpstr>
      <vt:lpstr>A125200478X</vt:lpstr>
      <vt:lpstr>A125200478X_Data</vt:lpstr>
      <vt:lpstr>A125200478X_Latest</vt:lpstr>
      <vt:lpstr>A125200482R</vt:lpstr>
      <vt:lpstr>A125200482R_Data</vt:lpstr>
      <vt:lpstr>A125200482R_Latest</vt:lpstr>
      <vt:lpstr>A125200902X</vt:lpstr>
      <vt:lpstr>A125200902X_Data</vt:lpstr>
      <vt:lpstr>A125200902X_Latest</vt:lpstr>
      <vt:lpstr>A125200906J</vt:lpstr>
      <vt:lpstr>A125200906J_Data</vt:lpstr>
      <vt:lpstr>A125200906J_Latest</vt:lpstr>
      <vt:lpstr>A125200910X</vt:lpstr>
      <vt:lpstr>A125200910X_Data</vt:lpstr>
      <vt:lpstr>A125200910X_Latest</vt:lpstr>
      <vt:lpstr>A125200914J</vt:lpstr>
      <vt:lpstr>A125200914J_Data</vt:lpstr>
      <vt:lpstr>A125200914J_Latest</vt:lpstr>
      <vt:lpstr>A125200918T</vt:lpstr>
      <vt:lpstr>A125200918T_Data</vt:lpstr>
      <vt:lpstr>A125200918T_Latest</vt:lpstr>
      <vt:lpstr>A125200922J</vt:lpstr>
      <vt:lpstr>A125200922J_Data</vt:lpstr>
      <vt:lpstr>A125200922J_Latest</vt:lpstr>
      <vt:lpstr>A125200926T</vt:lpstr>
      <vt:lpstr>A125200926T_Data</vt:lpstr>
      <vt:lpstr>A125200926T_Latest</vt:lpstr>
      <vt:lpstr>A125200930J</vt:lpstr>
      <vt:lpstr>A125200930J_Data</vt:lpstr>
      <vt:lpstr>A125200930J_Latest</vt:lpstr>
      <vt:lpstr>A125200934T</vt:lpstr>
      <vt:lpstr>A125200934T_Data</vt:lpstr>
      <vt:lpstr>A125200934T_Latest</vt:lpstr>
      <vt:lpstr>A125200938A</vt:lpstr>
      <vt:lpstr>A125200938A_Data</vt:lpstr>
      <vt:lpstr>A125200938A_Latest</vt:lpstr>
      <vt:lpstr>A125200942T</vt:lpstr>
      <vt:lpstr>A125200942T_Data</vt:lpstr>
      <vt:lpstr>A125200942T_Latest</vt:lpstr>
      <vt:lpstr>A125200946A</vt:lpstr>
      <vt:lpstr>A125200946A_Data</vt:lpstr>
      <vt:lpstr>A125200946A_Latest</vt:lpstr>
      <vt:lpstr>A125200950T</vt:lpstr>
      <vt:lpstr>A125200950T_Data</vt:lpstr>
      <vt:lpstr>A125200950T_Latest</vt:lpstr>
      <vt:lpstr>A125201370R</vt:lpstr>
      <vt:lpstr>A125201370R_Data</vt:lpstr>
      <vt:lpstr>A125201370R_Latest</vt:lpstr>
      <vt:lpstr>A125201374X</vt:lpstr>
      <vt:lpstr>A125201374X_Data</vt:lpstr>
      <vt:lpstr>A125201374X_Latest</vt:lpstr>
      <vt:lpstr>A125201378J</vt:lpstr>
      <vt:lpstr>A125201378J_Data</vt:lpstr>
      <vt:lpstr>A125201378J_Latest</vt:lpstr>
      <vt:lpstr>A125201382X</vt:lpstr>
      <vt:lpstr>A125201382X_Data</vt:lpstr>
      <vt:lpstr>A125201382X_Latest</vt:lpstr>
      <vt:lpstr>A125201386J</vt:lpstr>
      <vt:lpstr>A125201386J_Data</vt:lpstr>
      <vt:lpstr>A125201386J_Latest</vt:lpstr>
      <vt:lpstr>A125201390X</vt:lpstr>
      <vt:lpstr>A125201390X_Data</vt:lpstr>
      <vt:lpstr>A125201390X_Latest</vt:lpstr>
      <vt:lpstr>A125201394J</vt:lpstr>
      <vt:lpstr>A125201394J_Data</vt:lpstr>
      <vt:lpstr>A125201394J_Latest</vt:lpstr>
      <vt:lpstr>A125201398T</vt:lpstr>
      <vt:lpstr>A125201398T_Data</vt:lpstr>
      <vt:lpstr>A125201398T_Latest</vt:lpstr>
      <vt:lpstr>A125201402W</vt:lpstr>
      <vt:lpstr>A125201402W_Data</vt:lpstr>
      <vt:lpstr>A125201402W_Latest</vt:lpstr>
      <vt:lpstr>A125201406F</vt:lpstr>
      <vt:lpstr>A125201406F_Data</vt:lpstr>
      <vt:lpstr>A125201406F_Latest</vt:lpstr>
      <vt:lpstr>A125201410W</vt:lpstr>
      <vt:lpstr>A125201410W_Data</vt:lpstr>
      <vt:lpstr>A125201410W_Latest</vt:lpstr>
      <vt:lpstr>A125201414F</vt:lpstr>
      <vt:lpstr>A125201414F_Data</vt:lpstr>
      <vt:lpstr>A125201414F_Latest</vt:lpstr>
      <vt:lpstr>A125201418R</vt:lpstr>
      <vt:lpstr>A125201418R_Data</vt:lpstr>
      <vt:lpstr>A125201418R_Latest</vt:lpstr>
      <vt:lpstr>A125201838K</vt:lpstr>
      <vt:lpstr>A125201838K_Data</vt:lpstr>
      <vt:lpstr>A125201838K_Latest</vt:lpstr>
      <vt:lpstr>A125201842A</vt:lpstr>
      <vt:lpstr>A125201842A_Data</vt:lpstr>
      <vt:lpstr>A125201842A_Latest</vt:lpstr>
      <vt:lpstr>A125201846K</vt:lpstr>
      <vt:lpstr>A125201846K_Data</vt:lpstr>
      <vt:lpstr>A125201846K_Latest</vt:lpstr>
      <vt:lpstr>A125201850A</vt:lpstr>
      <vt:lpstr>A125201850A_Data</vt:lpstr>
      <vt:lpstr>A125201850A_Latest</vt:lpstr>
      <vt:lpstr>A125201854K</vt:lpstr>
      <vt:lpstr>A125201854K_Data</vt:lpstr>
      <vt:lpstr>A125201854K_Latest</vt:lpstr>
      <vt:lpstr>A125201858V</vt:lpstr>
      <vt:lpstr>A125201858V_Data</vt:lpstr>
      <vt:lpstr>A125201858V_Latest</vt:lpstr>
      <vt:lpstr>A125201862K</vt:lpstr>
      <vt:lpstr>A125201862K_Data</vt:lpstr>
      <vt:lpstr>A125201862K_Latest</vt:lpstr>
      <vt:lpstr>A125201866V</vt:lpstr>
      <vt:lpstr>A125201866V_Data</vt:lpstr>
      <vt:lpstr>A125201866V_Latest</vt:lpstr>
      <vt:lpstr>A125201870K</vt:lpstr>
      <vt:lpstr>A125201870K_Data</vt:lpstr>
      <vt:lpstr>A125201870K_Latest</vt:lpstr>
      <vt:lpstr>A125201874V</vt:lpstr>
      <vt:lpstr>A125201874V_Data</vt:lpstr>
      <vt:lpstr>A125201874V_Latest</vt:lpstr>
      <vt:lpstr>A125201878C</vt:lpstr>
      <vt:lpstr>A125201878C_Data</vt:lpstr>
      <vt:lpstr>A125201878C_Latest</vt:lpstr>
      <vt:lpstr>A125201882V</vt:lpstr>
      <vt:lpstr>A125201882V_Data</vt:lpstr>
      <vt:lpstr>A125201882V_Latest</vt:lpstr>
      <vt:lpstr>A125201886C</vt:lpstr>
      <vt:lpstr>A125201886C_Data</vt:lpstr>
      <vt:lpstr>A125201886C_Latest</vt:lpstr>
      <vt:lpstr>A125202306R</vt:lpstr>
      <vt:lpstr>A125202306R_Data</vt:lpstr>
      <vt:lpstr>A125202306R_Latest</vt:lpstr>
      <vt:lpstr>A125202310F</vt:lpstr>
      <vt:lpstr>A125202310F_Data</vt:lpstr>
      <vt:lpstr>A125202310F_Latest</vt:lpstr>
      <vt:lpstr>A125202314R</vt:lpstr>
      <vt:lpstr>A125202314R_Data</vt:lpstr>
      <vt:lpstr>A125202314R_Latest</vt:lpstr>
      <vt:lpstr>A125202318X</vt:lpstr>
      <vt:lpstr>A125202318X_Data</vt:lpstr>
      <vt:lpstr>A125202318X_Latest</vt:lpstr>
      <vt:lpstr>A125202322R</vt:lpstr>
      <vt:lpstr>A125202322R_Data</vt:lpstr>
      <vt:lpstr>A125202322R_Latest</vt:lpstr>
      <vt:lpstr>A125202326X</vt:lpstr>
      <vt:lpstr>A125202326X_Data</vt:lpstr>
      <vt:lpstr>A125202326X_Latest</vt:lpstr>
      <vt:lpstr>A125202330R</vt:lpstr>
      <vt:lpstr>A125202330R_Data</vt:lpstr>
      <vt:lpstr>A125202330R_Latest</vt:lpstr>
      <vt:lpstr>A125202334X</vt:lpstr>
      <vt:lpstr>A125202334X_Data</vt:lpstr>
      <vt:lpstr>A125202334X_Latest</vt:lpstr>
      <vt:lpstr>A125202338J</vt:lpstr>
      <vt:lpstr>A125202338J_Data</vt:lpstr>
      <vt:lpstr>A125202338J_Latest</vt:lpstr>
      <vt:lpstr>A125202342X</vt:lpstr>
      <vt:lpstr>A125202342X_Data</vt:lpstr>
      <vt:lpstr>A125202342X_Latest</vt:lpstr>
      <vt:lpstr>A125202346J</vt:lpstr>
      <vt:lpstr>A125202346J_Data</vt:lpstr>
      <vt:lpstr>A125202346J_Latest</vt:lpstr>
      <vt:lpstr>A125202350X</vt:lpstr>
      <vt:lpstr>A125202350X_Data</vt:lpstr>
      <vt:lpstr>A125202350X_Latest</vt:lpstr>
      <vt:lpstr>A125202354J</vt:lpstr>
      <vt:lpstr>A125202354J_Data</vt:lpstr>
      <vt:lpstr>A125202354J_Latest</vt:lpstr>
      <vt:lpstr>A125202774C</vt:lpstr>
      <vt:lpstr>A125202774C_Data</vt:lpstr>
      <vt:lpstr>A125202774C_Latest</vt:lpstr>
      <vt:lpstr>A125202778L</vt:lpstr>
      <vt:lpstr>A125202778L_Data</vt:lpstr>
      <vt:lpstr>A125202778L_Latest</vt:lpstr>
      <vt:lpstr>A125202782C</vt:lpstr>
      <vt:lpstr>A125202782C_Data</vt:lpstr>
      <vt:lpstr>A125202782C_Latest</vt:lpstr>
      <vt:lpstr>A125202786L</vt:lpstr>
      <vt:lpstr>A125202786L_Data</vt:lpstr>
      <vt:lpstr>A125202786L_Latest</vt:lpstr>
      <vt:lpstr>A125202790C</vt:lpstr>
      <vt:lpstr>A125202790C_Data</vt:lpstr>
      <vt:lpstr>A125202790C_Latest</vt:lpstr>
      <vt:lpstr>A125202794L</vt:lpstr>
      <vt:lpstr>A125202794L_Data</vt:lpstr>
      <vt:lpstr>A125202794L_Latest</vt:lpstr>
      <vt:lpstr>A125202798W</vt:lpstr>
      <vt:lpstr>A125202798W_Data</vt:lpstr>
      <vt:lpstr>A125202798W_Latest</vt:lpstr>
      <vt:lpstr>A125202802A</vt:lpstr>
      <vt:lpstr>A125202802A_Data</vt:lpstr>
      <vt:lpstr>A125202802A_Latest</vt:lpstr>
      <vt:lpstr>A125202806K</vt:lpstr>
      <vt:lpstr>A125202806K_Data</vt:lpstr>
      <vt:lpstr>A125202806K_Latest</vt:lpstr>
      <vt:lpstr>A125202810A</vt:lpstr>
      <vt:lpstr>A125202810A_Data</vt:lpstr>
      <vt:lpstr>A125202810A_Latest</vt:lpstr>
      <vt:lpstr>A125202814K</vt:lpstr>
      <vt:lpstr>A125202814K_Data</vt:lpstr>
      <vt:lpstr>A125202814K_Latest</vt:lpstr>
      <vt:lpstr>A125202818V</vt:lpstr>
      <vt:lpstr>A125202818V_Data</vt:lpstr>
      <vt:lpstr>A125202818V_Latest</vt:lpstr>
      <vt:lpstr>A125202822K</vt:lpstr>
      <vt:lpstr>A125202822K_Data</vt:lpstr>
      <vt:lpstr>A125202822K_Latest</vt:lpstr>
      <vt:lpstr>A125202826V</vt:lpstr>
      <vt:lpstr>A125202826V_Data</vt:lpstr>
      <vt:lpstr>A125202826V_Latest</vt:lpstr>
      <vt:lpstr>A125202830K</vt:lpstr>
      <vt:lpstr>A125202830K_Data</vt:lpstr>
      <vt:lpstr>A125202830K_Latest</vt:lpstr>
      <vt:lpstr>A125202834V</vt:lpstr>
      <vt:lpstr>A125202834V_Data</vt:lpstr>
      <vt:lpstr>A125202834V_Latest</vt:lpstr>
      <vt:lpstr>A125202838C</vt:lpstr>
      <vt:lpstr>A125202838C_Data</vt:lpstr>
      <vt:lpstr>A125202838C_Latest</vt:lpstr>
      <vt:lpstr>A125202842V</vt:lpstr>
      <vt:lpstr>A125202842V_Data</vt:lpstr>
      <vt:lpstr>A125202842V_Latest</vt:lpstr>
      <vt:lpstr>A125202846C</vt:lpstr>
      <vt:lpstr>A125202846C_Data</vt:lpstr>
      <vt:lpstr>A125202846C_Latest</vt:lpstr>
      <vt:lpstr>A125202850V</vt:lpstr>
      <vt:lpstr>A125202850V_Data</vt:lpstr>
      <vt:lpstr>A125202850V_Latest</vt:lpstr>
      <vt:lpstr>A125202854C</vt:lpstr>
      <vt:lpstr>A125202854C_Data</vt:lpstr>
      <vt:lpstr>A125202854C_Latest</vt:lpstr>
      <vt:lpstr>A125202858L</vt:lpstr>
      <vt:lpstr>A125202858L_Data</vt:lpstr>
      <vt:lpstr>A125202858L_Latest</vt:lpstr>
      <vt:lpstr>A125202862C</vt:lpstr>
      <vt:lpstr>A125202862C_Data</vt:lpstr>
      <vt:lpstr>A125202862C_Latest</vt:lpstr>
      <vt:lpstr>A125202866L</vt:lpstr>
      <vt:lpstr>A125202866L_Data</vt:lpstr>
      <vt:lpstr>A125202866L_Latest</vt:lpstr>
      <vt:lpstr>A125202870C</vt:lpstr>
      <vt:lpstr>A125202870C_Data</vt:lpstr>
      <vt:lpstr>A125202870C_Latest</vt:lpstr>
      <vt:lpstr>A125202874L</vt:lpstr>
      <vt:lpstr>A125202874L_Data</vt:lpstr>
      <vt:lpstr>A125202874L_Latest</vt:lpstr>
      <vt:lpstr>A125202878W</vt:lpstr>
      <vt:lpstr>A125202878W_Data</vt:lpstr>
      <vt:lpstr>A125202878W_Latest</vt:lpstr>
      <vt:lpstr>A125202882L</vt:lpstr>
      <vt:lpstr>A125202882L_Data</vt:lpstr>
      <vt:lpstr>A125202882L_Latest</vt:lpstr>
      <vt:lpstr>A125202886W</vt:lpstr>
      <vt:lpstr>A125202886W_Data</vt:lpstr>
      <vt:lpstr>A125202886W_Latest</vt:lpstr>
      <vt:lpstr>A125202890L</vt:lpstr>
      <vt:lpstr>A125202890L_Data</vt:lpstr>
      <vt:lpstr>A125202890L_Latest</vt:lpstr>
      <vt:lpstr>A125202894W</vt:lpstr>
      <vt:lpstr>A125202894W_Data</vt:lpstr>
      <vt:lpstr>A125202894W_Latest</vt:lpstr>
      <vt:lpstr>A125202898F</vt:lpstr>
      <vt:lpstr>A125202898F_Data</vt:lpstr>
      <vt:lpstr>A125202898F_Latest</vt:lpstr>
      <vt:lpstr>A125202902K</vt:lpstr>
      <vt:lpstr>A125202902K_Data</vt:lpstr>
      <vt:lpstr>A125202902K_Latest</vt:lpstr>
      <vt:lpstr>A125202906V</vt:lpstr>
      <vt:lpstr>A125202906V_Data</vt:lpstr>
      <vt:lpstr>A125202906V_Latest</vt:lpstr>
      <vt:lpstr>A125202910K</vt:lpstr>
      <vt:lpstr>A125202910K_Data</vt:lpstr>
      <vt:lpstr>A125202910K_Latest</vt:lpstr>
      <vt:lpstr>A125202914V</vt:lpstr>
      <vt:lpstr>A125202914V_Data</vt:lpstr>
      <vt:lpstr>A125202914V_Latest</vt:lpstr>
      <vt:lpstr>A125202918C</vt:lpstr>
      <vt:lpstr>A125202918C_Data</vt:lpstr>
      <vt:lpstr>A125202918C_Latest</vt:lpstr>
      <vt:lpstr>A125202922V</vt:lpstr>
      <vt:lpstr>A125202922V_Data</vt:lpstr>
      <vt:lpstr>A125202922V_Latest</vt:lpstr>
      <vt:lpstr>A125202926C</vt:lpstr>
      <vt:lpstr>A125202926C_Data</vt:lpstr>
      <vt:lpstr>A125202926C_Latest</vt:lpstr>
      <vt:lpstr>A125202930V</vt:lpstr>
      <vt:lpstr>A125202930V_Data</vt:lpstr>
      <vt:lpstr>A125202930V_Latest</vt:lpstr>
      <vt:lpstr>A125202934C</vt:lpstr>
      <vt:lpstr>A125202934C_Data</vt:lpstr>
      <vt:lpstr>A125202934C_Latest</vt:lpstr>
      <vt:lpstr>A125202938L</vt:lpstr>
      <vt:lpstr>A125202938L_Data</vt:lpstr>
      <vt:lpstr>A125202938L_Latest</vt:lpstr>
      <vt:lpstr>A125202942C</vt:lpstr>
      <vt:lpstr>A125202942C_Data</vt:lpstr>
      <vt:lpstr>A125202942C_Latest</vt:lpstr>
      <vt:lpstr>A125202946L</vt:lpstr>
      <vt:lpstr>A125202946L_Data</vt:lpstr>
      <vt:lpstr>A125202946L_Latest</vt:lpstr>
      <vt:lpstr>A125202950C</vt:lpstr>
      <vt:lpstr>A125202950C_Data</vt:lpstr>
      <vt:lpstr>A125202950C_Latest</vt:lpstr>
      <vt:lpstr>A125202954L</vt:lpstr>
      <vt:lpstr>A125202954L_Data</vt:lpstr>
      <vt:lpstr>A125202954L_Latest</vt:lpstr>
      <vt:lpstr>A125202958W</vt:lpstr>
      <vt:lpstr>A125202958W_Data</vt:lpstr>
      <vt:lpstr>A125202958W_Latest</vt:lpstr>
      <vt:lpstr>A125202962L</vt:lpstr>
      <vt:lpstr>A125202962L_Data</vt:lpstr>
      <vt:lpstr>A125202962L_Latest</vt:lpstr>
      <vt:lpstr>A125202966W</vt:lpstr>
      <vt:lpstr>A125202966W_Data</vt:lpstr>
      <vt:lpstr>A125202966W_Latest</vt:lpstr>
      <vt:lpstr>A125202970L</vt:lpstr>
      <vt:lpstr>A125202970L_Data</vt:lpstr>
      <vt:lpstr>A125202970L_Latest</vt:lpstr>
      <vt:lpstr>A125202974W</vt:lpstr>
      <vt:lpstr>A125202974W_Data</vt:lpstr>
      <vt:lpstr>A125202974W_Latest</vt:lpstr>
      <vt:lpstr>A125202978F</vt:lpstr>
      <vt:lpstr>A125202978F_Data</vt:lpstr>
      <vt:lpstr>A125202978F_Latest</vt:lpstr>
      <vt:lpstr>A125202982W</vt:lpstr>
      <vt:lpstr>A125202982W_Data</vt:lpstr>
      <vt:lpstr>A125202982W_Latest</vt:lpstr>
      <vt:lpstr>A125202986F</vt:lpstr>
      <vt:lpstr>A125202986F_Data</vt:lpstr>
      <vt:lpstr>A125202986F_Latest</vt:lpstr>
      <vt:lpstr>A125202990W</vt:lpstr>
      <vt:lpstr>A125202990W_Data</vt:lpstr>
      <vt:lpstr>A125202990W_Latest</vt:lpstr>
      <vt:lpstr>A125202994F</vt:lpstr>
      <vt:lpstr>A125202994F_Data</vt:lpstr>
      <vt:lpstr>A125202994F_Latest</vt:lpstr>
      <vt:lpstr>A125202998R</vt:lpstr>
      <vt:lpstr>A125202998R_Data</vt:lpstr>
      <vt:lpstr>A125202998R_Latest</vt:lpstr>
      <vt:lpstr>A125203002W</vt:lpstr>
      <vt:lpstr>A125203002W_Data</vt:lpstr>
      <vt:lpstr>A125203002W_Latest</vt:lpstr>
      <vt:lpstr>A125203006F</vt:lpstr>
      <vt:lpstr>A125203006F_Data</vt:lpstr>
      <vt:lpstr>A125203006F_Latest</vt:lpstr>
      <vt:lpstr>A125203010W</vt:lpstr>
      <vt:lpstr>A125203010W_Data</vt:lpstr>
      <vt:lpstr>A125203010W_Latest</vt:lpstr>
      <vt:lpstr>A125203014F</vt:lpstr>
      <vt:lpstr>A125203014F_Data</vt:lpstr>
      <vt:lpstr>A125203014F_Latest</vt:lpstr>
      <vt:lpstr>A125203018R</vt:lpstr>
      <vt:lpstr>A125203018R_Data</vt:lpstr>
      <vt:lpstr>A125203018R_Latest</vt:lpstr>
      <vt:lpstr>A125203022F</vt:lpstr>
      <vt:lpstr>A125203022F_Data</vt:lpstr>
      <vt:lpstr>A125203022F_Latest</vt:lpstr>
      <vt:lpstr>A125203026R</vt:lpstr>
      <vt:lpstr>A125203026R_Data</vt:lpstr>
      <vt:lpstr>A125203026R_Latest</vt:lpstr>
      <vt:lpstr>A125203030F</vt:lpstr>
      <vt:lpstr>A125203030F_Data</vt:lpstr>
      <vt:lpstr>A125203030F_Latest</vt:lpstr>
      <vt:lpstr>A125203034R</vt:lpstr>
      <vt:lpstr>A125203034R_Data</vt:lpstr>
      <vt:lpstr>A125203034R_Latest</vt:lpstr>
      <vt:lpstr>A125203038X</vt:lpstr>
      <vt:lpstr>A125203038X_Data</vt:lpstr>
      <vt:lpstr>A125203038X_Latest</vt:lpstr>
      <vt:lpstr>A125203042R</vt:lpstr>
      <vt:lpstr>A125203042R_Data</vt:lpstr>
      <vt:lpstr>A125203042R_Latest</vt:lpstr>
      <vt:lpstr>A125203046X</vt:lpstr>
      <vt:lpstr>A125203046X_Data</vt:lpstr>
      <vt:lpstr>A125203046X_Latest</vt:lpstr>
      <vt:lpstr>A125203050R</vt:lpstr>
      <vt:lpstr>A125203050R_Data</vt:lpstr>
      <vt:lpstr>A125203050R_Latest</vt:lpstr>
      <vt:lpstr>A125203054X</vt:lpstr>
      <vt:lpstr>A125203054X_Data</vt:lpstr>
      <vt:lpstr>A125203054X_Latest</vt:lpstr>
      <vt:lpstr>A125203058J</vt:lpstr>
      <vt:lpstr>A125203058J_Data</vt:lpstr>
      <vt:lpstr>A125203058J_Latest</vt:lpstr>
      <vt:lpstr>A125203062X</vt:lpstr>
      <vt:lpstr>A125203062X_Data</vt:lpstr>
      <vt:lpstr>A125203062X_Latest</vt:lpstr>
      <vt:lpstr>A125203066J</vt:lpstr>
      <vt:lpstr>A125203066J_Data</vt:lpstr>
      <vt:lpstr>A125203066J_Latest</vt:lpstr>
      <vt:lpstr>A125203070X</vt:lpstr>
      <vt:lpstr>A125203070X_Data</vt:lpstr>
      <vt:lpstr>A125203070X_Latest</vt:lpstr>
      <vt:lpstr>A125203074J</vt:lpstr>
      <vt:lpstr>A125203074J_Data</vt:lpstr>
      <vt:lpstr>A125203074J_Latest</vt:lpstr>
      <vt:lpstr>A125203078T</vt:lpstr>
      <vt:lpstr>A125203078T_Data</vt:lpstr>
      <vt:lpstr>A125203078T_Latest</vt:lpstr>
      <vt:lpstr>A125203082J</vt:lpstr>
      <vt:lpstr>A125203082J_Data</vt:lpstr>
      <vt:lpstr>A125203082J_Latest</vt:lpstr>
      <vt:lpstr>A125203086T</vt:lpstr>
      <vt:lpstr>A125203086T_Data</vt:lpstr>
      <vt:lpstr>A125203086T_Latest</vt:lpstr>
      <vt:lpstr>A125203090J</vt:lpstr>
      <vt:lpstr>A125203090J_Data</vt:lpstr>
      <vt:lpstr>A125203090J_Latest</vt:lpstr>
      <vt:lpstr>A125203094T</vt:lpstr>
      <vt:lpstr>A125203094T_Data</vt:lpstr>
      <vt:lpstr>A125203094T_Latest</vt:lpstr>
      <vt:lpstr>A125203098A</vt:lpstr>
      <vt:lpstr>A125203098A_Data</vt:lpstr>
      <vt:lpstr>A125203098A_Latest</vt:lpstr>
      <vt:lpstr>A125203102F</vt:lpstr>
      <vt:lpstr>A125203102F_Data</vt:lpstr>
      <vt:lpstr>A125203102F_Latest</vt:lpstr>
      <vt:lpstr>A125203106R</vt:lpstr>
      <vt:lpstr>A125203106R_Data</vt:lpstr>
      <vt:lpstr>A125203106R_Latest</vt:lpstr>
      <vt:lpstr>A125203110F</vt:lpstr>
      <vt:lpstr>A125203110F_Data</vt:lpstr>
      <vt:lpstr>A125203110F_Latest</vt:lpstr>
      <vt:lpstr>A125203114R</vt:lpstr>
      <vt:lpstr>A125203114R_Data</vt:lpstr>
      <vt:lpstr>A125203114R_Latest</vt:lpstr>
      <vt:lpstr>A125203118X</vt:lpstr>
      <vt:lpstr>A125203118X_Data</vt:lpstr>
      <vt:lpstr>A125203118X_Latest</vt:lpstr>
      <vt:lpstr>A125203122R</vt:lpstr>
      <vt:lpstr>A125203122R_Data</vt:lpstr>
      <vt:lpstr>A125203122R_Latest</vt:lpstr>
      <vt:lpstr>A125203126X</vt:lpstr>
      <vt:lpstr>A125203126X_Data</vt:lpstr>
      <vt:lpstr>A125203126X_Latest</vt:lpstr>
      <vt:lpstr>A125203130R</vt:lpstr>
      <vt:lpstr>A125203130R_Data</vt:lpstr>
      <vt:lpstr>A125203130R_Latest</vt:lpstr>
      <vt:lpstr>A125203134X</vt:lpstr>
      <vt:lpstr>A125203134X_Data</vt:lpstr>
      <vt:lpstr>A125203134X_Latest</vt:lpstr>
      <vt:lpstr>A125203138J</vt:lpstr>
      <vt:lpstr>A125203138J_Data</vt:lpstr>
      <vt:lpstr>A125203138J_Latest</vt:lpstr>
      <vt:lpstr>A125203142X</vt:lpstr>
      <vt:lpstr>A125203142X_Data</vt:lpstr>
      <vt:lpstr>A125203142X_Latest</vt:lpstr>
      <vt:lpstr>A125203146J</vt:lpstr>
      <vt:lpstr>A125203146J_Data</vt:lpstr>
      <vt:lpstr>A125203146J_Latest</vt:lpstr>
      <vt:lpstr>A125203150X</vt:lpstr>
      <vt:lpstr>A125203150X_Data</vt:lpstr>
      <vt:lpstr>A125203150X_Latest</vt:lpstr>
      <vt:lpstr>A125203154J</vt:lpstr>
      <vt:lpstr>A125203154J_Data</vt:lpstr>
      <vt:lpstr>A125203154J_Latest</vt:lpstr>
      <vt:lpstr>A125203158T</vt:lpstr>
      <vt:lpstr>A125203158T_Data</vt:lpstr>
      <vt:lpstr>A125203158T_Latest</vt:lpstr>
      <vt:lpstr>A125203162J</vt:lpstr>
      <vt:lpstr>A125203162J_Data</vt:lpstr>
      <vt:lpstr>A125203162J_Latest</vt:lpstr>
      <vt:lpstr>A125203166T</vt:lpstr>
      <vt:lpstr>A125203166T_Data</vt:lpstr>
      <vt:lpstr>A125203166T_Latest</vt:lpstr>
      <vt:lpstr>A125203170J</vt:lpstr>
      <vt:lpstr>A125203170J_Data</vt:lpstr>
      <vt:lpstr>A125203170J_Latest</vt:lpstr>
      <vt:lpstr>A125203174T</vt:lpstr>
      <vt:lpstr>A125203174T_Data</vt:lpstr>
      <vt:lpstr>A125203174T_Latest</vt:lpstr>
      <vt:lpstr>A125203178A</vt:lpstr>
      <vt:lpstr>A125203178A_Data</vt:lpstr>
      <vt:lpstr>A125203178A_Latest</vt:lpstr>
      <vt:lpstr>A125203182T</vt:lpstr>
      <vt:lpstr>A125203182T_Data</vt:lpstr>
      <vt:lpstr>A125203182T_Latest</vt:lpstr>
      <vt:lpstr>A125203186A</vt:lpstr>
      <vt:lpstr>A125203186A_Data</vt:lpstr>
      <vt:lpstr>A125203186A_Latest</vt:lpstr>
      <vt:lpstr>A125203190T</vt:lpstr>
      <vt:lpstr>A125203190T_Data</vt:lpstr>
      <vt:lpstr>A125203190T_Latest</vt:lpstr>
      <vt:lpstr>A125203194A</vt:lpstr>
      <vt:lpstr>A125203194A_Data</vt:lpstr>
      <vt:lpstr>A125203194A_Latest</vt:lpstr>
      <vt:lpstr>A125203198K</vt:lpstr>
      <vt:lpstr>A125203198K_Data</vt:lpstr>
      <vt:lpstr>A125203198K_Latest</vt:lpstr>
      <vt:lpstr>A125203202R</vt:lpstr>
      <vt:lpstr>A125203202R_Data</vt:lpstr>
      <vt:lpstr>A125203202R_Latest</vt:lpstr>
      <vt:lpstr>A125203206X</vt:lpstr>
      <vt:lpstr>A125203206X_Data</vt:lpstr>
      <vt:lpstr>A125203206X_Latest</vt:lpstr>
      <vt:lpstr>A125203210R</vt:lpstr>
      <vt:lpstr>A125203210R_Data</vt:lpstr>
      <vt:lpstr>A125203210R_Latest</vt:lpstr>
      <vt:lpstr>A125203214X</vt:lpstr>
      <vt:lpstr>A125203214X_Data</vt:lpstr>
      <vt:lpstr>A125203214X_Latest</vt:lpstr>
      <vt:lpstr>A125203218J</vt:lpstr>
      <vt:lpstr>A125203218J_Data</vt:lpstr>
      <vt:lpstr>A125203218J_Latest</vt:lpstr>
      <vt:lpstr>A125203222X</vt:lpstr>
      <vt:lpstr>A125203222X_Data</vt:lpstr>
      <vt:lpstr>A125203222X_Latest</vt:lpstr>
      <vt:lpstr>A125203226J</vt:lpstr>
      <vt:lpstr>A125203226J_Data</vt:lpstr>
      <vt:lpstr>A125203226J_Latest</vt:lpstr>
      <vt:lpstr>A125203230X</vt:lpstr>
      <vt:lpstr>A125203230X_Data</vt:lpstr>
      <vt:lpstr>A125203230X_Latest</vt:lpstr>
      <vt:lpstr>A125203234J</vt:lpstr>
      <vt:lpstr>A125203234J_Data</vt:lpstr>
      <vt:lpstr>A125203234J_Latest</vt:lpstr>
      <vt:lpstr>A125203238T</vt:lpstr>
      <vt:lpstr>A125203238T_Data</vt:lpstr>
      <vt:lpstr>A125203238T_Latest</vt:lpstr>
      <vt:lpstr>A125203242J</vt:lpstr>
      <vt:lpstr>A125203242J_Data</vt:lpstr>
      <vt:lpstr>A125203242J_Latest</vt:lpstr>
      <vt:lpstr>A125203246T</vt:lpstr>
      <vt:lpstr>A125203246T_Data</vt:lpstr>
      <vt:lpstr>A125203246T_Latest</vt:lpstr>
      <vt:lpstr>A125203250J</vt:lpstr>
      <vt:lpstr>A125203250J_Data</vt:lpstr>
      <vt:lpstr>A125203250J_Latest</vt:lpstr>
      <vt:lpstr>A125203254T</vt:lpstr>
      <vt:lpstr>A125203254T_Data</vt:lpstr>
      <vt:lpstr>A125203254T_Latest</vt:lpstr>
      <vt:lpstr>A125203258A</vt:lpstr>
      <vt:lpstr>A125203258A_Data</vt:lpstr>
      <vt:lpstr>A125203258A_Latest</vt:lpstr>
      <vt:lpstr>A125203262T</vt:lpstr>
      <vt:lpstr>A125203262T_Data</vt:lpstr>
      <vt:lpstr>A125203262T_Latest</vt:lpstr>
      <vt:lpstr>A125203266A</vt:lpstr>
      <vt:lpstr>A125203266A_Data</vt:lpstr>
      <vt:lpstr>A125203266A_Latest</vt:lpstr>
      <vt:lpstr>A125203270T</vt:lpstr>
      <vt:lpstr>A125203270T_Data</vt:lpstr>
      <vt:lpstr>A125203270T_Latest</vt:lpstr>
      <vt:lpstr>A125203274A</vt:lpstr>
      <vt:lpstr>A125203274A_Data</vt:lpstr>
      <vt:lpstr>A125203274A_Latest</vt:lpstr>
      <vt:lpstr>A125203278K</vt:lpstr>
      <vt:lpstr>A125203278K_Data</vt:lpstr>
      <vt:lpstr>A125203278K_Latest</vt:lpstr>
      <vt:lpstr>A125203282A</vt:lpstr>
      <vt:lpstr>A125203282A_Data</vt:lpstr>
      <vt:lpstr>A125203282A_Latest</vt:lpstr>
      <vt:lpstr>A125203286K</vt:lpstr>
      <vt:lpstr>A125203286K_Data</vt:lpstr>
      <vt:lpstr>A125203286K_Latest</vt:lpstr>
      <vt:lpstr>A125203290A</vt:lpstr>
      <vt:lpstr>A125203290A_Data</vt:lpstr>
      <vt:lpstr>A125203290A_Latest</vt:lpstr>
      <vt:lpstr>A125203710K</vt:lpstr>
      <vt:lpstr>A125203710K_Data</vt:lpstr>
      <vt:lpstr>A125203710K_Latest</vt:lpstr>
      <vt:lpstr>A125203714V</vt:lpstr>
      <vt:lpstr>A125203714V_Data</vt:lpstr>
      <vt:lpstr>A125203714V_Latest</vt:lpstr>
      <vt:lpstr>A125203718C</vt:lpstr>
      <vt:lpstr>A125203718C_Data</vt:lpstr>
      <vt:lpstr>A125203718C_Latest</vt:lpstr>
      <vt:lpstr>A125203722V</vt:lpstr>
      <vt:lpstr>A125203722V_Data</vt:lpstr>
      <vt:lpstr>A125203722V_Latest</vt:lpstr>
      <vt:lpstr>A125203726C</vt:lpstr>
      <vt:lpstr>A125203726C_Data</vt:lpstr>
      <vt:lpstr>A125203726C_Latest</vt:lpstr>
      <vt:lpstr>A125203730V</vt:lpstr>
      <vt:lpstr>A125203730V_Data</vt:lpstr>
      <vt:lpstr>A125203730V_Latest</vt:lpstr>
      <vt:lpstr>A125203734C</vt:lpstr>
      <vt:lpstr>A125203734C_Data</vt:lpstr>
      <vt:lpstr>A125203734C_Latest</vt:lpstr>
      <vt:lpstr>A125203738L</vt:lpstr>
      <vt:lpstr>A125203738L_Data</vt:lpstr>
      <vt:lpstr>A125203738L_Latest</vt:lpstr>
      <vt:lpstr>A125203742C</vt:lpstr>
      <vt:lpstr>A125203742C_Data</vt:lpstr>
      <vt:lpstr>A125203742C_Latest</vt:lpstr>
      <vt:lpstr>A125203746L</vt:lpstr>
      <vt:lpstr>A125203746L_Data</vt:lpstr>
      <vt:lpstr>A125203746L_Latest</vt:lpstr>
      <vt:lpstr>A125203750C</vt:lpstr>
      <vt:lpstr>A125203750C_Data</vt:lpstr>
      <vt:lpstr>A125203750C_Latest</vt:lpstr>
      <vt:lpstr>A125203754L</vt:lpstr>
      <vt:lpstr>A125203754L_Data</vt:lpstr>
      <vt:lpstr>A125203754L_Latest</vt:lpstr>
      <vt:lpstr>A125203758W</vt:lpstr>
      <vt:lpstr>A125203758W_Data</vt:lpstr>
      <vt:lpstr>A125203758W_Latest</vt:lpstr>
      <vt:lpstr>A125204178V</vt:lpstr>
      <vt:lpstr>A125204178V_Data</vt:lpstr>
      <vt:lpstr>A125204178V_Latest</vt:lpstr>
      <vt:lpstr>A125204182K</vt:lpstr>
      <vt:lpstr>A125204182K_Data</vt:lpstr>
      <vt:lpstr>A125204182K_Latest</vt:lpstr>
      <vt:lpstr>A125204186V</vt:lpstr>
      <vt:lpstr>A125204186V_Data</vt:lpstr>
      <vt:lpstr>A125204186V_Latest</vt:lpstr>
      <vt:lpstr>A125204190K</vt:lpstr>
      <vt:lpstr>A125204190K_Data</vt:lpstr>
      <vt:lpstr>A125204190K_Latest</vt:lpstr>
      <vt:lpstr>A125204194V</vt:lpstr>
      <vt:lpstr>A125204194V_Data</vt:lpstr>
      <vt:lpstr>A125204194V_Latest</vt:lpstr>
      <vt:lpstr>A125204198C</vt:lpstr>
      <vt:lpstr>A125204198C_Data</vt:lpstr>
      <vt:lpstr>A125204198C_Latest</vt:lpstr>
      <vt:lpstr>A125204202J</vt:lpstr>
      <vt:lpstr>A125204202J_Data</vt:lpstr>
      <vt:lpstr>A125204202J_Latest</vt:lpstr>
      <vt:lpstr>A125204206T</vt:lpstr>
      <vt:lpstr>A125204206T_Data</vt:lpstr>
      <vt:lpstr>A125204206T_Latest</vt:lpstr>
      <vt:lpstr>A125204210J</vt:lpstr>
      <vt:lpstr>A125204210J_Data</vt:lpstr>
      <vt:lpstr>A125204210J_Latest</vt:lpstr>
      <vt:lpstr>A125204214T</vt:lpstr>
      <vt:lpstr>A125204214T_Data</vt:lpstr>
      <vt:lpstr>A125204214T_Latest</vt:lpstr>
      <vt:lpstr>A125204218A</vt:lpstr>
      <vt:lpstr>A125204218A_Data</vt:lpstr>
      <vt:lpstr>A125204218A_Latest</vt:lpstr>
      <vt:lpstr>A125204222T</vt:lpstr>
      <vt:lpstr>A125204222T_Data</vt:lpstr>
      <vt:lpstr>A125204222T_Latest</vt:lpstr>
      <vt:lpstr>A125204226A</vt:lpstr>
      <vt:lpstr>A125204226A_Data</vt:lpstr>
      <vt:lpstr>A125204226A_Latest</vt:lpstr>
      <vt:lpstr>A125204646W</vt:lpstr>
      <vt:lpstr>A125204646W_Data</vt:lpstr>
      <vt:lpstr>A125204646W_Latest</vt:lpstr>
      <vt:lpstr>A125204650L</vt:lpstr>
      <vt:lpstr>A125204650L_Data</vt:lpstr>
      <vt:lpstr>A125204650L_Latest</vt:lpstr>
      <vt:lpstr>A125204654W</vt:lpstr>
      <vt:lpstr>A125204654W_Data</vt:lpstr>
      <vt:lpstr>A125204654W_Latest</vt:lpstr>
      <vt:lpstr>A125204658F</vt:lpstr>
      <vt:lpstr>A125204658F_Data</vt:lpstr>
      <vt:lpstr>A125204658F_Latest</vt:lpstr>
      <vt:lpstr>A125204662W</vt:lpstr>
      <vt:lpstr>A125204662W_Data</vt:lpstr>
      <vt:lpstr>A125204662W_Latest</vt:lpstr>
      <vt:lpstr>A125204666F</vt:lpstr>
      <vt:lpstr>A125204666F_Data</vt:lpstr>
      <vt:lpstr>A125204666F_Latest</vt:lpstr>
      <vt:lpstr>A125204670W</vt:lpstr>
      <vt:lpstr>A125204670W_Data</vt:lpstr>
      <vt:lpstr>A125204670W_Latest</vt:lpstr>
      <vt:lpstr>A125204674F</vt:lpstr>
      <vt:lpstr>A125204674F_Data</vt:lpstr>
      <vt:lpstr>A125204674F_Latest</vt:lpstr>
      <vt:lpstr>A125204678R</vt:lpstr>
      <vt:lpstr>A125204678R_Data</vt:lpstr>
      <vt:lpstr>A125204678R_Latest</vt:lpstr>
      <vt:lpstr>A125204682F</vt:lpstr>
      <vt:lpstr>A125204682F_Data</vt:lpstr>
      <vt:lpstr>A125204682F_Latest</vt:lpstr>
      <vt:lpstr>A125204686R</vt:lpstr>
      <vt:lpstr>A125204686R_Data</vt:lpstr>
      <vt:lpstr>A125204686R_Latest</vt:lpstr>
      <vt:lpstr>A125204690F</vt:lpstr>
      <vt:lpstr>A125204690F_Data</vt:lpstr>
      <vt:lpstr>A125204690F_Latest</vt:lpstr>
      <vt:lpstr>A125204694R</vt:lpstr>
      <vt:lpstr>A125204694R_Data</vt:lpstr>
      <vt:lpstr>A125204694R_Latest</vt:lpstr>
      <vt:lpstr>A125205114A</vt:lpstr>
      <vt:lpstr>A125205114A_Data</vt:lpstr>
      <vt:lpstr>A125205114A_Latest</vt:lpstr>
      <vt:lpstr>A125205118K</vt:lpstr>
      <vt:lpstr>A125205118K_Data</vt:lpstr>
      <vt:lpstr>A125205118K_Latest</vt:lpstr>
      <vt:lpstr>A125205122A</vt:lpstr>
      <vt:lpstr>A125205122A_Data</vt:lpstr>
      <vt:lpstr>A125205122A_Latest</vt:lpstr>
      <vt:lpstr>A125205126K</vt:lpstr>
      <vt:lpstr>A125205126K_Data</vt:lpstr>
      <vt:lpstr>A125205126K_Latest</vt:lpstr>
      <vt:lpstr>A125205130A</vt:lpstr>
      <vt:lpstr>A125205130A_Data</vt:lpstr>
      <vt:lpstr>A125205130A_Latest</vt:lpstr>
      <vt:lpstr>A125205134K</vt:lpstr>
      <vt:lpstr>A125205134K_Data</vt:lpstr>
      <vt:lpstr>A125205134K_Latest</vt:lpstr>
      <vt:lpstr>A125205138V</vt:lpstr>
      <vt:lpstr>A125205138V_Data</vt:lpstr>
      <vt:lpstr>A125205138V_Latest</vt:lpstr>
      <vt:lpstr>A125205142K</vt:lpstr>
      <vt:lpstr>A125205142K_Data</vt:lpstr>
      <vt:lpstr>A125205142K_Latest</vt:lpstr>
      <vt:lpstr>A125205146V</vt:lpstr>
      <vt:lpstr>A125205146V_Data</vt:lpstr>
      <vt:lpstr>A125205146V_Latest</vt:lpstr>
      <vt:lpstr>A125205150K</vt:lpstr>
      <vt:lpstr>A125205150K_Data</vt:lpstr>
      <vt:lpstr>A125205150K_Latest</vt:lpstr>
      <vt:lpstr>A125205154V</vt:lpstr>
      <vt:lpstr>A125205154V_Data</vt:lpstr>
      <vt:lpstr>A125205154V_Latest</vt:lpstr>
      <vt:lpstr>A125205158C</vt:lpstr>
      <vt:lpstr>A125205158C_Data</vt:lpstr>
      <vt:lpstr>A125205158C_Latest</vt:lpstr>
      <vt:lpstr>A125205162V</vt:lpstr>
      <vt:lpstr>A125205162V_Data</vt:lpstr>
      <vt:lpstr>A125205162V_Latest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2025-07-24T03:14:54Z</dcterms:created>
  <dcterms:modified xsi:type="dcterms:W3CDTF">2025-07-25T06:20:40Z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2025-07-24T12:04:59Z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cc06ebaa-23d5-4598-8058-0dd2d11ab1bd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10, 3, 0, 1</vt:lpwstr>
  </property>
</Properties>
</file>