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S:\HSF\PJSM25\Timeseries\Tables to check for Publish\6229.0 Underemployed Workers\"/>
    </mc:Choice>
  </mc:AlternateContent>
  <xr:revisionPtr revIDLastSave="0" documentId="13_ncr:1_{AA6F2EBD-7C6C-4129-892A-46D025418663}" xr6:coauthVersionLast="47" xr6:coauthVersionMax="47" xr10:uidLastSave="{00000000-0000-0000-0000-000000000000}"/>
  <bookViews>
    <workbookView xWindow="6000" yWindow="2070" windowWidth="29760" windowHeight="18615" xr2:uid="{00000000-000D-0000-FFFF-FFFF00000000}"/>
  </bookViews>
  <sheets>
    <sheet name="Contents" sheetId="5" r:id="rId1"/>
    <sheet name="Table 3.1" sheetId="6" r:id="rId2"/>
    <sheet name="Table 3.2" sheetId="7" r:id="rId3"/>
    <sheet name="Index" sheetId="4" r:id="rId4"/>
    <sheet name="Data1" sheetId="1" r:id="rId5"/>
    <sheet name="Data2" sheetId="2" r:id="rId6"/>
  </sheets>
  <definedNames>
    <definedName name="A125190018R">Data1!$W$1:$W$10,Data1!$W$11:$W$21</definedName>
    <definedName name="A125190018R_Data">Data1!$W$11:$W$21</definedName>
    <definedName name="A125190018R_Latest">Data1!$W$21</definedName>
    <definedName name="A125190022F">Data1!$E$1:$E$10,Data1!$E$11:$E$21</definedName>
    <definedName name="A125190022F_Data">Data1!$E$11:$E$21</definedName>
    <definedName name="A125190022F_Latest">Data1!$E$21</definedName>
    <definedName name="A125190026R">Data1!$N$1:$N$10,Data1!$N$11:$N$21</definedName>
    <definedName name="A125190026R_Data">Data1!$N$11:$N$21</definedName>
    <definedName name="A125190026R_Latest">Data1!$N$21</definedName>
    <definedName name="A125190030F">Data1!$Q$1:$Q$10,Data1!$Q$11:$Q$21</definedName>
    <definedName name="A125190030F_Data">Data1!$Q$11:$Q$21</definedName>
    <definedName name="A125190030F_Latest">Data1!$Q$21</definedName>
    <definedName name="A125190034R">Data1!$T$1:$T$10,Data1!$T$11:$T$21</definedName>
    <definedName name="A125190034R_Data">Data1!$T$11:$T$21</definedName>
    <definedName name="A125190034R_Latest">Data1!$T$21</definedName>
    <definedName name="A125190038X">Data1!$AC$1:$AC$10,Data1!$AC$11:$AC$21</definedName>
    <definedName name="A125190038X_Data">Data1!$AC$11:$AC$21</definedName>
    <definedName name="A125190038X_Latest">Data1!$AC$21</definedName>
    <definedName name="A125190042R">Data1!$B$1:$B$10,Data1!$B$11:$B$21</definedName>
    <definedName name="A125190042R_Data">Data1!$B$11:$B$21</definedName>
    <definedName name="A125190042R_Latest">Data1!$B$21</definedName>
    <definedName name="A125190046X">Data1!$H$1:$H$10,Data1!$H$11:$H$21</definedName>
    <definedName name="A125190046X_Data">Data1!$H$11:$H$21</definedName>
    <definedName name="A125190046X_Latest">Data1!$H$21</definedName>
    <definedName name="A125190050R">Data1!$K$1:$K$10,Data1!$K$11:$K$21</definedName>
    <definedName name="A125190050R_Data">Data1!$K$11:$K$21</definedName>
    <definedName name="A125190050R_Latest">Data1!$K$21</definedName>
    <definedName name="A125190054X">Data1!$Z$1:$Z$10,Data1!$Z$11:$Z$21</definedName>
    <definedName name="A125190054X_Data">Data1!$Z$11:$Z$21</definedName>
    <definedName name="A125190054X_Latest">Data1!$Z$21</definedName>
    <definedName name="A125190058J">Data1!$AF$1:$AF$10,Data1!$AF$11:$AF$21</definedName>
    <definedName name="A125190058J_Data">Data1!$AF$11:$AF$21</definedName>
    <definedName name="A125190058J_Latest">Data1!$AF$21</definedName>
    <definedName name="A125190062X">Data2!$GT$1:$GT$10,Data2!$GT$11:$GT$21</definedName>
    <definedName name="A125190062X_Data">Data2!$GT$11:$GT$21</definedName>
    <definedName name="A125190062X_Latest">Data2!$GT$21</definedName>
    <definedName name="A125190066J">Data2!$GB$1:$GB$10,Data2!$GB$11:$GB$21</definedName>
    <definedName name="A125190066J_Data">Data2!$GB$11:$GB$21</definedName>
    <definedName name="A125190066J_Latest">Data2!$GB$21</definedName>
    <definedName name="A125190070X">Data2!$GK$1:$GK$10,Data2!$GK$11:$GK$21</definedName>
    <definedName name="A125190070X_Data">Data2!$GK$11:$GK$21</definedName>
    <definedName name="A125190070X_Latest">Data2!$GK$21</definedName>
    <definedName name="A125190074J">Data2!$GN$1:$GN$10,Data2!$GN$11:$GN$21</definedName>
    <definedName name="A125190074J_Data">Data2!$GN$11:$GN$21</definedName>
    <definedName name="A125190074J_Latest">Data2!$GN$21</definedName>
    <definedName name="A125190078T">Data2!$GQ$1:$GQ$10,Data2!$GQ$11:$GQ$21</definedName>
    <definedName name="A125190078T_Data">Data2!$GQ$11:$GQ$21</definedName>
    <definedName name="A125190078T_Latest">Data2!$GQ$21</definedName>
    <definedName name="A125190082J">Data2!$GZ$1:$GZ$10,Data2!$GZ$11:$GZ$21</definedName>
    <definedName name="A125190082J_Data">Data2!$GZ$11:$GZ$21</definedName>
    <definedName name="A125190082J_Latest">Data2!$GZ$21</definedName>
    <definedName name="A125190086T">Data2!$FY$1:$FY$10,Data2!$FY$11:$FY$21</definedName>
    <definedName name="A125190086T_Data">Data2!$FY$11:$FY$21</definedName>
    <definedName name="A125190086T_Latest">Data2!$FY$21</definedName>
    <definedName name="A125190090J">Data2!$GE$1:$GE$10,Data2!$GE$11:$GE$21</definedName>
    <definedName name="A125190090J_Data">Data2!$GE$11:$GE$21</definedName>
    <definedName name="A125190090J_Latest">Data2!$GE$21</definedName>
    <definedName name="A125190094T">Data2!$GH$1:$GH$10,Data2!$GH$11:$GH$21</definedName>
    <definedName name="A125190094T_Data">Data2!$GH$11:$GH$21</definedName>
    <definedName name="A125190094T_Latest">Data2!$GH$21</definedName>
    <definedName name="A125190098A">Data2!$GW$1:$GW$10,Data2!$GW$11:$GW$21</definedName>
    <definedName name="A125190098A_Data">Data2!$GW$11:$GW$21</definedName>
    <definedName name="A125190098A_Latest">Data2!$GW$21</definedName>
    <definedName name="A125190102F">Data2!$HC$1:$HC$10,Data2!$HC$11:$HC$21</definedName>
    <definedName name="A125190102F_Data">Data2!$HC$11:$HC$21</definedName>
    <definedName name="A125190102F_Latest">Data2!$HC$21</definedName>
    <definedName name="A125190106R">Data2!$D$1:$D$10,Data2!$D$11:$D$21</definedName>
    <definedName name="A125190106R_Data">Data2!$D$11:$D$21</definedName>
    <definedName name="A125190106R_Latest">Data2!$D$21</definedName>
    <definedName name="A125190110F">Data1!$IB$1:$IB$10,Data1!$IB$11:$IB$21</definedName>
    <definedName name="A125190110F_Data">Data1!$IB$11:$IB$21</definedName>
    <definedName name="A125190110F_Latest">Data1!$IB$21</definedName>
    <definedName name="A125190114R">Data1!$IK$1:$IK$10,Data1!$IK$11:$IK$21</definedName>
    <definedName name="A125190114R_Data">Data1!$IK$11:$IK$21</definedName>
    <definedName name="A125190114R_Latest">Data1!$IK$21</definedName>
    <definedName name="A125190118X">Data1!$IN$1:$IN$10,Data1!$IN$11:$IN$21</definedName>
    <definedName name="A125190118X_Data">Data1!$IN$11:$IN$21</definedName>
    <definedName name="A125190118X_Latest">Data1!$IN$21</definedName>
    <definedName name="A125190122R">Data1!$IQ$1:$IQ$10,Data1!$IQ$11:$IQ$21</definedName>
    <definedName name="A125190122R_Data">Data1!$IQ$11:$IQ$21</definedName>
    <definedName name="A125190122R_Latest">Data1!$IQ$21</definedName>
    <definedName name="A125190126X">Data2!$J$1:$J$10,Data2!$J$11:$J$21</definedName>
    <definedName name="A125190126X_Data">Data2!$J$11:$J$21</definedName>
    <definedName name="A125190126X_Latest">Data2!$J$21</definedName>
    <definedName name="A125190130R">Data1!$HY$1:$HY$10,Data1!$HY$11:$HY$21</definedName>
    <definedName name="A125190130R_Data">Data1!$HY$11:$HY$21</definedName>
    <definedName name="A125190130R_Latest">Data1!$HY$21</definedName>
    <definedName name="A125190134X">Data1!$IE$1:$IE$10,Data1!$IE$11:$IE$21</definedName>
    <definedName name="A125190134X_Data">Data1!$IE$11:$IE$21</definedName>
    <definedName name="A125190134X_Latest">Data1!$IE$21</definedName>
    <definedName name="A125190138J">Data1!$IH$1:$IH$10,Data1!$IH$11:$IH$21</definedName>
    <definedName name="A125190138J_Data">Data1!$IH$11:$IH$21</definedName>
    <definedName name="A125190138J_Latest">Data1!$IH$21</definedName>
    <definedName name="A125190142X">Data2!$G$1:$G$10,Data2!$G$11:$G$21</definedName>
    <definedName name="A125190142X_Data">Data2!$G$11:$G$21</definedName>
    <definedName name="A125190142X_Latest">Data2!$G$21</definedName>
    <definedName name="A125190146J">Data2!$M$1:$M$10,Data2!$M$11:$M$21</definedName>
    <definedName name="A125190146J_Data">Data2!$M$11:$M$21</definedName>
    <definedName name="A125190146J_Latest">Data2!$M$21</definedName>
    <definedName name="A125190150X">Data2!$CY$1:$CY$10,Data2!$CY$11:$CY$21</definedName>
    <definedName name="A125190150X_Data">Data2!$CY$11:$CY$21</definedName>
    <definedName name="A125190150X_Latest">Data2!$CY$21</definedName>
    <definedName name="A125190154J">Data2!$CG$1:$CG$10,Data2!$CG$11:$CG$21</definedName>
    <definedName name="A125190154J_Data">Data2!$CG$11:$CG$21</definedName>
    <definedName name="A125190154J_Latest">Data2!$CG$21</definedName>
    <definedName name="A125190158T">Data2!$CP$1:$CP$10,Data2!$CP$11:$CP$21</definedName>
    <definedName name="A125190158T_Data">Data2!$CP$11:$CP$21</definedName>
    <definedName name="A125190158T_Latest">Data2!$CP$21</definedName>
    <definedName name="A125190162J">Data2!$CS$1:$CS$10,Data2!$CS$11:$CS$21</definedName>
    <definedName name="A125190162J_Data">Data2!$CS$11:$CS$21</definedName>
    <definedName name="A125190162J_Latest">Data2!$CS$21</definedName>
    <definedName name="A125190166T">Data2!$CV$1:$CV$10,Data2!$CV$11:$CV$21</definedName>
    <definedName name="A125190166T_Data">Data2!$CV$11:$CV$21</definedName>
    <definedName name="A125190166T_Latest">Data2!$CV$21</definedName>
    <definedName name="A125190170J">Data2!$DE$1:$DE$10,Data2!$DE$11:$DE$21</definedName>
    <definedName name="A125190170J_Data">Data2!$DE$11:$DE$21</definedName>
    <definedName name="A125190170J_Latest">Data2!$DE$21</definedName>
    <definedName name="A125190174T">Data2!$CD$1:$CD$10,Data2!$CD$11:$CD$21</definedName>
    <definedName name="A125190174T_Data">Data2!$CD$11:$CD$21</definedName>
    <definedName name="A125190174T_Latest">Data2!$CD$21</definedName>
    <definedName name="A125190178A">Data2!$CJ$1:$CJ$10,Data2!$CJ$11:$CJ$21</definedName>
    <definedName name="A125190178A_Data">Data2!$CJ$11:$CJ$21</definedName>
    <definedName name="A125190178A_Latest">Data2!$CJ$21</definedName>
    <definedName name="A125190182T">Data2!$CM$1:$CM$10,Data2!$CM$11:$CM$21</definedName>
    <definedName name="A125190182T_Data">Data2!$CM$11:$CM$21</definedName>
    <definedName name="A125190182T_Latest">Data2!$CM$21</definedName>
    <definedName name="A125190186A">Data2!$DB$1:$DB$10,Data2!$DB$11:$DB$21</definedName>
    <definedName name="A125190186A_Data">Data2!$DB$11:$DB$21</definedName>
    <definedName name="A125190186A_Latest">Data2!$DB$21</definedName>
    <definedName name="A125190190T">Data2!$DH$1:$DH$10,Data2!$DH$11:$DH$21</definedName>
    <definedName name="A125190190T_Data">Data2!$DH$11:$DH$21</definedName>
    <definedName name="A125190190T_Latest">Data2!$DH$21</definedName>
    <definedName name="A125190194A">Data2!$EF$1:$EF$10,Data2!$EF$11:$EF$21</definedName>
    <definedName name="A125190194A_Data">Data2!$EF$11:$EF$21</definedName>
    <definedName name="A125190194A_Latest">Data2!$EF$21</definedName>
    <definedName name="A125190198K">Data2!$DN$1:$DN$10,Data2!$DN$11:$DN$21</definedName>
    <definedName name="A125190198K_Data">Data2!$DN$11:$DN$21</definedName>
    <definedName name="A125190198K_Latest">Data2!$DN$21</definedName>
    <definedName name="A125190202R">Data2!$DW$1:$DW$10,Data2!$DW$11:$DW$21</definedName>
    <definedName name="A125190202R_Data">Data2!$DW$11:$DW$21</definedName>
    <definedName name="A125190202R_Latest">Data2!$DW$21</definedName>
    <definedName name="A125190206X">Data2!$DZ$1:$DZ$10,Data2!$DZ$11:$DZ$21</definedName>
    <definedName name="A125190206X_Data">Data2!$DZ$11:$DZ$21</definedName>
    <definedName name="A125190206X_Latest">Data2!$DZ$21</definedName>
    <definedName name="A125190210R">Data2!$EC$1:$EC$10,Data2!$EC$11:$EC$21</definedName>
    <definedName name="A125190210R_Data">Data2!$EC$11:$EC$21</definedName>
    <definedName name="A125190210R_Latest">Data2!$EC$21</definedName>
    <definedName name="A125190214X">Data2!$EL$1:$EL$10,Data2!$EL$11:$EL$21</definedName>
    <definedName name="A125190214X_Data">Data2!$EL$11:$EL$21</definedName>
    <definedName name="A125190214X_Latest">Data2!$EL$21</definedName>
    <definedName name="A125190218J">Data2!$DK$1:$DK$10,Data2!$DK$11:$DK$21</definedName>
    <definedName name="A125190218J_Data">Data2!$DK$11:$DK$21</definedName>
    <definedName name="A125190218J_Latest">Data2!$DK$21</definedName>
    <definedName name="A125190222X">Data2!$DQ$1:$DQ$10,Data2!$DQ$11:$DQ$21</definedName>
    <definedName name="A125190222X_Data">Data2!$DQ$11:$DQ$21</definedName>
    <definedName name="A125190222X_Latest">Data2!$DQ$21</definedName>
    <definedName name="A125190226J">Data2!$DT$1:$DT$10,Data2!$DT$11:$DT$21</definedName>
    <definedName name="A125190226J_Data">Data2!$DT$11:$DT$21</definedName>
    <definedName name="A125190226J_Latest">Data2!$DT$21</definedName>
    <definedName name="A125190230X">Data2!$EI$1:$EI$10,Data2!$EI$11:$EI$21</definedName>
    <definedName name="A125190230X_Data">Data2!$EI$11:$EI$21</definedName>
    <definedName name="A125190230X_Latest">Data2!$EI$21</definedName>
    <definedName name="A125190234J">Data2!$EO$1:$EO$10,Data2!$EO$11:$EO$21</definedName>
    <definedName name="A125190234J_Data">Data2!$EO$11:$EO$21</definedName>
    <definedName name="A125190234J_Latest">Data2!$EO$21</definedName>
    <definedName name="A125190238T">Data2!$FM$1:$FM$10,Data2!$FM$11:$FM$21</definedName>
    <definedName name="A125190238T_Data">Data2!$FM$11:$FM$21</definedName>
    <definedName name="A125190238T_Latest">Data2!$FM$21</definedName>
    <definedName name="A125190242J">Data2!$EU$1:$EU$10,Data2!$EU$11:$EU$21</definedName>
    <definedName name="A125190242J_Data">Data2!$EU$11:$EU$21</definedName>
    <definedName name="A125190242J_Latest">Data2!$EU$21</definedName>
    <definedName name="A125190246T">Data2!$FD$1:$FD$10,Data2!$FD$11:$FD$21</definedName>
    <definedName name="A125190246T_Data">Data2!$FD$11:$FD$21</definedName>
    <definedName name="A125190246T_Latest">Data2!$FD$21</definedName>
    <definedName name="A125190250J">Data2!$FG$1:$FG$10,Data2!$FG$11:$FG$21</definedName>
    <definedName name="A125190250J_Data">Data2!$FG$11:$FG$21</definedName>
    <definedName name="A125190250J_Latest">Data2!$FG$21</definedName>
    <definedName name="A125190254T">Data2!$FJ$1:$FJ$10,Data2!$FJ$11:$FJ$21</definedName>
    <definedName name="A125190254T_Data">Data2!$FJ$11:$FJ$21</definedName>
    <definedName name="A125190254T_Latest">Data2!$FJ$21</definedName>
    <definedName name="A125190258A">Data2!$FS$1:$FS$10,Data2!$FS$11:$FS$21</definedName>
    <definedName name="A125190258A_Data">Data2!$FS$11:$FS$21</definedName>
    <definedName name="A125190258A_Latest">Data2!$FS$21</definedName>
    <definedName name="A125190262T">Data2!$ER$1:$ER$10,Data2!$ER$11:$ER$21</definedName>
    <definedName name="A125190262T_Data">Data2!$ER$11:$ER$21</definedName>
    <definedName name="A125190262T_Latest">Data2!$ER$21</definedName>
    <definedName name="A125190266A">Data2!$EX$1:$EX$10,Data2!$EX$11:$EX$21</definedName>
    <definedName name="A125190266A_Data">Data2!$EX$11:$EX$21</definedName>
    <definedName name="A125190266A_Latest">Data2!$EX$21</definedName>
    <definedName name="A125190270T">Data2!$FA$1:$FA$10,Data2!$FA$11:$FA$21</definedName>
    <definedName name="A125190270T_Data">Data2!$FA$11:$FA$21</definedName>
    <definedName name="A125190270T_Latest">Data2!$FA$21</definedName>
    <definedName name="A125190274A">Data2!$FP$1:$FP$10,Data2!$FP$11:$FP$21</definedName>
    <definedName name="A125190274A_Data">Data2!$FP$11:$FP$21</definedName>
    <definedName name="A125190274A_Latest">Data2!$FP$21</definedName>
    <definedName name="A125190278K">Data2!$FV$1:$FV$10,Data2!$FV$11:$FV$21</definedName>
    <definedName name="A125190278K_Data">Data2!$FV$11:$FV$21</definedName>
    <definedName name="A125190278K_Latest">Data2!$FV$21</definedName>
    <definedName name="A125190282A">Data1!$HM$1:$HM$10,Data1!$HM$11:$HM$21</definedName>
    <definedName name="A125190282A_Data">Data1!$HM$11:$HM$21</definedName>
    <definedName name="A125190282A_Latest">Data1!$HM$21</definedName>
    <definedName name="A125190286K">Data1!$GU$1:$GU$10,Data1!$GU$11:$GU$21</definedName>
    <definedName name="A125190286K_Data">Data1!$GU$11:$GU$21</definedName>
    <definedName name="A125190286K_Latest">Data1!$GU$21</definedName>
    <definedName name="A125190290A">Data1!$HD$1:$HD$10,Data1!$HD$11:$HD$21</definedName>
    <definedName name="A125190290A_Data">Data1!$HD$11:$HD$21</definedName>
    <definedName name="A125190290A_Latest">Data1!$HD$21</definedName>
    <definedName name="A125190294K">Data1!$HG$1:$HG$10,Data1!$HG$11:$HG$21</definedName>
    <definedName name="A125190294K_Data">Data1!$HG$11:$HG$21</definedName>
    <definedName name="A125190294K_Latest">Data1!$HG$21</definedName>
    <definedName name="A125190298V">Data1!$HJ$1:$HJ$10,Data1!$HJ$11:$HJ$21</definedName>
    <definedName name="A125190298V_Data">Data1!$HJ$11:$HJ$21</definedName>
    <definedName name="A125190298V_Latest">Data1!$HJ$21</definedName>
    <definedName name="A125190302X">Data1!$HS$1:$HS$10,Data1!$HS$11:$HS$21</definedName>
    <definedName name="A125190302X_Data">Data1!$HS$11:$HS$21</definedName>
    <definedName name="A125190302X_Latest">Data1!$HS$21</definedName>
    <definedName name="A125190306J">Data1!$GR$1:$GR$10,Data1!$GR$11:$GR$21</definedName>
    <definedName name="A125190306J_Data">Data1!$GR$11:$GR$21</definedName>
    <definedName name="A125190306J_Latest">Data1!$GR$21</definedName>
    <definedName name="A125190310X">Data1!$GX$1:$GX$10,Data1!$GX$11:$GX$21</definedName>
    <definedName name="A125190310X_Data">Data1!$GX$11:$GX$21</definedName>
    <definedName name="A125190310X_Latest">Data1!$GX$21</definedName>
    <definedName name="A125190314J">Data1!$HA$1:$HA$10,Data1!$HA$11:$HA$21</definedName>
    <definedName name="A125190314J_Data">Data1!$HA$11:$HA$21</definedName>
    <definedName name="A125190314J_Latest">Data1!$HA$21</definedName>
    <definedName name="A125190318T">Data1!$HP$1:$HP$10,Data1!$HP$11:$HP$21</definedName>
    <definedName name="A125190318T_Data">Data1!$HP$11:$HP$21</definedName>
    <definedName name="A125190318T_Latest">Data1!$HP$21</definedName>
    <definedName name="A125190322J">Data1!$HV$1:$HV$10,Data1!$HV$11:$HV$21</definedName>
    <definedName name="A125190322J_Data">Data1!$HV$11:$HV$21</definedName>
    <definedName name="A125190322J_Latest">Data1!$HV$21</definedName>
    <definedName name="A125190326T">Data2!$AK$1:$AK$10,Data2!$AK$11:$AK$21</definedName>
    <definedName name="A125190326T_Data">Data2!$AK$11:$AK$21</definedName>
    <definedName name="A125190326T_Latest">Data2!$AK$21</definedName>
    <definedName name="A125190330J">Data2!$S$1:$S$10,Data2!$S$11:$S$21</definedName>
    <definedName name="A125190330J_Data">Data2!$S$11:$S$21</definedName>
    <definedName name="A125190330J_Latest">Data2!$S$21</definedName>
    <definedName name="A125190334T">Data2!$AB$1:$AB$10,Data2!$AB$11:$AB$21</definedName>
    <definedName name="A125190334T_Data">Data2!$AB$11:$AB$21</definedName>
    <definedName name="A125190334T_Latest">Data2!$AB$21</definedName>
    <definedName name="A125190338A">Data2!$AE$1:$AE$10,Data2!$AE$11:$AE$21</definedName>
    <definedName name="A125190338A_Data">Data2!$AE$11:$AE$21</definedName>
    <definedName name="A125190338A_Latest">Data2!$AE$21</definedName>
    <definedName name="A125190342T">Data2!$AH$1:$AH$10,Data2!$AH$11:$AH$21</definedName>
    <definedName name="A125190342T_Data">Data2!$AH$11:$AH$21</definedName>
    <definedName name="A125190342T_Latest">Data2!$AH$21</definedName>
    <definedName name="A125190346A">Data2!$AQ$1:$AQ$10,Data2!$AQ$11:$AQ$21</definedName>
    <definedName name="A125190346A_Data">Data2!$AQ$11:$AQ$21</definedName>
    <definedName name="A125190346A_Latest">Data2!$AQ$21</definedName>
    <definedName name="A125190350T">Data2!$P$1:$P$10,Data2!$P$11:$P$21</definedName>
    <definedName name="A125190350T_Data">Data2!$P$11:$P$21</definedName>
    <definedName name="A125190350T_Latest">Data2!$P$21</definedName>
    <definedName name="A125190354A">Data2!$V$1:$V$10,Data2!$V$11:$V$21</definedName>
    <definedName name="A125190354A_Data">Data2!$V$11:$V$21</definedName>
    <definedName name="A125190354A_Latest">Data2!$V$21</definedName>
    <definedName name="A125190358K">Data2!$Y$1:$Y$10,Data2!$Y$11:$Y$21</definedName>
    <definedName name="A125190358K_Data">Data2!$Y$11:$Y$21</definedName>
    <definedName name="A125190358K_Latest">Data2!$Y$21</definedName>
    <definedName name="A125190362A">Data2!$AN$1:$AN$10,Data2!$AN$11:$AN$21</definedName>
    <definedName name="A125190362A_Data">Data2!$AN$11:$AN$21</definedName>
    <definedName name="A125190362A_Latest">Data2!$AN$21</definedName>
    <definedName name="A125190366K">Data2!$AT$1:$AT$10,Data2!$AT$11:$AT$21</definedName>
    <definedName name="A125190366K_Data">Data2!$AT$11:$AT$21</definedName>
    <definedName name="A125190366K_Latest">Data2!$AT$21</definedName>
    <definedName name="A125190370A">Data2!$BR$1:$BR$10,Data2!$BR$11:$BR$21</definedName>
    <definedName name="A125190370A_Data">Data2!$BR$11:$BR$21</definedName>
    <definedName name="A125190370A_Latest">Data2!$BR$21</definedName>
    <definedName name="A125190374K">Data2!$AZ$1:$AZ$10,Data2!$AZ$11:$AZ$21</definedName>
    <definedName name="A125190374K_Data">Data2!$AZ$11:$AZ$21</definedName>
    <definedName name="A125190374K_Latest">Data2!$AZ$21</definedName>
    <definedName name="A125190378V">Data2!$BI$1:$BI$10,Data2!$BI$11:$BI$21</definedName>
    <definedName name="A125190378V_Data">Data2!$BI$11:$BI$21</definedName>
    <definedName name="A125190378V_Latest">Data2!$BI$21</definedName>
    <definedName name="A125190382K">Data2!$BL$1:$BL$10,Data2!$BL$11:$BL$21</definedName>
    <definedName name="A125190382K_Data">Data2!$BL$11:$BL$21</definedName>
    <definedName name="A125190382K_Latest">Data2!$BL$21</definedName>
    <definedName name="A125190386V">Data2!$BO$1:$BO$10,Data2!$BO$11:$BO$21</definedName>
    <definedName name="A125190386V_Data">Data2!$BO$11:$BO$21</definedName>
    <definedName name="A125190386V_Latest">Data2!$BO$21</definedName>
    <definedName name="A125190390K">Data2!$BX$1:$BX$10,Data2!$BX$11:$BX$21</definedName>
    <definedName name="A125190390K_Data">Data2!$BX$11:$BX$21</definedName>
    <definedName name="A125190390K_Latest">Data2!$BX$21</definedName>
    <definedName name="A125190394V">Data2!$AW$1:$AW$10,Data2!$AW$11:$AW$21</definedName>
    <definedName name="A125190394V_Data">Data2!$AW$11:$AW$21</definedName>
    <definedName name="A125190394V_Latest">Data2!$AW$21</definedName>
    <definedName name="A125190398C">Data2!$BC$1:$BC$10,Data2!$BC$11:$BC$21</definedName>
    <definedName name="A125190398C_Data">Data2!$BC$11:$BC$21</definedName>
    <definedName name="A125190398C_Latest">Data2!$BC$21</definedName>
    <definedName name="A125190402J">Data2!$BF$1:$BF$10,Data2!$BF$11:$BF$21</definedName>
    <definedName name="A125190402J_Data">Data2!$BF$11:$BF$21</definedName>
    <definedName name="A125190402J_Latest">Data2!$BF$21</definedName>
    <definedName name="A125190406T">Data2!$BU$1:$BU$10,Data2!$BU$11:$BU$21</definedName>
    <definedName name="A125190406T_Data">Data2!$BU$11:$BU$21</definedName>
    <definedName name="A125190406T_Latest">Data2!$BU$21</definedName>
    <definedName name="A125190410J">Data2!$CA$1:$CA$10,Data2!$CA$11:$CA$21</definedName>
    <definedName name="A125190410J_Data">Data2!$CA$11:$CA$21</definedName>
    <definedName name="A125190410J_Latest">Data2!$CA$21</definedName>
    <definedName name="A125190414T">Data1!$CK$1:$CK$10,Data1!$CK$11:$CK$21</definedName>
    <definedName name="A125190414T_Data">Data1!$CK$11:$CK$21</definedName>
    <definedName name="A125190414T_Latest">Data1!$CK$21</definedName>
    <definedName name="A125190418A">Data1!$BS$1:$BS$10,Data1!$BS$11:$BS$21</definedName>
    <definedName name="A125190418A_Data">Data1!$BS$11:$BS$21</definedName>
    <definedName name="A125190418A_Latest">Data1!$BS$21</definedName>
    <definedName name="A125190422T">Data1!$CB$1:$CB$10,Data1!$CB$11:$CB$21</definedName>
    <definedName name="A125190422T_Data">Data1!$CB$11:$CB$21</definedName>
    <definedName name="A125190422T_Latest">Data1!$CB$21</definedName>
    <definedName name="A125190426A">Data1!$CE$1:$CE$10,Data1!$CE$11:$CE$21</definedName>
    <definedName name="A125190426A_Data">Data1!$CE$11:$CE$21</definedName>
    <definedName name="A125190426A_Latest">Data1!$CE$21</definedName>
    <definedName name="A125190430T">Data1!$CH$1:$CH$10,Data1!$CH$11:$CH$21</definedName>
    <definedName name="A125190430T_Data">Data1!$CH$11:$CH$21</definedName>
    <definedName name="A125190430T_Latest">Data1!$CH$21</definedName>
    <definedName name="A125190434A">Data1!$CQ$1:$CQ$10,Data1!$CQ$11:$CQ$21</definedName>
    <definedName name="A125190434A_Data">Data1!$CQ$11:$CQ$21</definedName>
    <definedName name="A125190434A_Latest">Data1!$CQ$21</definedName>
    <definedName name="A125190438K">Data1!$BP$1:$BP$10,Data1!$BP$11:$BP$21</definedName>
    <definedName name="A125190438K_Data">Data1!$BP$11:$BP$21</definedName>
    <definedName name="A125190438K_Latest">Data1!$BP$21</definedName>
    <definedName name="A125190442A">Data1!$BV$1:$BV$10,Data1!$BV$11:$BV$21</definedName>
    <definedName name="A125190442A_Data">Data1!$BV$11:$BV$21</definedName>
    <definedName name="A125190442A_Latest">Data1!$BV$21</definedName>
    <definedName name="A125190446K">Data1!$BY$1:$BY$10,Data1!$BY$11:$BY$21</definedName>
    <definedName name="A125190446K_Data">Data1!$BY$11:$BY$21</definedName>
    <definedName name="A125190446K_Latest">Data1!$BY$21</definedName>
    <definedName name="A125190450A">Data1!$CN$1:$CN$10,Data1!$CN$11:$CN$21</definedName>
    <definedName name="A125190450A_Data">Data1!$CN$11:$CN$21</definedName>
    <definedName name="A125190450A_Latest">Data1!$CN$21</definedName>
    <definedName name="A125190454K">Data1!$CT$1:$CT$10,Data1!$CT$11:$CT$21</definedName>
    <definedName name="A125190454K_Data">Data1!$CT$11:$CT$21</definedName>
    <definedName name="A125190454K_Latest">Data1!$CT$21</definedName>
    <definedName name="A125190810V">Data1!$GF$1:$GF$10,Data1!$GF$11:$GF$21</definedName>
    <definedName name="A125190810V_Data">Data1!$GF$11:$GF$21</definedName>
    <definedName name="A125190810V_Latest">Data1!$GF$21</definedName>
    <definedName name="A125190814C">Data1!$FN$1:$FN$10,Data1!$FN$11:$FN$21</definedName>
    <definedName name="A125190814C_Data">Data1!$FN$11:$FN$21</definedName>
    <definedName name="A125190814C_Latest">Data1!$FN$21</definedName>
    <definedName name="A125190818L">Data1!$FW$1:$FW$10,Data1!$FW$11:$FW$21</definedName>
    <definedName name="A125190818L_Data">Data1!$FW$11:$FW$21</definedName>
    <definedName name="A125190818L_Latest">Data1!$FW$21</definedName>
    <definedName name="A125190822C">Data1!$FZ$1:$FZ$10,Data1!$FZ$11:$FZ$21</definedName>
    <definedName name="A125190822C_Data">Data1!$FZ$11:$FZ$21</definedName>
    <definedName name="A125190822C_Latest">Data1!$FZ$21</definedName>
    <definedName name="A125190826L">Data1!$GC$1:$GC$10,Data1!$GC$11:$GC$21</definedName>
    <definedName name="A125190826L_Data">Data1!$GC$11:$GC$21</definedName>
    <definedName name="A125190826L_Latest">Data1!$GC$21</definedName>
    <definedName name="A125190830C">Data1!$GL$1:$GL$10,Data1!$GL$11:$GL$21</definedName>
    <definedName name="A125190830C_Data">Data1!$GL$11:$GL$21</definedName>
    <definedName name="A125190830C_Latest">Data1!$GL$21</definedName>
    <definedName name="A125190834L">Data1!$FK$1:$FK$10,Data1!$FK$11:$FK$21</definedName>
    <definedName name="A125190834L_Data">Data1!$FK$11:$FK$21</definedName>
    <definedName name="A125190834L_Latest">Data1!$FK$21</definedName>
    <definedName name="A125190838W">Data1!$FQ$1:$FQ$10,Data1!$FQ$11:$FQ$21</definedName>
    <definedName name="A125190838W_Data">Data1!$FQ$11:$FQ$21</definedName>
    <definedName name="A125190838W_Latest">Data1!$FQ$21</definedName>
    <definedName name="A125190842L">Data1!$FT$1:$FT$10,Data1!$FT$11:$FT$21</definedName>
    <definedName name="A125190842L_Data">Data1!$FT$11:$FT$21</definedName>
    <definedName name="A125190842L_Latest">Data1!$FT$21</definedName>
    <definedName name="A125190846W">Data1!$GI$1:$GI$10,Data1!$GI$11:$GI$21</definedName>
    <definedName name="A125190846W_Data">Data1!$GI$11:$GI$21</definedName>
    <definedName name="A125190846W_Latest">Data1!$GI$21</definedName>
    <definedName name="A125190850L">Data1!$GO$1:$GO$10,Data1!$GO$11:$GO$21</definedName>
    <definedName name="A125190850L_Data">Data1!$GO$11:$GO$21</definedName>
    <definedName name="A125190850L_Latest">Data1!$GO$21</definedName>
    <definedName name="A125191206T">Data1!$BD$1:$BD$10,Data1!$BD$11:$BD$21</definedName>
    <definedName name="A125191206T_Data">Data1!$BD$11:$BD$21</definedName>
    <definedName name="A125191206T_Latest">Data1!$BD$21</definedName>
    <definedName name="A125191210J">Data1!$AL$1:$AL$10,Data1!$AL$11:$AL$21</definedName>
    <definedName name="A125191210J_Data">Data1!$AL$11:$AL$21</definedName>
    <definedName name="A125191210J_Latest">Data1!$AL$21</definedName>
    <definedName name="A125191214T">Data1!$AU$1:$AU$10,Data1!$AU$11:$AU$21</definedName>
    <definedName name="A125191214T_Data">Data1!$AU$11:$AU$21</definedName>
    <definedName name="A125191214T_Latest">Data1!$AU$21</definedName>
    <definedName name="A125191218A">Data1!$AX$1:$AX$10,Data1!$AX$11:$AX$21</definedName>
    <definedName name="A125191218A_Data">Data1!$AX$11:$AX$21</definedName>
    <definedName name="A125191218A_Latest">Data1!$AX$21</definedName>
    <definedName name="A125191222T">Data1!$BA$1:$BA$10,Data1!$BA$11:$BA$21</definedName>
    <definedName name="A125191222T_Data">Data1!$BA$11:$BA$21</definedName>
    <definedName name="A125191222T_Latest">Data1!$BA$21</definedName>
    <definedName name="A125191226A">Data1!$BJ$1:$BJ$10,Data1!$BJ$11:$BJ$21</definedName>
    <definedName name="A125191226A_Data">Data1!$BJ$11:$BJ$21</definedName>
    <definedName name="A125191226A_Latest">Data1!$BJ$21</definedName>
    <definedName name="A125191230T">Data1!$AI$1:$AI$10,Data1!$AI$11:$AI$21</definedName>
    <definedName name="A125191230T_Data">Data1!$AI$11:$AI$21</definedName>
    <definedName name="A125191230T_Latest">Data1!$AI$21</definedName>
    <definedName name="A125191234A">Data1!$AO$1:$AO$10,Data1!$AO$11:$AO$21</definedName>
    <definedName name="A125191234A_Data">Data1!$AO$11:$AO$21</definedName>
    <definedName name="A125191234A_Latest">Data1!$AO$21</definedName>
    <definedName name="A125191238K">Data1!$AR$1:$AR$10,Data1!$AR$11:$AR$21</definedName>
    <definedName name="A125191238K_Data">Data1!$AR$11:$AR$21</definedName>
    <definedName name="A125191238K_Latest">Data1!$AR$21</definedName>
    <definedName name="A125191242A">Data1!$BG$1:$BG$10,Data1!$BG$11:$BG$21</definedName>
    <definedName name="A125191242A_Data">Data1!$BG$11:$BG$21</definedName>
    <definedName name="A125191242A_Latest">Data1!$BG$21</definedName>
    <definedName name="A125191246K">Data1!$BM$1:$BM$10,Data1!$BM$11:$BM$21</definedName>
    <definedName name="A125191246K_Data">Data1!$BM$11:$BM$21</definedName>
    <definedName name="A125191246K_Latest">Data1!$BM$21</definedName>
    <definedName name="A125191602V">Data1!$DR$1:$DR$10,Data1!$DR$11:$DR$21</definedName>
    <definedName name="A125191602V_Data">Data1!$DR$11:$DR$21</definedName>
    <definedName name="A125191602V_Latest">Data1!$DR$21</definedName>
    <definedName name="A125191606C">Data1!$CZ$1:$CZ$10,Data1!$CZ$11:$CZ$21</definedName>
    <definedName name="A125191606C_Data">Data1!$CZ$11:$CZ$21</definedName>
    <definedName name="A125191606C_Latest">Data1!$CZ$21</definedName>
    <definedName name="A125191610V">Data1!$DI$1:$DI$10,Data1!$DI$11:$DI$21</definedName>
    <definedName name="A125191610V_Data">Data1!$DI$11:$DI$21</definedName>
    <definedName name="A125191610V_Latest">Data1!$DI$21</definedName>
    <definedName name="A125191614C">Data1!$DL$1:$DL$10,Data1!$DL$11:$DL$21</definedName>
    <definedName name="A125191614C_Data">Data1!$DL$11:$DL$21</definedName>
    <definedName name="A125191614C_Latest">Data1!$DL$21</definedName>
    <definedName name="A125191618L">Data1!$DO$1:$DO$10,Data1!$DO$11:$DO$21</definedName>
    <definedName name="A125191618L_Data">Data1!$DO$11:$DO$21</definedName>
    <definedName name="A125191618L_Latest">Data1!$DO$21</definedName>
    <definedName name="A125191622C">Data1!$DX$1:$DX$10,Data1!$DX$11:$DX$21</definedName>
    <definedName name="A125191622C_Data">Data1!$DX$11:$DX$21</definedName>
    <definedName name="A125191622C_Latest">Data1!$DX$21</definedName>
    <definedName name="A125191626L">Data1!$CW$1:$CW$10,Data1!$CW$11:$CW$21</definedName>
    <definedName name="A125191626L_Data">Data1!$CW$11:$CW$21</definedName>
    <definedName name="A125191626L_Latest">Data1!$CW$21</definedName>
    <definedName name="A125191630C">Data1!$DC$1:$DC$10,Data1!$DC$11:$DC$21</definedName>
    <definedName name="A125191630C_Data">Data1!$DC$11:$DC$21</definedName>
    <definedName name="A125191630C_Latest">Data1!$DC$21</definedName>
    <definedName name="A125191634L">Data1!$DF$1:$DF$10,Data1!$DF$11:$DF$21</definedName>
    <definedName name="A125191634L_Data">Data1!$DF$11:$DF$21</definedName>
    <definedName name="A125191634L_Latest">Data1!$DF$21</definedName>
    <definedName name="A125191638W">Data1!$DU$1:$DU$10,Data1!$DU$11:$DU$21</definedName>
    <definedName name="A125191638W_Data">Data1!$DU$11:$DU$21</definedName>
    <definedName name="A125191638W_Latest">Data1!$DU$21</definedName>
    <definedName name="A125191642L">Data1!$EA$1:$EA$10,Data1!$EA$11:$EA$21</definedName>
    <definedName name="A125191642L_Data">Data1!$EA$11:$EA$21</definedName>
    <definedName name="A125191642L_Latest">Data1!$EA$21</definedName>
    <definedName name="A125191998A">Data1!$EY$1:$EY$10,Data1!$EY$11:$EY$21</definedName>
    <definedName name="A125191998A_Data">Data1!$EY$11:$EY$21</definedName>
    <definedName name="A125191998A_Latest">Data1!$EY$21</definedName>
    <definedName name="A125192002J">Data1!$EG$1:$EG$10,Data1!$EG$11:$EG$21</definedName>
    <definedName name="A125192002J_Data">Data1!$EG$11:$EG$21</definedName>
    <definedName name="A125192002J_Latest">Data1!$EG$21</definedName>
    <definedName name="A125192006T">Data1!$EP$1:$EP$10,Data1!$EP$11:$EP$21</definedName>
    <definedName name="A125192006T_Data">Data1!$EP$11:$EP$21</definedName>
    <definedName name="A125192006T_Latest">Data1!$EP$21</definedName>
    <definedName name="A125192010J">Data1!$ES$1:$ES$10,Data1!$ES$11:$ES$21</definedName>
    <definedName name="A125192010J_Data">Data1!$ES$11:$ES$21</definedName>
    <definedName name="A125192010J_Latest">Data1!$ES$21</definedName>
    <definedName name="A125192014T">Data1!$EV$1:$EV$10,Data1!$EV$11:$EV$21</definedName>
    <definedName name="A125192014T_Data">Data1!$EV$11:$EV$21</definedName>
    <definedName name="A125192014T_Latest">Data1!$EV$21</definedName>
    <definedName name="A125192018A">Data1!$FE$1:$FE$10,Data1!$FE$11:$FE$21</definedName>
    <definedName name="A125192018A_Data">Data1!$FE$11:$FE$21</definedName>
    <definedName name="A125192018A_Latest">Data1!$FE$21</definedName>
    <definedName name="A125192022T">Data1!$ED$1:$ED$10,Data1!$ED$11:$ED$21</definedName>
    <definedName name="A125192022T_Data">Data1!$ED$11:$ED$21</definedName>
    <definedName name="A125192022T_Latest">Data1!$ED$21</definedName>
    <definedName name="A125192026A">Data1!$EJ$1:$EJ$10,Data1!$EJ$11:$EJ$21</definedName>
    <definedName name="A125192026A_Data">Data1!$EJ$11:$EJ$21</definedName>
    <definedName name="A125192026A_Latest">Data1!$EJ$21</definedName>
    <definedName name="A125192030T">Data1!$EM$1:$EM$10,Data1!$EM$11:$EM$21</definedName>
    <definedName name="A125192030T_Data">Data1!$EM$11:$EM$21</definedName>
    <definedName name="A125192030T_Latest">Data1!$EM$21</definedName>
    <definedName name="A125192034A">Data1!$FB$1:$FB$10,Data1!$FB$11:$FB$21</definedName>
    <definedName name="A125192034A_Data">Data1!$FB$11:$FB$21</definedName>
    <definedName name="A125192034A_Latest">Data1!$FB$21</definedName>
    <definedName name="A125192038K">Data1!$FH$1:$FH$10,Data1!$FH$11:$FH$21</definedName>
    <definedName name="A125192038K_Data">Data1!$FH$11:$FH$21</definedName>
    <definedName name="A125192038K_Latest">Data1!$FH$21</definedName>
    <definedName name="A125192394F">Data1!$Y$1:$Y$10,Data1!$Y$11:$Y$21</definedName>
    <definedName name="A125192394F_Data">Data1!$Y$11:$Y$21</definedName>
    <definedName name="A125192394F_Latest">Data1!$Y$21</definedName>
    <definedName name="A125192398R">Data1!$G$1:$G$10,Data1!$G$11:$G$21</definedName>
    <definedName name="A125192398R_Data">Data1!$G$11:$G$21</definedName>
    <definedName name="A125192398R_Latest">Data1!$G$21</definedName>
    <definedName name="A125192402V">Data1!$P$1:$P$10,Data1!$P$11:$P$21</definedName>
    <definedName name="A125192402V_Data">Data1!$P$11:$P$21</definedName>
    <definedName name="A125192402V_Latest">Data1!$P$21</definedName>
    <definedName name="A125192406C">Data1!$S$1:$S$10,Data1!$S$11:$S$21</definedName>
    <definedName name="A125192406C_Data">Data1!$S$11:$S$21</definedName>
    <definedName name="A125192406C_Latest">Data1!$S$21</definedName>
    <definedName name="A125192410V">Data1!$V$1:$V$10,Data1!$V$11:$V$21</definedName>
    <definedName name="A125192410V_Data">Data1!$V$11:$V$21</definedName>
    <definedName name="A125192410V_Latest">Data1!$V$21</definedName>
    <definedName name="A125192414C">Data1!$AE$1:$AE$10,Data1!$AE$11:$AE$21</definedName>
    <definedName name="A125192414C_Data">Data1!$AE$11:$AE$21</definedName>
    <definedName name="A125192414C_Latest">Data1!$AE$21</definedName>
    <definedName name="A125192418L">Data1!$D$1:$D$10,Data1!$D$11:$D$21</definedName>
    <definedName name="A125192418L_Data">Data1!$D$11:$D$21</definedName>
    <definedName name="A125192418L_Latest">Data1!$D$21</definedName>
    <definedName name="A125192422C">Data1!$J$1:$J$10,Data1!$J$11:$J$21</definedName>
    <definedName name="A125192422C_Data">Data1!$J$11:$J$21</definedName>
    <definedName name="A125192422C_Latest">Data1!$J$21</definedName>
    <definedName name="A125192426L">Data1!$M$1:$M$10,Data1!$M$11:$M$21</definedName>
    <definedName name="A125192426L_Data">Data1!$M$11:$M$21</definedName>
    <definedName name="A125192426L_Latest">Data1!$M$21</definedName>
    <definedName name="A125192430C">Data1!$AB$1:$AB$10,Data1!$AB$11:$AB$21</definedName>
    <definedName name="A125192430C_Data">Data1!$AB$11:$AB$21</definedName>
    <definedName name="A125192430C_Latest">Data1!$AB$21</definedName>
    <definedName name="A125192434L">Data1!$AH$1:$AH$10,Data1!$AH$11:$AH$21</definedName>
    <definedName name="A125192434L_Data">Data1!$AH$11:$AH$21</definedName>
    <definedName name="A125192434L_Latest">Data1!$AH$21</definedName>
    <definedName name="A125192438W">Data2!$GV$1:$GV$10,Data2!$GV$11:$GV$21</definedName>
    <definedName name="A125192438W_Data">Data2!$GV$11:$GV$21</definedName>
    <definedName name="A125192438W_Latest">Data2!$GV$21</definedName>
    <definedName name="A125192442L">Data2!$GD$1:$GD$10,Data2!$GD$11:$GD$21</definedName>
    <definedName name="A125192442L_Data">Data2!$GD$11:$GD$21</definedName>
    <definedName name="A125192442L_Latest">Data2!$GD$21</definedName>
    <definedName name="A125192446W">Data2!$GM$1:$GM$10,Data2!$GM$11:$GM$21</definedName>
    <definedName name="A125192446W_Data">Data2!$GM$11:$GM$21</definedName>
    <definedName name="A125192446W_Latest">Data2!$GM$21</definedName>
    <definedName name="A125192450L">Data2!$GP$1:$GP$10,Data2!$GP$11:$GP$21</definedName>
    <definedName name="A125192450L_Data">Data2!$GP$11:$GP$21</definedName>
    <definedName name="A125192450L_Latest">Data2!$GP$21</definedName>
    <definedName name="A125192454W">Data2!$GS$1:$GS$10,Data2!$GS$11:$GS$21</definedName>
    <definedName name="A125192454W_Data">Data2!$GS$11:$GS$21</definedName>
    <definedName name="A125192454W_Latest">Data2!$GS$21</definedName>
    <definedName name="A125192458F">Data2!$HB$1:$HB$10,Data2!$HB$11:$HB$21</definedName>
    <definedName name="A125192458F_Data">Data2!$HB$11:$HB$21</definedName>
    <definedName name="A125192458F_Latest">Data2!$HB$21</definedName>
    <definedName name="A125192462W">Data2!$GA$1:$GA$10,Data2!$GA$11:$GA$21</definedName>
    <definedName name="A125192462W_Data">Data2!$GA$11:$GA$21</definedName>
    <definedName name="A125192462W_Latest">Data2!$GA$21</definedName>
    <definedName name="A125192466F">Data2!$GG$1:$GG$10,Data2!$GG$11:$GG$21</definedName>
    <definedName name="A125192466F_Data">Data2!$GG$11:$GG$21</definedName>
    <definedName name="A125192466F_Latest">Data2!$GG$21</definedName>
    <definedName name="A125192470W">Data2!$GJ$1:$GJ$10,Data2!$GJ$11:$GJ$21</definedName>
    <definedName name="A125192470W_Data">Data2!$GJ$11:$GJ$21</definedName>
    <definedName name="A125192470W_Latest">Data2!$GJ$21</definedName>
    <definedName name="A125192474F">Data2!$GY$1:$GY$10,Data2!$GY$11:$GY$21</definedName>
    <definedName name="A125192474F_Data">Data2!$GY$11:$GY$21</definedName>
    <definedName name="A125192474F_Latest">Data2!$GY$21</definedName>
    <definedName name="A125192478R">Data2!$HE$1:$HE$10,Data2!$HE$11:$HE$21</definedName>
    <definedName name="A125192478R_Data">Data2!$HE$11:$HE$21</definedName>
    <definedName name="A125192478R_Latest">Data2!$HE$21</definedName>
    <definedName name="A125192482F">Data2!$F$1:$F$10,Data2!$F$11:$F$21</definedName>
    <definedName name="A125192482F_Data">Data2!$F$11:$F$21</definedName>
    <definedName name="A125192482F_Latest">Data2!$F$21</definedName>
    <definedName name="A125192486R">Data1!$ID$1:$ID$10,Data1!$ID$11:$ID$21</definedName>
    <definedName name="A125192486R_Data">Data1!$ID$11:$ID$21</definedName>
    <definedName name="A125192486R_Latest">Data1!$ID$21</definedName>
    <definedName name="A125192490F">Data1!$IM$1:$IM$10,Data1!$IM$11:$IM$21</definedName>
    <definedName name="A125192490F_Data">Data1!$IM$11:$IM$21</definedName>
    <definedName name="A125192490F_Latest">Data1!$IM$21</definedName>
    <definedName name="A125192494R">Data1!$IP$1:$IP$10,Data1!$IP$11:$IP$21</definedName>
    <definedName name="A125192494R_Data">Data1!$IP$11:$IP$21</definedName>
    <definedName name="A125192494R_Latest">Data1!$IP$21</definedName>
    <definedName name="A125192498X">Data2!$C$1:$C$10,Data2!$C$11:$C$21</definedName>
    <definedName name="A125192498X_Data">Data2!$C$11:$C$21</definedName>
    <definedName name="A125192498X_Latest">Data2!$C$21</definedName>
    <definedName name="A125192502C">Data2!$L$1:$L$10,Data2!$L$11:$L$21</definedName>
    <definedName name="A125192502C_Data">Data2!$L$11:$L$21</definedName>
    <definedName name="A125192502C_Latest">Data2!$L$21</definedName>
    <definedName name="A125192506L">Data1!$IA$1:$IA$10,Data1!$IA$11:$IA$21</definedName>
    <definedName name="A125192506L_Data">Data1!$IA$11:$IA$21</definedName>
    <definedName name="A125192506L_Latest">Data1!$IA$21</definedName>
    <definedName name="A125192510C">Data1!$IG$1:$IG$10,Data1!$IG$11:$IG$21</definedName>
    <definedName name="A125192510C_Data">Data1!$IG$11:$IG$21</definedName>
    <definedName name="A125192510C_Latest">Data1!$IG$21</definedName>
    <definedName name="A125192514L">Data1!$IJ$1:$IJ$10,Data1!$IJ$11:$IJ$21</definedName>
    <definedName name="A125192514L_Data">Data1!$IJ$11:$IJ$21</definedName>
    <definedName name="A125192514L_Latest">Data1!$IJ$21</definedName>
    <definedName name="A125192518W">Data2!$I$1:$I$10,Data2!$I$11:$I$21</definedName>
    <definedName name="A125192518W_Data">Data2!$I$11:$I$21</definedName>
    <definedName name="A125192518W_Latest">Data2!$I$21</definedName>
    <definedName name="A125192522L">Data2!$O$1:$O$10,Data2!$O$11:$O$21</definedName>
    <definedName name="A125192522L_Data">Data2!$O$11:$O$21</definedName>
    <definedName name="A125192522L_Latest">Data2!$O$21</definedName>
    <definedName name="A125192526W">Data2!$DA$1:$DA$10,Data2!$DA$11:$DA$21</definedName>
    <definedName name="A125192526W_Data">Data2!$DA$11:$DA$21</definedName>
    <definedName name="A125192526W_Latest">Data2!$DA$21</definedName>
    <definedName name="A125192530L">Data2!$CI$1:$CI$10,Data2!$CI$11:$CI$21</definedName>
    <definedName name="A125192530L_Data">Data2!$CI$11:$CI$21</definedName>
    <definedName name="A125192530L_Latest">Data2!$CI$21</definedName>
    <definedName name="A125192534W">Data2!$CR$1:$CR$10,Data2!$CR$11:$CR$21</definedName>
    <definedName name="A125192534W_Data">Data2!$CR$11:$CR$21</definedName>
    <definedName name="A125192534W_Latest">Data2!$CR$21</definedName>
    <definedName name="A125192538F">Data2!$CU$1:$CU$10,Data2!$CU$11:$CU$21</definedName>
    <definedName name="A125192538F_Data">Data2!$CU$11:$CU$21</definedName>
    <definedName name="A125192538F_Latest">Data2!$CU$21</definedName>
    <definedName name="A125192542W">Data2!$CX$1:$CX$10,Data2!$CX$11:$CX$21</definedName>
    <definedName name="A125192542W_Data">Data2!$CX$11:$CX$21</definedName>
    <definedName name="A125192542W_Latest">Data2!$CX$21</definedName>
    <definedName name="A125192546F">Data2!$DG$1:$DG$10,Data2!$DG$11:$DG$21</definedName>
    <definedName name="A125192546F_Data">Data2!$DG$11:$DG$21</definedName>
    <definedName name="A125192546F_Latest">Data2!$DG$21</definedName>
    <definedName name="A125192550W">Data2!$CF$1:$CF$10,Data2!$CF$11:$CF$21</definedName>
    <definedName name="A125192550W_Data">Data2!$CF$11:$CF$21</definedName>
    <definedName name="A125192550W_Latest">Data2!$CF$21</definedName>
    <definedName name="A125192554F">Data2!$CL$1:$CL$10,Data2!$CL$11:$CL$21</definedName>
    <definedName name="A125192554F_Data">Data2!$CL$11:$CL$21</definedName>
    <definedName name="A125192554F_Latest">Data2!$CL$21</definedName>
    <definedName name="A125192558R">Data2!$CO$1:$CO$10,Data2!$CO$11:$CO$21</definedName>
    <definedName name="A125192558R_Data">Data2!$CO$11:$CO$21</definedName>
    <definedName name="A125192558R_Latest">Data2!$CO$21</definedName>
    <definedName name="A125192562F">Data2!$DD$1:$DD$10,Data2!$DD$11:$DD$21</definedName>
    <definedName name="A125192562F_Data">Data2!$DD$11:$DD$21</definedName>
    <definedName name="A125192562F_Latest">Data2!$DD$21</definedName>
    <definedName name="A125192566R">Data2!$DJ$1:$DJ$10,Data2!$DJ$11:$DJ$21</definedName>
    <definedName name="A125192566R_Data">Data2!$DJ$11:$DJ$21</definedName>
    <definedName name="A125192566R_Latest">Data2!$DJ$21</definedName>
    <definedName name="A125192570F">Data2!$EH$1:$EH$10,Data2!$EH$11:$EH$21</definedName>
    <definedName name="A125192570F_Data">Data2!$EH$11:$EH$21</definedName>
    <definedName name="A125192570F_Latest">Data2!$EH$21</definedName>
    <definedName name="A125192574R">Data2!$DP$1:$DP$10,Data2!$DP$11:$DP$21</definedName>
    <definedName name="A125192574R_Data">Data2!$DP$11:$DP$21</definedName>
    <definedName name="A125192574R_Latest">Data2!$DP$21</definedName>
    <definedName name="A125192578X">Data2!$DY$1:$DY$10,Data2!$DY$11:$DY$21</definedName>
    <definedName name="A125192578X_Data">Data2!$DY$11:$DY$21</definedName>
    <definedName name="A125192578X_Latest">Data2!$DY$21</definedName>
    <definedName name="A125192582R">Data2!$EB$1:$EB$10,Data2!$EB$11:$EB$21</definedName>
    <definedName name="A125192582R_Data">Data2!$EB$11:$EB$21</definedName>
    <definedName name="A125192582R_Latest">Data2!$EB$21</definedName>
    <definedName name="A125192586X">Data2!$EE$1:$EE$10,Data2!$EE$11:$EE$21</definedName>
    <definedName name="A125192586X_Data">Data2!$EE$11:$EE$21</definedName>
    <definedName name="A125192586X_Latest">Data2!$EE$21</definedName>
    <definedName name="A125192590R">Data2!$EN$1:$EN$10,Data2!$EN$11:$EN$21</definedName>
    <definedName name="A125192590R_Data">Data2!$EN$11:$EN$21</definedName>
    <definedName name="A125192590R_Latest">Data2!$EN$21</definedName>
    <definedName name="A125192594X">Data2!$DM$1:$DM$10,Data2!$DM$11:$DM$21</definedName>
    <definedName name="A125192594X_Data">Data2!$DM$11:$DM$21</definedName>
    <definedName name="A125192594X_Latest">Data2!$DM$21</definedName>
    <definedName name="A125192598J">Data2!$DS$1:$DS$10,Data2!$DS$11:$DS$21</definedName>
    <definedName name="A125192598J_Data">Data2!$DS$11:$DS$21</definedName>
    <definedName name="A125192598J_Latest">Data2!$DS$21</definedName>
    <definedName name="A125192602L">Data2!$DV$1:$DV$10,Data2!$DV$11:$DV$21</definedName>
    <definedName name="A125192602L_Data">Data2!$DV$11:$DV$21</definedName>
    <definedName name="A125192602L_Latest">Data2!$DV$21</definedName>
    <definedName name="A125192606W">Data2!$EK$1:$EK$10,Data2!$EK$11:$EK$21</definedName>
    <definedName name="A125192606W_Data">Data2!$EK$11:$EK$21</definedName>
    <definedName name="A125192606W_Latest">Data2!$EK$21</definedName>
    <definedName name="A125192610L">Data2!$EQ$1:$EQ$10,Data2!$EQ$11:$EQ$21</definedName>
    <definedName name="A125192610L_Data">Data2!$EQ$11:$EQ$21</definedName>
    <definedName name="A125192610L_Latest">Data2!$EQ$21</definedName>
    <definedName name="A125192614W">Data2!$FO$1:$FO$10,Data2!$FO$11:$FO$21</definedName>
    <definedName name="A125192614W_Data">Data2!$FO$11:$FO$21</definedName>
    <definedName name="A125192614W_Latest">Data2!$FO$21</definedName>
    <definedName name="A125192618F">Data2!$EW$1:$EW$10,Data2!$EW$11:$EW$21</definedName>
    <definedName name="A125192618F_Data">Data2!$EW$11:$EW$21</definedName>
    <definedName name="A125192618F_Latest">Data2!$EW$21</definedName>
    <definedName name="A125192622W">Data2!$FF$1:$FF$10,Data2!$FF$11:$FF$21</definedName>
    <definedName name="A125192622W_Data">Data2!$FF$11:$FF$21</definedName>
    <definedName name="A125192622W_Latest">Data2!$FF$21</definedName>
    <definedName name="A125192626F">Data2!$FI$1:$FI$10,Data2!$FI$11:$FI$21</definedName>
    <definedName name="A125192626F_Data">Data2!$FI$11:$FI$21</definedName>
    <definedName name="A125192626F_Latest">Data2!$FI$21</definedName>
    <definedName name="A125192630W">Data2!$FL$1:$FL$10,Data2!$FL$11:$FL$21</definedName>
    <definedName name="A125192630W_Data">Data2!$FL$11:$FL$21</definedName>
    <definedName name="A125192630W_Latest">Data2!$FL$21</definedName>
    <definedName name="A125192634F">Data2!$FU$1:$FU$10,Data2!$FU$11:$FU$21</definedName>
    <definedName name="A125192634F_Data">Data2!$FU$11:$FU$21</definedName>
    <definedName name="A125192634F_Latest">Data2!$FU$21</definedName>
    <definedName name="A125192638R">Data2!$ET$1:$ET$10,Data2!$ET$11:$ET$21</definedName>
    <definedName name="A125192638R_Data">Data2!$ET$11:$ET$21</definedName>
    <definedName name="A125192638R_Latest">Data2!$ET$21</definedName>
    <definedName name="A125192642F">Data2!$EZ$1:$EZ$10,Data2!$EZ$11:$EZ$21</definedName>
    <definedName name="A125192642F_Data">Data2!$EZ$11:$EZ$21</definedName>
    <definedName name="A125192642F_Latest">Data2!$EZ$21</definedName>
    <definedName name="A125192646R">Data2!$FC$1:$FC$10,Data2!$FC$11:$FC$21</definedName>
    <definedName name="A125192646R_Data">Data2!$FC$11:$FC$21</definedName>
    <definedName name="A125192646R_Latest">Data2!$FC$21</definedName>
    <definedName name="A125192650F">Data2!$FR$1:$FR$10,Data2!$FR$11:$FR$21</definedName>
    <definedName name="A125192650F_Data">Data2!$FR$11:$FR$21</definedName>
    <definedName name="A125192650F_Latest">Data2!$FR$21</definedName>
    <definedName name="A125192654R">Data2!$FX$1:$FX$10,Data2!$FX$11:$FX$21</definedName>
    <definedName name="A125192654R_Data">Data2!$FX$11:$FX$21</definedName>
    <definedName name="A125192654R_Latest">Data2!$FX$21</definedName>
    <definedName name="A125192658X">Data1!$HO$1:$HO$10,Data1!$HO$11:$HO$21</definedName>
    <definedName name="A125192658X_Data">Data1!$HO$11:$HO$21</definedName>
    <definedName name="A125192658X_Latest">Data1!$HO$21</definedName>
    <definedName name="A125192662R">Data1!$GW$1:$GW$10,Data1!$GW$11:$GW$21</definedName>
    <definedName name="A125192662R_Data">Data1!$GW$11:$GW$21</definedName>
    <definedName name="A125192662R_Latest">Data1!$GW$21</definedName>
    <definedName name="A125192666X">Data1!$HF$1:$HF$10,Data1!$HF$11:$HF$21</definedName>
    <definedName name="A125192666X_Data">Data1!$HF$11:$HF$21</definedName>
    <definedName name="A125192666X_Latest">Data1!$HF$21</definedName>
    <definedName name="A125192670R">Data1!$HI$1:$HI$10,Data1!$HI$11:$HI$21</definedName>
    <definedName name="A125192670R_Data">Data1!$HI$11:$HI$21</definedName>
    <definedName name="A125192670R_Latest">Data1!$HI$21</definedName>
    <definedName name="A125192674X">Data1!$HL$1:$HL$10,Data1!$HL$11:$HL$21</definedName>
    <definedName name="A125192674X_Data">Data1!$HL$11:$HL$21</definedName>
    <definedName name="A125192674X_Latest">Data1!$HL$21</definedName>
    <definedName name="A125192678J">Data1!$HU$1:$HU$10,Data1!$HU$11:$HU$21</definedName>
    <definedName name="A125192678J_Data">Data1!$HU$11:$HU$21</definedName>
    <definedName name="A125192678J_Latest">Data1!$HU$21</definedName>
    <definedName name="A125192682X">Data1!$GT$1:$GT$10,Data1!$GT$11:$GT$21</definedName>
    <definedName name="A125192682X_Data">Data1!$GT$11:$GT$21</definedName>
    <definedName name="A125192682X_Latest">Data1!$GT$21</definedName>
    <definedName name="A125192686J">Data1!$GZ$1:$GZ$10,Data1!$GZ$11:$GZ$21</definedName>
    <definedName name="A125192686J_Data">Data1!$GZ$11:$GZ$21</definedName>
    <definedName name="A125192686J_Latest">Data1!$GZ$21</definedName>
    <definedName name="A125192690X">Data1!$HC$1:$HC$10,Data1!$HC$11:$HC$21</definedName>
    <definedName name="A125192690X_Data">Data1!$HC$11:$HC$21</definedName>
    <definedName name="A125192690X_Latest">Data1!$HC$21</definedName>
    <definedName name="A125192694J">Data1!$HR$1:$HR$10,Data1!$HR$11:$HR$21</definedName>
    <definedName name="A125192694J_Data">Data1!$HR$11:$HR$21</definedName>
    <definedName name="A125192694J_Latest">Data1!$HR$21</definedName>
    <definedName name="A125192698T">Data1!$HX$1:$HX$10,Data1!$HX$11:$HX$21</definedName>
    <definedName name="A125192698T_Data">Data1!$HX$11:$HX$21</definedName>
    <definedName name="A125192698T_Latest">Data1!$HX$21</definedName>
    <definedName name="A125192702W">Data2!$AM$1:$AM$10,Data2!$AM$11:$AM$21</definedName>
    <definedName name="A125192702W_Data">Data2!$AM$11:$AM$21</definedName>
    <definedName name="A125192702W_Latest">Data2!$AM$21</definedName>
    <definedName name="A125192706F">Data2!$U$1:$U$10,Data2!$U$11:$U$21</definedName>
    <definedName name="A125192706F_Data">Data2!$U$11:$U$21</definedName>
    <definedName name="A125192706F_Latest">Data2!$U$21</definedName>
    <definedName name="A125192710W">Data2!$AD$1:$AD$10,Data2!$AD$11:$AD$21</definedName>
    <definedName name="A125192710W_Data">Data2!$AD$11:$AD$21</definedName>
    <definedName name="A125192710W_Latest">Data2!$AD$21</definedName>
    <definedName name="A125192714F">Data2!$AG$1:$AG$10,Data2!$AG$11:$AG$21</definedName>
    <definedName name="A125192714F_Data">Data2!$AG$11:$AG$21</definedName>
    <definedName name="A125192714F_Latest">Data2!$AG$21</definedName>
    <definedName name="A125192718R">Data2!$AJ$1:$AJ$10,Data2!$AJ$11:$AJ$21</definedName>
    <definedName name="A125192718R_Data">Data2!$AJ$11:$AJ$21</definedName>
    <definedName name="A125192718R_Latest">Data2!$AJ$21</definedName>
    <definedName name="A125192722F">Data2!$AS$1:$AS$10,Data2!$AS$11:$AS$21</definedName>
    <definedName name="A125192722F_Data">Data2!$AS$11:$AS$21</definedName>
    <definedName name="A125192722F_Latest">Data2!$AS$21</definedName>
    <definedName name="A125192726R">Data2!$R$1:$R$10,Data2!$R$11:$R$21</definedName>
    <definedName name="A125192726R_Data">Data2!$R$11:$R$21</definedName>
    <definedName name="A125192726R_Latest">Data2!$R$21</definedName>
    <definedName name="A125192730F">Data2!$X$1:$X$10,Data2!$X$11:$X$21</definedName>
    <definedName name="A125192730F_Data">Data2!$X$11:$X$21</definedName>
    <definedName name="A125192730F_Latest">Data2!$X$21</definedName>
    <definedName name="A125192734R">Data2!$AA$1:$AA$10,Data2!$AA$11:$AA$21</definedName>
    <definedName name="A125192734R_Data">Data2!$AA$11:$AA$21</definedName>
    <definedName name="A125192734R_Latest">Data2!$AA$21</definedName>
    <definedName name="A125192738X">Data2!$AP$1:$AP$10,Data2!$AP$11:$AP$21</definedName>
    <definedName name="A125192738X_Data">Data2!$AP$11:$AP$21</definedName>
    <definedName name="A125192738X_Latest">Data2!$AP$21</definedName>
    <definedName name="A125192742R">Data2!$AV$1:$AV$10,Data2!$AV$11:$AV$21</definedName>
    <definedName name="A125192742R_Data">Data2!$AV$11:$AV$21</definedName>
    <definedName name="A125192742R_Latest">Data2!$AV$21</definedName>
    <definedName name="A125192746X">Data2!$BT$1:$BT$10,Data2!$BT$11:$BT$21</definedName>
    <definedName name="A125192746X_Data">Data2!$BT$11:$BT$21</definedName>
    <definedName name="A125192746X_Latest">Data2!$BT$21</definedName>
    <definedName name="A125192750R">Data2!$BB$1:$BB$10,Data2!$BB$11:$BB$21</definedName>
    <definedName name="A125192750R_Data">Data2!$BB$11:$BB$21</definedName>
    <definedName name="A125192750R_Latest">Data2!$BB$21</definedName>
    <definedName name="A125192754X">Data2!$BK$1:$BK$10,Data2!$BK$11:$BK$21</definedName>
    <definedName name="A125192754X_Data">Data2!$BK$11:$BK$21</definedName>
    <definedName name="A125192754X_Latest">Data2!$BK$21</definedName>
    <definedName name="A125192758J">Data2!$BN$1:$BN$10,Data2!$BN$11:$BN$21</definedName>
    <definedName name="A125192758J_Data">Data2!$BN$11:$BN$21</definedName>
    <definedName name="A125192758J_Latest">Data2!$BN$21</definedName>
    <definedName name="A125192762X">Data2!$BQ$1:$BQ$10,Data2!$BQ$11:$BQ$21</definedName>
    <definedName name="A125192762X_Data">Data2!$BQ$11:$BQ$21</definedName>
    <definedName name="A125192762X_Latest">Data2!$BQ$21</definedName>
    <definedName name="A125192766J">Data2!$BZ$1:$BZ$10,Data2!$BZ$11:$BZ$21</definedName>
    <definedName name="A125192766J_Data">Data2!$BZ$11:$BZ$21</definedName>
    <definedName name="A125192766J_Latest">Data2!$BZ$21</definedName>
    <definedName name="A125192770X">Data2!$AY$1:$AY$10,Data2!$AY$11:$AY$21</definedName>
    <definedName name="A125192770X_Data">Data2!$AY$11:$AY$21</definedName>
    <definedName name="A125192770X_Latest">Data2!$AY$21</definedName>
    <definedName name="A125192774J">Data2!$BE$1:$BE$10,Data2!$BE$11:$BE$21</definedName>
    <definedName name="A125192774J_Data">Data2!$BE$11:$BE$21</definedName>
    <definedName name="A125192774J_Latest">Data2!$BE$21</definedName>
    <definedName name="A125192778T">Data2!$BH$1:$BH$10,Data2!$BH$11:$BH$21</definedName>
    <definedName name="A125192778T_Data">Data2!$BH$11:$BH$21</definedName>
    <definedName name="A125192778T_Latest">Data2!$BH$21</definedName>
    <definedName name="A125192782J">Data2!$BW$1:$BW$10,Data2!$BW$11:$BW$21</definedName>
    <definedName name="A125192782J_Data">Data2!$BW$11:$BW$21</definedName>
    <definedName name="A125192782J_Latest">Data2!$BW$21</definedName>
    <definedName name="A125192786T">Data2!$CC$1:$CC$10,Data2!$CC$11:$CC$21</definedName>
    <definedName name="A125192786T_Data">Data2!$CC$11:$CC$21</definedName>
    <definedName name="A125192786T_Latest">Data2!$CC$21</definedName>
    <definedName name="A125192790J">Data1!$CM$1:$CM$10,Data1!$CM$11:$CM$21</definedName>
    <definedName name="A125192790J_Data">Data1!$CM$11:$CM$21</definedName>
    <definedName name="A125192790J_Latest">Data1!$CM$21</definedName>
    <definedName name="A125192794T">Data1!$BU$1:$BU$10,Data1!$BU$11:$BU$21</definedName>
    <definedName name="A125192794T_Data">Data1!$BU$11:$BU$21</definedName>
    <definedName name="A125192794T_Latest">Data1!$BU$21</definedName>
    <definedName name="A125192798A">Data1!$CD$1:$CD$10,Data1!$CD$11:$CD$21</definedName>
    <definedName name="A125192798A_Data">Data1!$CD$11:$CD$21</definedName>
    <definedName name="A125192798A_Latest">Data1!$CD$21</definedName>
    <definedName name="A125192802F">Data1!$CG$1:$CG$10,Data1!$CG$11:$CG$21</definedName>
    <definedName name="A125192802F_Data">Data1!$CG$11:$CG$21</definedName>
    <definedName name="A125192802F_Latest">Data1!$CG$21</definedName>
    <definedName name="A125192806R">Data1!$CJ$1:$CJ$10,Data1!$CJ$11:$CJ$21</definedName>
    <definedName name="A125192806R_Data">Data1!$CJ$11:$CJ$21</definedName>
    <definedName name="A125192806R_Latest">Data1!$CJ$21</definedName>
    <definedName name="A125192810F">Data1!$CS$1:$CS$10,Data1!$CS$11:$CS$21</definedName>
    <definedName name="A125192810F_Data">Data1!$CS$11:$CS$21</definedName>
    <definedName name="A125192810F_Latest">Data1!$CS$21</definedName>
    <definedName name="A125192814R">Data1!$BR$1:$BR$10,Data1!$BR$11:$BR$21</definedName>
    <definedName name="A125192814R_Data">Data1!$BR$11:$BR$21</definedName>
    <definedName name="A125192814R_Latest">Data1!$BR$21</definedName>
    <definedName name="A125192818X">Data1!$BX$1:$BX$10,Data1!$BX$11:$BX$21</definedName>
    <definedName name="A125192818X_Data">Data1!$BX$11:$BX$21</definedName>
    <definedName name="A125192818X_Latest">Data1!$BX$21</definedName>
    <definedName name="A125192822R">Data1!$CA$1:$CA$10,Data1!$CA$11:$CA$21</definedName>
    <definedName name="A125192822R_Data">Data1!$CA$11:$CA$21</definedName>
    <definedName name="A125192822R_Latest">Data1!$CA$21</definedName>
    <definedName name="A125192826X">Data1!$CP$1:$CP$10,Data1!$CP$11:$CP$21</definedName>
    <definedName name="A125192826X_Data">Data1!$CP$11:$CP$21</definedName>
    <definedName name="A125192826X_Latest">Data1!$CP$21</definedName>
    <definedName name="A125192830R">Data1!$CV$1:$CV$10,Data1!$CV$11:$CV$21</definedName>
    <definedName name="A125192830R_Data">Data1!$CV$11:$CV$21</definedName>
    <definedName name="A125192830R_Latest">Data1!$CV$21</definedName>
    <definedName name="A125193186F">Data1!$GH$1:$GH$10,Data1!$GH$11:$GH$21</definedName>
    <definedName name="A125193186F_Data">Data1!$GH$11:$GH$21</definedName>
    <definedName name="A125193186F_Latest">Data1!$GH$21</definedName>
    <definedName name="A125193190W">Data1!$FP$1:$FP$10,Data1!$FP$11:$FP$21</definedName>
    <definedName name="A125193190W_Data">Data1!$FP$11:$FP$21</definedName>
    <definedName name="A125193190W_Latest">Data1!$FP$21</definedName>
    <definedName name="A125193194F">Data1!$FY$1:$FY$10,Data1!$FY$11:$FY$21</definedName>
    <definedName name="A125193194F_Data">Data1!$FY$11:$FY$21</definedName>
    <definedName name="A125193194F_Latest">Data1!$FY$21</definedName>
    <definedName name="A125193198R">Data1!$GB$1:$GB$10,Data1!$GB$11:$GB$21</definedName>
    <definedName name="A125193198R_Data">Data1!$GB$11:$GB$21</definedName>
    <definedName name="A125193198R_Latest">Data1!$GB$21</definedName>
    <definedName name="A125193202V">Data1!$GE$1:$GE$10,Data1!$GE$11:$GE$21</definedName>
    <definedName name="A125193202V_Data">Data1!$GE$11:$GE$21</definedName>
    <definedName name="A125193202V_Latest">Data1!$GE$21</definedName>
    <definedName name="A125193206C">Data1!$GN$1:$GN$10,Data1!$GN$11:$GN$21</definedName>
    <definedName name="A125193206C_Data">Data1!$GN$11:$GN$21</definedName>
    <definedName name="A125193206C_Latest">Data1!$GN$21</definedName>
    <definedName name="A125193210V">Data1!$FM$1:$FM$10,Data1!$FM$11:$FM$21</definedName>
    <definedName name="A125193210V_Data">Data1!$FM$11:$FM$21</definedName>
    <definedName name="A125193210V_Latest">Data1!$FM$21</definedName>
    <definedName name="A125193214C">Data1!$FS$1:$FS$10,Data1!$FS$11:$FS$21</definedName>
    <definedName name="A125193214C_Data">Data1!$FS$11:$FS$21</definedName>
    <definedName name="A125193214C_Latest">Data1!$FS$21</definedName>
    <definedName name="A125193218L">Data1!$FV$1:$FV$10,Data1!$FV$11:$FV$21</definedName>
    <definedName name="A125193218L_Data">Data1!$FV$11:$FV$21</definedName>
    <definedName name="A125193218L_Latest">Data1!$FV$21</definedName>
    <definedName name="A125193222C">Data1!$GK$1:$GK$10,Data1!$GK$11:$GK$21</definedName>
    <definedName name="A125193222C_Data">Data1!$GK$11:$GK$21</definedName>
    <definedName name="A125193222C_Latest">Data1!$GK$21</definedName>
    <definedName name="A125193226L">Data1!$GQ$1:$GQ$10,Data1!$GQ$11:$GQ$21</definedName>
    <definedName name="A125193226L_Data">Data1!$GQ$11:$GQ$21</definedName>
    <definedName name="A125193226L_Latest">Data1!$GQ$21</definedName>
    <definedName name="A125193582J">Data1!$BF$1:$BF$10,Data1!$BF$11:$BF$21</definedName>
    <definedName name="A125193582J_Data">Data1!$BF$11:$BF$21</definedName>
    <definedName name="A125193582J_Latest">Data1!$BF$21</definedName>
    <definedName name="A125193586T">Data1!$AN$1:$AN$10,Data1!$AN$11:$AN$21</definedName>
    <definedName name="A125193586T_Data">Data1!$AN$11:$AN$21</definedName>
    <definedName name="A125193586T_Latest">Data1!$AN$21</definedName>
    <definedName name="A125193590J">Data1!$AW$1:$AW$10,Data1!$AW$11:$AW$21</definedName>
    <definedName name="A125193590J_Data">Data1!$AW$11:$AW$21</definedName>
    <definedName name="A125193590J_Latest">Data1!$AW$21</definedName>
    <definedName name="A125193594T">Data1!$AZ$1:$AZ$10,Data1!$AZ$11:$AZ$21</definedName>
    <definedName name="A125193594T_Data">Data1!$AZ$11:$AZ$21</definedName>
    <definedName name="A125193594T_Latest">Data1!$AZ$21</definedName>
    <definedName name="A125193598A">Data1!$BC$1:$BC$10,Data1!$BC$11:$BC$21</definedName>
    <definedName name="A125193598A_Data">Data1!$BC$11:$BC$21</definedName>
    <definedName name="A125193598A_Latest">Data1!$BC$21</definedName>
    <definedName name="A125193602F">Data1!$BL$1:$BL$10,Data1!$BL$11:$BL$21</definedName>
    <definedName name="A125193602F_Data">Data1!$BL$11:$BL$21</definedName>
    <definedName name="A125193602F_Latest">Data1!$BL$21</definedName>
    <definedName name="A125193606R">Data1!$AK$1:$AK$10,Data1!$AK$11:$AK$21</definedName>
    <definedName name="A125193606R_Data">Data1!$AK$11:$AK$21</definedName>
    <definedName name="A125193606R_Latest">Data1!$AK$21</definedName>
    <definedName name="A125193610F">Data1!$AQ$1:$AQ$10,Data1!$AQ$11:$AQ$21</definedName>
    <definedName name="A125193610F_Data">Data1!$AQ$11:$AQ$21</definedName>
    <definedName name="A125193610F_Latest">Data1!$AQ$21</definedName>
    <definedName name="A125193614R">Data1!$AT$1:$AT$10,Data1!$AT$11:$AT$21</definedName>
    <definedName name="A125193614R_Data">Data1!$AT$11:$AT$21</definedName>
    <definedName name="A125193614R_Latest">Data1!$AT$21</definedName>
    <definedName name="A125193618X">Data1!$BI$1:$BI$10,Data1!$BI$11:$BI$21</definedName>
    <definedName name="A125193618X_Data">Data1!$BI$11:$BI$21</definedName>
    <definedName name="A125193618X_Latest">Data1!$BI$21</definedName>
    <definedName name="A125193622R">Data1!$BO$1:$BO$10,Data1!$BO$11:$BO$21</definedName>
    <definedName name="A125193622R_Data">Data1!$BO$11:$BO$21</definedName>
    <definedName name="A125193622R_Latest">Data1!$BO$21</definedName>
    <definedName name="A125193978C">Data1!$DT$1:$DT$10,Data1!$DT$11:$DT$21</definedName>
    <definedName name="A125193978C_Data">Data1!$DT$11:$DT$21</definedName>
    <definedName name="A125193978C_Latest">Data1!$DT$21</definedName>
    <definedName name="A125193982V">Data1!$DB$1:$DB$10,Data1!$DB$11:$DB$21</definedName>
    <definedName name="A125193982V_Data">Data1!$DB$11:$DB$21</definedName>
    <definedName name="A125193982V_Latest">Data1!$DB$21</definedName>
    <definedName name="A125193986C">Data1!$DK$1:$DK$10,Data1!$DK$11:$DK$21</definedName>
    <definedName name="A125193986C_Data">Data1!$DK$11:$DK$21</definedName>
    <definedName name="A125193986C_Latest">Data1!$DK$21</definedName>
    <definedName name="A125193990V">Data1!$DN$1:$DN$10,Data1!$DN$11:$DN$21</definedName>
    <definedName name="A125193990V_Data">Data1!$DN$11:$DN$21</definedName>
    <definedName name="A125193990V_Latest">Data1!$DN$21</definedName>
    <definedName name="A125193994C">Data1!$DQ$1:$DQ$10,Data1!$DQ$11:$DQ$21</definedName>
    <definedName name="A125193994C_Data">Data1!$DQ$11:$DQ$21</definedName>
    <definedName name="A125193994C_Latest">Data1!$DQ$21</definedName>
    <definedName name="A125193998L">Data1!$DZ$1:$DZ$10,Data1!$DZ$11:$DZ$21</definedName>
    <definedName name="A125193998L_Data">Data1!$DZ$11:$DZ$21</definedName>
    <definedName name="A125193998L_Latest">Data1!$DZ$21</definedName>
    <definedName name="A125194002V">Data1!$CY$1:$CY$10,Data1!$CY$11:$CY$21</definedName>
    <definedName name="A125194002V_Data">Data1!$CY$11:$CY$21</definedName>
    <definedName name="A125194002V_Latest">Data1!$CY$21</definedName>
    <definedName name="A125194006C">Data1!$DE$1:$DE$10,Data1!$DE$11:$DE$21</definedName>
    <definedName name="A125194006C_Data">Data1!$DE$11:$DE$21</definedName>
    <definedName name="A125194006C_Latest">Data1!$DE$21</definedName>
    <definedName name="A125194010V">Data1!$DH$1:$DH$10,Data1!$DH$11:$DH$21</definedName>
    <definedName name="A125194010V_Data">Data1!$DH$11:$DH$21</definedName>
    <definedName name="A125194010V_Latest">Data1!$DH$21</definedName>
    <definedName name="A125194014C">Data1!$DW$1:$DW$10,Data1!$DW$11:$DW$21</definedName>
    <definedName name="A125194014C_Data">Data1!$DW$11:$DW$21</definedName>
    <definedName name="A125194014C_Latest">Data1!$DW$21</definedName>
    <definedName name="A125194018L">Data1!$EC$1:$EC$10,Data1!$EC$11:$EC$21</definedName>
    <definedName name="A125194018L_Data">Data1!$EC$11:$EC$21</definedName>
    <definedName name="A125194018L_Latest">Data1!$EC$21</definedName>
    <definedName name="A125194374J">Data1!$FA$1:$FA$10,Data1!$FA$11:$FA$21</definedName>
    <definedName name="A125194374J_Data">Data1!$FA$11:$FA$21</definedName>
    <definedName name="A125194374J_Latest">Data1!$FA$21</definedName>
    <definedName name="A125194378T">Data1!$EI$1:$EI$10,Data1!$EI$11:$EI$21</definedName>
    <definedName name="A125194378T_Data">Data1!$EI$11:$EI$21</definedName>
    <definedName name="A125194378T_Latest">Data1!$EI$21</definedName>
    <definedName name="A125194382J">Data1!$ER$1:$ER$10,Data1!$ER$11:$ER$21</definedName>
    <definedName name="A125194382J_Data">Data1!$ER$11:$ER$21</definedName>
    <definedName name="A125194382J_Latest">Data1!$ER$21</definedName>
    <definedName name="A125194386T">Data1!$EU$1:$EU$10,Data1!$EU$11:$EU$21</definedName>
    <definedName name="A125194386T_Data">Data1!$EU$11:$EU$21</definedName>
    <definedName name="A125194386T_Latest">Data1!$EU$21</definedName>
    <definedName name="A125194390J">Data1!$EX$1:$EX$10,Data1!$EX$11:$EX$21</definedName>
    <definedName name="A125194390J_Data">Data1!$EX$11:$EX$21</definedName>
    <definedName name="A125194390J_Latest">Data1!$EX$21</definedName>
    <definedName name="A125194394T">Data1!$FG$1:$FG$10,Data1!$FG$11:$FG$21</definedName>
    <definedName name="A125194394T_Data">Data1!$FG$11:$FG$21</definedName>
    <definedName name="A125194394T_Latest">Data1!$FG$21</definedName>
    <definedName name="A125194398A">Data1!$EF$1:$EF$10,Data1!$EF$11:$EF$21</definedName>
    <definedName name="A125194398A_Data">Data1!$EF$11:$EF$21</definedName>
    <definedName name="A125194398A_Latest">Data1!$EF$21</definedName>
    <definedName name="A125194402F">Data1!$EL$1:$EL$10,Data1!$EL$11:$EL$21</definedName>
    <definedName name="A125194402F_Data">Data1!$EL$11:$EL$21</definedName>
    <definedName name="A125194402F_Latest">Data1!$EL$21</definedName>
    <definedName name="A125194406R">Data1!$EO$1:$EO$10,Data1!$EO$11:$EO$21</definedName>
    <definedName name="A125194406R_Data">Data1!$EO$11:$EO$21</definedName>
    <definedName name="A125194406R_Latest">Data1!$EO$21</definedName>
    <definedName name="A125194410F">Data1!$FD$1:$FD$10,Data1!$FD$11:$FD$21</definedName>
    <definedName name="A125194410F_Data">Data1!$FD$11:$FD$21</definedName>
    <definedName name="A125194410F_Latest">Data1!$FD$21</definedName>
    <definedName name="A125194414R">Data1!$FJ$1:$FJ$10,Data1!$FJ$11:$FJ$21</definedName>
    <definedName name="A125194414R_Data">Data1!$FJ$11:$FJ$21</definedName>
    <definedName name="A125194414R_Latest">Data1!$FJ$21</definedName>
    <definedName name="A125194770K">Data1!$X$1:$X$10,Data1!$X$11:$X$21</definedName>
    <definedName name="A125194770K_Data">Data1!$X$11:$X$21</definedName>
    <definedName name="A125194770K_Latest">Data1!$X$21</definedName>
    <definedName name="A125194774V">Data1!$F$1:$F$10,Data1!$F$11:$F$21</definedName>
    <definedName name="A125194774V_Data">Data1!$F$11:$F$21</definedName>
    <definedName name="A125194774V_Latest">Data1!$F$21</definedName>
    <definedName name="A125194778C">Data1!$O$1:$O$10,Data1!$O$11:$O$21</definedName>
    <definedName name="A125194778C_Data">Data1!$O$11:$O$21</definedName>
    <definedName name="A125194778C_Latest">Data1!$O$21</definedName>
    <definedName name="A125194782V">Data1!$R$1:$R$10,Data1!$R$11:$R$21</definedName>
    <definedName name="A125194782V_Data">Data1!$R$11:$R$21</definedName>
    <definedName name="A125194782V_Latest">Data1!$R$21</definedName>
    <definedName name="A125194786C">Data1!$U$1:$U$10,Data1!$U$11:$U$21</definedName>
    <definedName name="A125194786C_Data">Data1!$U$11:$U$21</definedName>
    <definedName name="A125194786C_Latest">Data1!$U$21</definedName>
    <definedName name="A125194790V">Data1!$AD$1:$AD$10,Data1!$AD$11:$AD$21</definedName>
    <definedName name="A125194790V_Data">Data1!$AD$11:$AD$21</definedName>
    <definedName name="A125194790V_Latest">Data1!$AD$21</definedName>
    <definedName name="A125194794C">Data1!$C$1:$C$10,Data1!$C$11:$C$21</definedName>
    <definedName name="A125194794C_Data">Data1!$C$11:$C$21</definedName>
    <definedName name="A125194794C_Latest">Data1!$C$21</definedName>
    <definedName name="A125194798L">Data1!$I$1:$I$10,Data1!$I$11:$I$21</definedName>
    <definedName name="A125194798L_Data">Data1!$I$11:$I$21</definedName>
    <definedName name="A125194798L_Latest">Data1!$I$21</definedName>
    <definedName name="A125194802T">Data1!$L$1:$L$10,Data1!$L$11:$L$21</definedName>
    <definedName name="A125194802T_Data">Data1!$L$11:$L$21</definedName>
    <definedName name="A125194802T_Latest">Data1!$L$21</definedName>
    <definedName name="A125194806A">Data1!$AA$1:$AA$10,Data1!$AA$11:$AA$21</definedName>
    <definedName name="A125194806A_Data">Data1!$AA$11:$AA$21</definedName>
    <definedName name="A125194806A_Latest">Data1!$AA$21</definedName>
    <definedName name="A125194810T">Data1!$AG$1:$AG$10,Data1!$AG$11:$AG$21</definedName>
    <definedName name="A125194810T_Data">Data1!$AG$11:$AG$21</definedName>
    <definedName name="A125194810T_Latest">Data1!$AG$21</definedName>
    <definedName name="A125194814A">Data2!$GU$1:$GU$10,Data2!$GU$11:$GU$21</definedName>
    <definedName name="A125194814A_Data">Data2!$GU$11:$GU$21</definedName>
    <definedName name="A125194814A_Latest">Data2!$GU$21</definedName>
    <definedName name="A125194818K">Data2!$GC$1:$GC$10,Data2!$GC$11:$GC$21</definedName>
    <definedName name="A125194818K_Data">Data2!$GC$11:$GC$21</definedName>
    <definedName name="A125194818K_Latest">Data2!$GC$21</definedName>
    <definedName name="A125194822A">Data2!$GL$1:$GL$10,Data2!$GL$11:$GL$21</definedName>
    <definedName name="A125194822A_Data">Data2!$GL$11:$GL$21</definedName>
    <definedName name="A125194822A_Latest">Data2!$GL$21</definedName>
    <definedName name="A125194826K">Data2!$GO$1:$GO$10,Data2!$GO$11:$GO$21</definedName>
    <definedName name="A125194826K_Data">Data2!$GO$11:$GO$21</definedName>
    <definedName name="A125194826K_Latest">Data2!$GO$21</definedName>
    <definedName name="A125194830A">Data2!$GR$1:$GR$10,Data2!$GR$11:$GR$21</definedName>
    <definedName name="A125194830A_Data">Data2!$GR$11:$GR$21</definedName>
    <definedName name="A125194830A_Latest">Data2!$GR$21</definedName>
    <definedName name="A125194834K">Data2!$HA$1:$HA$10,Data2!$HA$11:$HA$21</definedName>
    <definedName name="A125194834K_Data">Data2!$HA$11:$HA$21</definedName>
    <definedName name="A125194834K_Latest">Data2!$HA$21</definedName>
    <definedName name="A125194838V">Data2!$FZ$1:$FZ$10,Data2!$FZ$11:$FZ$21</definedName>
    <definedName name="A125194838V_Data">Data2!$FZ$11:$FZ$21</definedName>
    <definedName name="A125194838V_Latest">Data2!$FZ$21</definedName>
    <definedName name="A125194842K">Data2!$GF$1:$GF$10,Data2!$GF$11:$GF$21</definedName>
    <definedName name="A125194842K_Data">Data2!$GF$11:$GF$21</definedName>
    <definedName name="A125194842K_Latest">Data2!$GF$21</definedName>
    <definedName name="A125194846V">Data2!$GI$1:$GI$10,Data2!$GI$11:$GI$21</definedName>
    <definedName name="A125194846V_Data">Data2!$GI$11:$GI$21</definedName>
    <definedName name="A125194846V_Latest">Data2!$GI$21</definedName>
    <definedName name="A125194850K">Data2!$GX$1:$GX$10,Data2!$GX$11:$GX$21</definedName>
    <definedName name="A125194850K_Data">Data2!$GX$11:$GX$21</definedName>
    <definedName name="A125194850K_Latest">Data2!$GX$21</definedName>
    <definedName name="A125194854V">Data2!$HD$1:$HD$10,Data2!$HD$11:$HD$21</definedName>
    <definedName name="A125194854V_Data">Data2!$HD$11:$HD$21</definedName>
    <definedName name="A125194854V_Latest">Data2!$HD$21</definedName>
    <definedName name="A125194858C">Data2!$E$1:$E$10,Data2!$E$11:$E$21</definedName>
    <definedName name="A125194858C_Data">Data2!$E$11:$E$21</definedName>
    <definedName name="A125194858C_Latest">Data2!$E$21</definedName>
    <definedName name="A125194862V">Data1!$IC$1:$IC$10,Data1!$IC$11:$IC$21</definedName>
    <definedName name="A125194862V_Data">Data1!$IC$11:$IC$21</definedName>
    <definedName name="A125194862V_Latest">Data1!$IC$21</definedName>
    <definedName name="A125194866C">Data1!$IL$1:$IL$10,Data1!$IL$11:$IL$21</definedName>
    <definedName name="A125194866C_Data">Data1!$IL$11:$IL$21</definedName>
    <definedName name="A125194866C_Latest">Data1!$IL$21</definedName>
    <definedName name="A125194870V">Data1!$IO$1:$IO$10,Data1!$IO$11:$IO$21</definedName>
    <definedName name="A125194870V_Data">Data1!$IO$11:$IO$21</definedName>
    <definedName name="A125194870V_Latest">Data1!$IO$21</definedName>
    <definedName name="A125194874C">Data2!$B$1:$B$10,Data2!$B$11:$B$21</definedName>
    <definedName name="A125194874C_Data">Data2!$B$11:$B$21</definedName>
    <definedName name="A125194874C_Latest">Data2!$B$21</definedName>
    <definedName name="A125194878L">Data2!$K$1:$K$10,Data2!$K$11:$K$21</definedName>
    <definedName name="A125194878L_Data">Data2!$K$11:$K$21</definedName>
    <definedName name="A125194878L_Latest">Data2!$K$21</definedName>
    <definedName name="A125194882C">Data1!$HZ$1:$HZ$10,Data1!$HZ$11:$HZ$21</definedName>
    <definedName name="A125194882C_Data">Data1!$HZ$11:$HZ$21</definedName>
    <definedName name="A125194882C_Latest">Data1!$HZ$21</definedName>
    <definedName name="A125194886L">Data1!$IF$1:$IF$10,Data1!$IF$11:$IF$21</definedName>
    <definedName name="A125194886L_Data">Data1!$IF$11:$IF$21</definedName>
    <definedName name="A125194886L_Latest">Data1!$IF$21</definedName>
    <definedName name="A125194890C">Data1!$II$1:$II$10,Data1!$II$11:$II$21</definedName>
    <definedName name="A125194890C_Data">Data1!$II$11:$II$21</definedName>
    <definedName name="A125194890C_Latest">Data1!$II$21</definedName>
    <definedName name="A125194894L">Data2!$H$1:$H$10,Data2!$H$11:$H$21</definedName>
    <definedName name="A125194894L_Data">Data2!$H$11:$H$21</definedName>
    <definedName name="A125194894L_Latest">Data2!$H$21</definedName>
    <definedName name="A125194898W">Data2!$N$1:$N$10,Data2!$N$11:$N$21</definedName>
    <definedName name="A125194898W_Data">Data2!$N$11:$N$21</definedName>
    <definedName name="A125194898W_Latest">Data2!$N$21</definedName>
    <definedName name="A125194902A">Data2!$CZ$1:$CZ$10,Data2!$CZ$11:$CZ$21</definedName>
    <definedName name="A125194902A_Data">Data2!$CZ$11:$CZ$21</definedName>
    <definedName name="A125194902A_Latest">Data2!$CZ$21</definedName>
    <definedName name="A125194906K">Data2!$CH$1:$CH$10,Data2!$CH$11:$CH$21</definedName>
    <definedName name="A125194906K_Data">Data2!$CH$11:$CH$21</definedName>
    <definedName name="A125194906K_Latest">Data2!$CH$21</definedName>
    <definedName name="A125194910A">Data2!$CQ$1:$CQ$10,Data2!$CQ$11:$CQ$21</definedName>
    <definedName name="A125194910A_Data">Data2!$CQ$11:$CQ$21</definedName>
    <definedName name="A125194910A_Latest">Data2!$CQ$21</definedName>
    <definedName name="A125194914K">Data2!$CT$1:$CT$10,Data2!$CT$11:$CT$21</definedName>
    <definedName name="A125194914K_Data">Data2!$CT$11:$CT$21</definedName>
    <definedName name="A125194914K_Latest">Data2!$CT$21</definedName>
    <definedName name="A125194918V">Data2!$CW$1:$CW$10,Data2!$CW$11:$CW$21</definedName>
    <definedName name="A125194918V_Data">Data2!$CW$11:$CW$21</definedName>
    <definedName name="A125194918V_Latest">Data2!$CW$21</definedName>
    <definedName name="A125194922K">Data2!$DF$1:$DF$10,Data2!$DF$11:$DF$21</definedName>
    <definedName name="A125194922K_Data">Data2!$DF$11:$DF$21</definedName>
    <definedName name="A125194922K_Latest">Data2!$DF$21</definedName>
    <definedName name="A125194926V">Data2!$CE$1:$CE$10,Data2!$CE$11:$CE$21</definedName>
    <definedName name="A125194926V_Data">Data2!$CE$11:$CE$21</definedName>
    <definedName name="A125194926V_Latest">Data2!$CE$21</definedName>
    <definedName name="A125194930K">Data2!$CK$1:$CK$10,Data2!$CK$11:$CK$21</definedName>
    <definedName name="A125194930K_Data">Data2!$CK$11:$CK$21</definedName>
    <definedName name="A125194930K_Latest">Data2!$CK$21</definedName>
    <definedName name="A125194934V">Data2!$CN$1:$CN$10,Data2!$CN$11:$CN$21</definedName>
    <definedName name="A125194934V_Data">Data2!$CN$11:$CN$21</definedName>
    <definedName name="A125194934V_Latest">Data2!$CN$21</definedName>
    <definedName name="A125194938C">Data2!$DC$1:$DC$10,Data2!$DC$11:$DC$21</definedName>
    <definedName name="A125194938C_Data">Data2!$DC$11:$DC$21</definedName>
    <definedName name="A125194938C_Latest">Data2!$DC$21</definedName>
    <definedName name="A125194942V">Data2!$DI$1:$DI$10,Data2!$DI$11:$DI$21</definedName>
    <definedName name="A125194942V_Data">Data2!$DI$11:$DI$21</definedName>
    <definedName name="A125194942V_Latest">Data2!$DI$21</definedName>
    <definedName name="A125194946C">Data2!$EG$1:$EG$10,Data2!$EG$11:$EG$21</definedName>
    <definedName name="A125194946C_Data">Data2!$EG$11:$EG$21</definedName>
    <definedName name="A125194946C_Latest">Data2!$EG$21</definedName>
    <definedName name="A125194950V">Data2!$DO$1:$DO$10,Data2!$DO$11:$DO$21</definedName>
    <definedName name="A125194950V_Data">Data2!$DO$11:$DO$21</definedName>
    <definedName name="A125194950V_Latest">Data2!$DO$21</definedName>
    <definedName name="A125194954C">Data2!$DX$1:$DX$10,Data2!$DX$11:$DX$21</definedName>
    <definedName name="A125194954C_Data">Data2!$DX$11:$DX$21</definedName>
    <definedName name="A125194954C_Latest">Data2!$DX$21</definedName>
    <definedName name="A125194958L">Data2!$EA$1:$EA$10,Data2!$EA$11:$EA$21</definedName>
    <definedName name="A125194958L_Data">Data2!$EA$11:$EA$21</definedName>
    <definedName name="A125194958L_Latest">Data2!$EA$21</definedName>
    <definedName name="A125194962C">Data2!$ED$1:$ED$10,Data2!$ED$11:$ED$21</definedName>
    <definedName name="A125194962C_Data">Data2!$ED$11:$ED$21</definedName>
    <definedName name="A125194962C_Latest">Data2!$ED$21</definedName>
    <definedName name="A125194966L">Data2!$EM$1:$EM$10,Data2!$EM$11:$EM$21</definedName>
    <definedName name="A125194966L_Data">Data2!$EM$11:$EM$21</definedName>
    <definedName name="A125194966L_Latest">Data2!$EM$21</definedName>
    <definedName name="A125194970C">Data2!$DL$1:$DL$10,Data2!$DL$11:$DL$21</definedName>
    <definedName name="A125194970C_Data">Data2!$DL$11:$DL$21</definedName>
    <definedName name="A125194970C_Latest">Data2!$DL$21</definedName>
    <definedName name="A125194974L">Data2!$DR$1:$DR$10,Data2!$DR$11:$DR$21</definedName>
    <definedName name="A125194974L_Data">Data2!$DR$11:$DR$21</definedName>
    <definedName name="A125194974L_Latest">Data2!$DR$21</definedName>
    <definedName name="A125194978W">Data2!$DU$1:$DU$10,Data2!$DU$11:$DU$21</definedName>
    <definedName name="A125194978W_Data">Data2!$DU$11:$DU$21</definedName>
    <definedName name="A125194978W_Latest">Data2!$DU$21</definedName>
    <definedName name="A125194982L">Data2!$EJ$1:$EJ$10,Data2!$EJ$11:$EJ$21</definedName>
    <definedName name="A125194982L_Data">Data2!$EJ$11:$EJ$21</definedName>
    <definedName name="A125194982L_Latest">Data2!$EJ$21</definedName>
    <definedName name="A125194986W">Data2!$EP$1:$EP$10,Data2!$EP$11:$EP$21</definedName>
    <definedName name="A125194986W_Data">Data2!$EP$11:$EP$21</definedName>
    <definedName name="A125194986W_Latest">Data2!$EP$21</definedName>
    <definedName name="A125194990L">Data2!$FN$1:$FN$10,Data2!$FN$11:$FN$21</definedName>
    <definedName name="A125194990L_Data">Data2!$FN$11:$FN$21</definedName>
    <definedName name="A125194990L_Latest">Data2!$FN$21</definedName>
    <definedName name="A125194994W">Data2!$EV$1:$EV$10,Data2!$EV$11:$EV$21</definedName>
    <definedName name="A125194994W_Data">Data2!$EV$11:$EV$21</definedName>
    <definedName name="A125194994W_Latest">Data2!$EV$21</definedName>
    <definedName name="A125194998F">Data2!$FE$1:$FE$10,Data2!$FE$11:$FE$21</definedName>
    <definedName name="A125194998F_Data">Data2!$FE$11:$FE$21</definedName>
    <definedName name="A125194998F_Latest">Data2!$FE$21</definedName>
    <definedName name="A125195002L">Data2!$FH$1:$FH$10,Data2!$FH$11:$FH$21</definedName>
    <definedName name="A125195002L_Data">Data2!$FH$11:$FH$21</definedName>
    <definedName name="A125195002L_Latest">Data2!$FH$21</definedName>
    <definedName name="A125195006W">Data2!$FK$1:$FK$10,Data2!$FK$11:$FK$21</definedName>
    <definedName name="A125195006W_Data">Data2!$FK$11:$FK$21</definedName>
    <definedName name="A125195006W_Latest">Data2!$FK$21</definedName>
    <definedName name="A125195010L">Data2!$FT$1:$FT$10,Data2!$FT$11:$FT$21</definedName>
    <definedName name="A125195010L_Data">Data2!$FT$11:$FT$21</definedName>
    <definedName name="A125195010L_Latest">Data2!$FT$21</definedName>
    <definedName name="A125195014W">Data2!$ES$1:$ES$10,Data2!$ES$11:$ES$21</definedName>
    <definedName name="A125195014W_Data">Data2!$ES$11:$ES$21</definedName>
    <definedName name="A125195014W_Latest">Data2!$ES$21</definedName>
    <definedName name="A125195018F">Data2!$EY$1:$EY$10,Data2!$EY$11:$EY$21</definedName>
    <definedName name="A125195018F_Data">Data2!$EY$11:$EY$21</definedName>
    <definedName name="A125195018F_Latest">Data2!$EY$21</definedName>
    <definedName name="A125195022W">Data2!$FB$1:$FB$10,Data2!$FB$11:$FB$21</definedName>
    <definedName name="A125195022W_Data">Data2!$FB$11:$FB$21</definedName>
    <definedName name="A125195022W_Latest">Data2!$FB$21</definedName>
    <definedName name="A125195026F">Data2!$FQ$1:$FQ$10,Data2!$FQ$11:$FQ$21</definedName>
    <definedName name="A125195026F_Data">Data2!$FQ$11:$FQ$21</definedName>
    <definedName name="A125195026F_Latest">Data2!$FQ$21</definedName>
    <definedName name="A125195030W">Data2!$FW$1:$FW$10,Data2!$FW$11:$FW$21</definedName>
    <definedName name="A125195030W_Data">Data2!$FW$11:$FW$21</definedName>
    <definedName name="A125195030W_Latest">Data2!$FW$21</definedName>
    <definedName name="A125195034F">Data1!$HN$1:$HN$10,Data1!$HN$11:$HN$21</definedName>
    <definedName name="A125195034F_Data">Data1!$HN$11:$HN$21</definedName>
    <definedName name="A125195034F_Latest">Data1!$HN$21</definedName>
    <definedName name="A125195038R">Data1!$GV$1:$GV$10,Data1!$GV$11:$GV$21</definedName>
    <definedName name="A125195038R_Data">Data1!$GV$11:$GV$21</definedName>
    <definedName name="A125195038R_Latest">Data1!$GV$21</definedName>
    <definedName name="A125195042F">Data1!$HE$1:$HE$10,Data1!$HE$11:$HE$21</definedName>
    <definedName name="A125195042F_Data">Data1!$HE$11:$HE$21</definedName>
    <definedName name="A125195042F_Latest">Data1!$HE$21</definedName>
    <definedName name="A125195046R">Data1!$HH$1:$HH$10,Data1!$HH$11:$HH$21</definedName>
    <definedName name="A125195046R_Data">Data1!$HH$11:$HH$21</definedName>
    <definedName name="A125195046R_Latest">Data1!$HH$21</definedName>
    <definedName name="A125195050F">Data1!$HK$1:$HK$10,Data1!$HK$11:$HK$21</definedName>
    <definedName name="A125195050F_Data">Data1!$HK$11:$HK$21</definedName>
    <definedName name="A125195050F_Latest">Data1!$HK$21</definedName>
    <definedName name="A125195054R">Data1!$HT$1:$HT$10,Data1!$HT$11:$HT$21</definedName>
    <definedName name="A125195054R_Data">Data1!$HT$11:$HT$21</definedName>
    <definedName name="A125195054R_Latest">Data1!$HT$21</definedName>
    <definedName name="A125195058X">Data1!$GS$1:$GS$10,Data1!$GS$11:$GS$21</definedName>
    <definedName name="A125195058X_Data">Data1!$GS$11:$GS$21</definedName>
    <definedName name="A125195058X_Latest">Data1!$GS$21</definedName>
    <definedName name="A125195062R">Data1!$GY$1:$GY$10,Data1!$GY$11:$GY$21</definedName>
    <definedName name="A125195062R_Data">Data1!$GY$11:$GY$21</definedName>
    <definedName name="A125195062R_Latest">Data1!$GY$21</definedName>
    <definedName name="A125195066X">Data1!$HB$1:$HB$10,Data1!$HB$11:$HB$21</definedName>
    <definedName name="A125195066X_Data">Data1!$HB$11:$HB$21</definedName>
    <definedName name="A125195066X_Latest">Data1!$HB$21</definedName>
    <definedName name="A125195070R">Data1!$HQ$1:$HQ$10,Data1!$HQ$11:$HQ$21</definedName>
    <definedName name="A125195070R_Data">Data1!$HQ$11:$HQ$21</definedName>
    <definedName name="A125195070R_Latest">Data1!$HQ$21</definedName>
    <definedName name="A125195074X">Data1!$HW$1:$HW$10,Data1!$HW$11:$HW$21</definedName>
    <definedName name="A125195074X_Data">Data1!$HW$11:$HW$21</definedName>
    <definedName name="A125195074X_Latest">Data1!$HW$21</definedName>
    <definedName name="A125195078J">Data2!$AL$1:$AL$10,Data2!$AL$11:$AL$21</definedName>
    <definedName name="A125195078J_Data">Data2!$AL$11:$AL$21</definedName>
    <definedName name="A125195078J_Latest">Data2!$AL$21</definedName>
    <definedName name="A125195082X">Data2!$T$1:$T$10,Data2!$T$11:$T$21</definedName>
    <definedName name="A125195082X_Data">Data2!$T$11:$T$21</definedName>
    <definedName name="A125195082X_Latest">Data2!$T$21</definedName>
    <definedName name="A125195086J">Data2!$AC$1:$AC$10,Data2!$AC$11:$AC$21</definedName>
    <definedName name="A125195086J_Data">Data2!$AC$11:$AC$21</definedName>
    <definedName name="A125195086J_Latest">Data2!$AC$21</definedName>
    <definedName name="A125195090X">Data2!$AF$1:$AF$10,Data2!$AF$11:$AF$21</definedName>
    <definedName name="A125195090X_Data">Data2!$AF$11:$AF$21</definedName>
    <definedName name="A125195090X_Latest">Data2!$AF$21</definedName>
    <definedName name="A125195094J">Data2!$AI$1:$AI$10,Data2!$AI$11:$AI$21</definedName>
    <definedName name="A125195094J_Data">Data2!$AI$11:$AI$21</definedName>
    <definedName name="A125195094J_Latest">Data2!$AI$21</definedName>
    <definedName name="A125195098T">Data2!$AR$1:$AR$10,Data2!$AR$11:$AR$21</definedName>
    <definedName name="A125195098T_Data">Data2!$AR$11:$AR$21</definedName>
    <definedName name="A125195098T_Latest">Data2!$AR$21</definedName>
    <definedName name="A125195102W">Data2!$Q$1:$Q$10,Data2!$Q$11:$Q$21</definedName>
    <definedName name="A125195102W_Data">Data2!$Q$11:$Q$21</definedName>
    <definedName name="A125195102W_Latest">Data2!$Q$21</definedName>
    <definedName name="A125195106F">Data2!$W$1:$W$10,Data2!$W$11:$W$21</definedName>
    <definedName name="A125195106F_Data">Data2!$W$11:$W$21</definedName>
    <definedName name="A125195106F_Latest">Data2!$W$21</definedName>
    <definedName name="A125195110W">Data2!$Z$1:$Z$10,Data2!$Z$11:$Z$21</definedName>
    <definedName name="A125195110W_Data">Data2!$Z$11:$Z$21</definedName>
    <definedName name="A125195110W_Latest">Data2!$Z$21</definedName>
    <definedName name="A125195114F">Data2!$AO$1:$AO$10,Data2!$AO$11:$AO$21</definedName>
    <definedName name="A125195114F_Data">Data2!$AO$11:$AO$21</definedName>
    <definedName name="A125195114F_Latest">Data2!$AO$21</definedName>
    <definedName name="A125195118R">Data2!$AU$1:$AU$10,Data2!$AU$11:$AU$21</definedName>
    <definedName name="A125195118R_Data">Data2!$AU$11:$AU$21</definedName>
    <definedName name="A125195118R_Latest">Data2!$AU$21</definedName>
    <definedName name="A125195122F">Data2!$BS$1:$BS$10,Data2!$BS$11:$BS$21</definedName>
    <definedName name="A125195122F_Data">Data2!$BS$11:$BS$21</definedName>
    <definedName name="A125195122F_Latest">Data2!$BS$21</definedName>
    <definedName name="A125195126R">Data2!$BA$1:$BA$10,Data2!$BA$11:$BA$21</definedName>
    <definedName name="A125195126R_Data">Data2!$BA$11:$BA$21</definedName>
    <definedName name="A125195126R_Latest">Data2!$BA$21</definedName>
    <definedName name="A125195130F">Data2!$BJ$1:$BJ$10,Data2!$BJ$11:$BJ$21</definedName>
    <definedName name="A125195130F_Data">Data2!$BJ$11:$BJ$21</definedName>
    <definedName name="A125195130F_Latest">Data2!$BJ$21</definedName>
    <definedName name="A125195134R">Data2!$BM$1:$BM$10,Data2!$BM$11:$BM$21</definedName>
    <definedName name="A125195134R_Data">Data2!$BM$11:$BM$21</definedName>
    <definedName name="A125195134R_Latest">Data2!$BM$21</definedName>
    <definedName name="A125195138X">Data2!$BP$1:$BP$10,Data2!$BP$11:$BP$21</definedName>
    <definedName name="A125195138X_Data">Data2!$BP$11:$BP$21</definedName>
    <definedName name="A125195138X_Latest">Data2!$BP$21</definedName>
    <definedName name="A125195142R">Data2!$BY$1:$BY$10,Data2!$BY$11:$BY$21</definedName>
    <definedName name="A125195142R_Data">Data2!$BY$11:$BY$21</definedName>
    <definedName name="A125195142R_Latest">Data2!$BY$21</definedName>
    <definedName name="A125195146X">Data2!$AX$1:$AX$10,Data2!$AX$11:$AX$21</definedName>
    <definedName name="A125195146X_Data">Data2!$AX$11:$AX$21</definedName>
    <definedName name="A125195146X_Latest">Data2!$AX$21</definedName>
    <definedName name="A125195150R">Data2!$BD$1:$BD$10,Data2!$BD$11:$BD$21</definedName>
    <definedName name="A125195150R_Data">Data2!$BD$11:$BD$21</definedName>
    <definedName name="A125195150R_Latest">Data2!$BD$21</definedName>
    <definedName name="A125195154X">Data2!$BG$1:$BG$10,Data2!$BG$11:$BG$21</definedName>
    <definedName name="A125195154X_Data">Data2!$BG$11:$BG$21</definedName>
    <definedName name="A125195154X_Latest">Data2!$BG$21</definedName>
    <definedName name="A125195158J">Data2!$BV$1:$BV$10,Data2!$BV$11:$BV$21</definedName>
    <definedName name="A125195158J_Data">Data2!$BV$11:$BV$21</definedName>
    <definedName name="A125195158J_Latest">Data2!$BV$21</definedName>
    <definedName name="A125195162X">Data2!$CB$1:$CB$10,Data2!$CB$11:$CB$21</definedName>
    <definedName name="A125195162X_Data">Data2!$CB$11:$CB$21</definedName>
    <definedName name="A125195162X_Latest">Data2!$CB$21</definedName>
    <definedName name="A125195166J">Data1!$CL$1:$CL$10,Data1!$CL$11:$CL$21</definedName>
    <definedName name="A125195166J_Data">Data1!$CL$11:$CL$21</definedName>
    <definedName name="A125195166J_Latest">Data1!$CL$21</definedName>
    <definedName name="A125195170X">Data1!$BT$1:$BT$10,Data1!$BT$11:$BT$21</definedName>
    <definedName name="A125195170X_Data">Data1!$BT$11:$BT$21</definedName>
    <definedName name="A125195170X_Latest">Data1!$BT$21</definedName>
    <definedName name="A125195174J">Data1!$CC$1:$CC$10,Data1!$CC$11:$CC$21</definedName>
    <definedName name="A125195174J_Data">Data1!$CC$11:$CC$21</definedName>
    <definedName name="A125195174J_Latest">Data1!$CC$21</definedName>
    <definedName name="A125195178T">Data1!$CF$1:$CF$10,Data1!$CF$11:$CF$21</definedName>
    <definedName name="A125195178T_Data">Data1!$CF$11:$CF$21</definedName>
    <definedName name="A125195178T_Latest">Data1!$CF$21</definedName>
    <definedName name="A125195182J">Data1!$CI$1:$CI$10,Data1!$CI$11:$CI$21</definedName>
    <definedName name="A125195182J_Data">Data1!$CI$11:$CI$21</definedName>
    <definedName name="A125195182J_Latest">Data1!$CI$21</definedName>
    <definedName name="A125195186T">Data1!$CR$1:$CR$10,Data1!$CR$11:$CR$21</definedName>
    <definedName name="A125195186T_Data">Data1!$CR$11:$CR$21</definedName>
    <definedName name="A125195186T_Latest">Data1!$CR$21</definedName>
    <definedName name="A125195190J">Data1!$BQ$1:$BQ$10,Data1!$BQ$11:$BQ$21</definedName>
    <definedName name="A125195190J_Data">Data1!$BQ$11:$BQ$21</definedName>
    <definedName name="A125195190J_Latest">Data1!$BQ$21</definedName>
    <definedName name="A125195194T">Data1!$BW$1:$BW$10,Data1!$BW$11:$BW$21</definedName>
    <definedName name="A125195194T_Data">Data1!$BW$11:$BW$21</definedName>
    <definedName name="A125195194T_Latest">Data1!$BW$21</definedName>
    <definedName name="A125195198A">Data1!$BZ$1:$BZ$10,Data1!$BZ$11:$BZ$21</definedName>
    <definedName name="A125195198A_Data">Data1!$BZ$11:$BZ$21</definedName>
    <definedName name="A125195198A_Latest">Data1!$BZ$21</definedName>
    <definedName name="A125195202F">Data1!$CO$1:$CO$10,Data1!$CO$11:$CO$21</definedName>
    <definedName name="A125195202F_Data">Data1!$CO$11:$CO$21</definedName>
    <definedName name="A125195202F_Latest">Data1!$CO$21</definedName>
    <definedName name="A125195206R">Data1!$CU$1:$CU$10,Data1!$CU$11:$CU$21</definedName>
    <definedName name="A125195206R_Data">Data1!$CU$11:$CU$21</definedName>
    <definedName name="A125195206R_Latest">Data1!$CU$21</definedName>
    <definedName name="A125195562K">Data1!$GG$1:$GG$10,Data1!$GG$11:$GG$21</definedName>
    <definedName name="A125195562K_Data">Data1!$GG$11:$GG$21</definedName>
    <definedName name="A125195562K_Latest">Data1!$GG$21</definedName>
    <definedName name="A125195566V">Data1!$FO$1:$FO$10,Data1!$FO$11:$FO$21</definedName>
    <definedName name="A125195566V_Data">Data1!$FO$11:$FO$21</definedName>
    <definedName name="A125195566V_Latest">Data1!$FO$21</definedName>
    <definedName name="A125195570K">Data1!$FX$1:$FX$10,Data1!$FX$11:$FX$21</definedName>
    <definedName name="A125195570K_Data">Data1!$FX$11:$FX$21</definedName>
    <definedName name="A125195570K_Latest">Data1!$FX$21</definedName>
    <definedName name="A125195574V">Data1!$GA$1:$GA$10,Data1!$GA$11:$GA$21</definedName>
    <definedName name="A125195574V_Data">Data1!$GA$11:$GA$21</definedName>
    <definedName name="A125195574V_Latest">Data1!$GA$21</definedName>
    <definedName name="A125195578C">Data1!$GD$1:$GD$10,Data1!$GD$11:$GD$21</definedName>
    <definedName name="A125195578C_Data">Data1!$GD$11:$GD$21</definedName>
    <definedName name="A125195578C_Latest">Data1!$GD$21</definedName>
    <definedName name="A125195582V">Data1!$GM$1:$GM$10,Data1!$GM$11:$GM$21</definedName>
    <definedName name="A125195582V_Data">Data1!$GM$11:$GM$21</definedName>
    <definedName name="A125195582V_Latest">Data1!$GM$21</definedName>
    <definedName name="A125195586C">Data1!$FL$1:$FL$10,Data1!$FL$11:$FL$21</definedName>
    <definedName name="A125195586C_Data">Data1!$FL$11:$FL$21</definedName>
    <definedName name="A125195586C_Latest">Data1!$FL$21</definedName>
    <definedName name="A125195590V">Data1!$FR$1:$FR$10,Data1!$FR$11:$FR$21</definedName>
    <definedName name="A125195590V_Data">Data1!$FR$11:$FR$21</definedName>
    <definedName name="A125195590V_Latest">Data1!$FR$21</definedName>
    <definedName name="A125195594C">Data1!$FU$1:$FU$10,Data1!$FU$11:$FU$21</definedName>
    <definedName name="A125195594C_Data">Data1!$FU$11:$FU$21</definedName>
    <definedName name="A125195594C_Latest">Data1!$FU$21</definedName>
    <definedName name="A125195598L">Data1!$GJ$1:$GJ$10,Data1!$GJ$11:$GJ$21</definedName>
    <definedName name="A125195598L_Data">Data1!$GJ$11:$GJ$21</definedName>
    <definedName name="A125195598L_Latest">Data1!$GJ$21</definedName>
    <definedName name="A125195602T">Data1!$GP$1:$GP$10,Data1!$GP$11:$GP$21</definedName>
    <definedName name="A125195602T_Data">Data1!$GP$11:$GP$21</definedName>
    <definedName name="A125195602T_Latest">Data1!$GP$21</definedName>
    <definedName name="A125195958F">Data1!$BE$1:$BE$10,Data1!$BE$11:$BE$21</definedName>
    <definedName name="A125195958F_Data">Data1!$BE$11:$BE$21</definedName>
    <definedName name="A125195958F_Latest">Data1!$BE$21</definedName>
    <definedName name="A125195962W">Data1!$AM$1:$AM$10,Data1!$AM$11:$AM$21</definedName>
    <definedName name="A125195962W_Data">Data1!$AM$11:$AM$21</definedName>
    <definedName name="A125195962W_Latest">Data1!$AM$21</definedName>
    <definedName name="A125195966F">Data1!$AV$1:$AV$10,Data1!$AV$11:$AV$21</definedName>
    <definedName name="A125195966F_Data">Data1!$AV$11:$AV$21</definedName>
    <definedName name="A125195966F_Latest">Data1!$AV$21</definedName>
    <definedName name="A125195970W">Data1!$AY$1:$AY$10,Data1!$AY$11:$AY$21</definedName>
    <definedName name="A125195970W_Data">Data1!$AY$11:$AY$21</definedName>
    <definedName name="A125195970W_Latest">Data1!$AY$21</definedName>
    <definedName name="A125195974F">Data1!$BB$1:$BB$10,Data1!$BB$11:$BB$21</definedName>
    <definedName name="A125195974F_Data">Data1!$BB$11:$BB$21</definedName>
    <definedName name="A125195974F_Latest">Data1!$BB$21</definedName>
    <definedName name="A125195978R">Data1!$BK$1:$BK$10,Data1!$BK$11:$BK$21</definedName>
    <definedName name="A125195978R_Data">Data1!$BK$11:$BK$21</definedName>
    <definedName name="A125195978R_Latest">Data1!$BK$21</definedName>
    <definedName name="A125195982F">Data1!$AJ$1:$AJ$10,Data1!$AJ$11:$AJ$21</definedName>
    <definedName name="A125195982F_Data">Data1!$AJ$11:$AJ$21</definedName>
    <definedName name="A125195982F_Latest">Data1!$AJ$21</definedName>
    <definedName name="A125195986R">Data1!$AP$1:$AP$10,Data1!$AP$11:$AP$21</definedName>
    <definedName name="A125195986R_Data">Data1!$AP$11:$AP$21</definedName>
    <definedName name="A125195986R_Latest">Data1!$AP$21</definedName>
    <definedName name="A125195990F">Data1!$AS$1:$AS$10,Data1!$AS$11:$AS$21</definedName>
    <definedName name="A125195990F_Data">Data1!$AS$11:$AS$21</definedName>
    <definedName name="A125195990F_Latest">Data1!$AS$21</definedName>
    <definedName name="A125195994R">Data1!$BH$1:$BH$10,Data1!$BH$11:$BH$21</definedName>
    <definedName name="A125195994R_Data">Data1!$BH$11:$BH$21</definedName>
    <definedName name="A125195994R_Latest">Data1!$BH$21</definedName>
    <definedName name="A125195998X">Data1!$BN$1:$BN$10,Data1!$BN$11:$BN$21</definedName>
    <definedName name="A125195998X_Data">Data1!$BN$11:$BN$21</definedName>
    <definedName name="A125195998X_Latest">Data1!$BN$21</definedName>
    <definedName name="A125196354K">Data1!$DS$1:$DS$10,Data1!$DS$11:$DS$21</definedName>
    <definedName name="A125196354K_Data">Data1!$DS$11:$DS$21</definedName>
    <definedName name="A125196354K_Latest">Data1!$DS$21</definedName>
    <definedName name="A125196358V">Data1!$DA$1:$DA$10,Data1!$DA$11:$DA$21</definedName>
    <definedName name="A125196358V_Data">Data1!$DA$11:$DA$21</definedName>
    <definedName name="A125196358V_Latest">Data1!$DA$21</definedName>
    <definedName name="A125196362K">Data1!$DJ$1:$DJ$10,Data1!$DJ$11:$DJ$21</definedName>
    <definedName name="A125196362K_Data">Data1!$DJ$11:$DJ$21</definedName>
    <definedName name="A125196362K_Latest">Data1!$DJ$21</definedName>
    <definedName name="A125196366V">Data1!$DM$1:$DM$10,Data1!$DM$11:$DM$21</definedName>
    <definedName name="A125196366V_Data">Data1!$DM$11:$DM$21</definedName>
    <definedName name="A125196366V_Latest">Data1!$DM$21</definedName>
    <definedName name="A125196370K">Data1!$DP$1:$DP$10,Data1!$DP$11:$DP$21</definedName>
    <definedName name="A125196370K_Data">Data1!$DP$11:$DP$21</definedName>
    <definedName name="A125196370K_Latest">Data1!$DP$21</definedName>
    <definedName name="A125196374V">Data1!$DY$1:$DY$10,Data1!$DY$11:$DY$21</definedName>
    <definedName name="A125196374V_Data">Data1!$DY$11:$DY$21</definedName>
    <definedName name="A125196374V_Latest">Data1!$DY$21</definedName>
    <definedName name="A125196378C">Data1!$CX$1:$CX$10,Data1!$CX$11:$CX$21</definedName>
    <definedName name="A125196378C_Data">Data1!$CX$11:$CX$21</definedName>
    <definedName name="A125196378C_Latest">Data1!$CX$21</definedName>
    <definedName name="A125196382V">Data1!$DD$1:$DD$10,Data1!$DD$11:$DD$21</definedName>
    <definedName name="A125196382V_Data">Data1!$DD$11:$DD$21</definedName>
    <definedName name="A125196382V_Latest">Data1!$DD$21</definedName>
    <definedName name="A125196386C">Data1!$DG$1:$DG$10,Data1!$DG$11:$DG$21</definedName>
    <definedName name="A125196386C_Data">Data1!$DG$11:$DG$21</definedName>
    <definedName name="A125196386C_Latest">Data1!$DG$21</definedName>
    <definedName name="A125196390V">Data1!$DV$1:$DV$10,Data1!$DV$11:$DV$21</definedName>
    <definedName name="A125196390V_Data">Data1!$DV$11:$DV$21</definedName>
    <definedName name="A125196390V_Latest">Data1!$DV$21</definedName>
    <definedName name="A125196394C">Data1!$EB$1:$EB$10,Data1!$EB$11:$EB$21</definedName>
    <definedName name="A125196394C_Data">Data1!$EB$11:$EB$21</definedName>
    <definedName name="A125196394C_Latest">Data1!$EB$21</definedName>
    <definedName name="A125196750L">Data1!$EZ$1:$EZ$10,Data1!$EZ$11:$EZ$21</definedName>
    <definedName name="A125196750L_Data">Data1!$EZ$11:$EZ$21</definedName>
    <definedName name="A125196750L_Latest">Data1!$EZ$21</definedName>
    <definedName name="A125196754W">Data1!$EH$1:$EH$10,Data1!$EH$11:$EH$21</definedName>
    <definedName name="A125196754W_Data">Data1!$EH$11:$EH$21</definedName>
    <definedName name="A125196754W_Latest">Data1!$EH$21</definedName>
    <definedName name="A125196758F">Data1!$EQ$1:$EQ$10,Data1!$EQ$11:$EQ$21</definedName>
    <definedName name="A125196758F_Data">Data1!$EQ$11:$EQ$21</definedName>
    <definedName name="A125196758F_Latest">Data1!$EQ$21</definedName>
    <definedName name="A125196762W">Data1!$ET$1:$ET$10,Data1!$ET$11:$ET$21</definedName>
    <definedName name="A125196762W_Data">Data1!$ET$11:$ET$21</definedName>
    <definedName name="A125196762W_Latest">Data1!$ET$21</definedName>
    <definedName name="A125196766F">Data1!$EW$1:$EW$10,Data1!$EW$11:$EW$21</definedName>
    <definedName name="A125196766F_Data">Data1!$EW$11:$EW$21</definedName>
    <definedName name="A125196766F_Latest">Data1!$EW$21</definedName>
    <definedName name="A125196770W">Data1!$FF$1:$FF$10,Data1!$FF$11:$FF$21</definedName>
    <definedName name="A125196770W_Data">Data1!$FF$11:$FF$21</definedName>
    <definedName name="A125196770W_Latest">Data1!$FF$21</definedName>
    <definedName name="A125196774F">Data1!$EE$1:$EE$10,Data1!$EE$11:$EE$21</definedName>
    <definedName name="A125196774F_Data">Data1!$EE$11:$EE$21</definedName>
    <definedName name="A125196774F_Latest">Data1!$EE$21</definedName>
    <definedName name="A125196778R">Data1!$EK$1:$EK$10,Data1!$EK$11:$EK$21</definedName>
    <definedName name="A125196778R_Data">Data1!$EK$11:$EK$21</definedName>
    <definedName name="A125196778R_Latest">Data1!$EK$21</definedName>
    <definedName name="A125196782F">Data1!$EN$1:$EN$10,Data1!$EN$11:$EN$21</definedName>
    <definedName name="A125196782F_Data">Data1!$EN$11:$EN$21</definedName>
    <definedName name="A125196782F_Latest">Data1!$EN$21</definedName>
    <definedName name="A125196786R">Data1!$FC$1:$FC$10,Data1!$FC$11:$FC$21</definedName>
    <definedName name="A125196786R_Data">Data1!$FC$11:$FC$21</definedName>
    <definedName name="A125196786R_Latest">Data1!$FC$21</definedName>
    <definedName name="A125196790F">Data1!$FI$1:$FI$10,Data1!$FI$11:$FI$21</definedName>
    <definedName name="A125196790F_Data">Data1!$FI$11:$FI$21</definedName>
    <definedName name="A125196790F_Latest">Data1!$FI$21</definedName>
    <definedName name="Date_Range">Data1!$A$2:$A$10,Data1!$A$11:$A$21</definedName>
    <definedName name="Date_Range_Data">Data1!$A$11:$A$21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60" i="7" l="1"/>
  <c r="AB60" i="7"/>
  <c r="AA60" i="7"/>
  <c r="Z60" i="7"/>
  <c r="Y60" i="7"/>
  <c r="X60" i="7"/>
  <c r="W60" i="7"/>
  <c r="V60" i="7"/>
  <c r="U60" i="7"/>
  <c r="T60" i="7"/>
  <c r="S60" i="7"/>
  <c r="R60" i="7"/>
  <c r="Q60" i="7"/>
  <c r="P60" i="7"/>
  <c r="O60" i="7"/>
  <c r="N60" i="7"/>
  <c r="M60" i="7"/>
  <c r="L60" i="7"/>
  <c r="K60" i="7"/>
  <c r="J60" i="7"/>
  <c r="I60" i="7"/>
  <c r="H60" i="7"/>
  <c r="G60" i="7"/>
  <c r="F60" i="7"/>
  <c r="E60" i="7"/>
  <c r="D60" i="7"/>
  <c r="C60" i="7"/>
  <c r="AC59" i="7"/>
  <c r="AB59" i="7"/>
  <c r="AA59" i="7"/>
  <c r="Z59" i="7"/>
  <c r="Y59" i="7"/>
  <c r="X59" i="7"/>
  <c r="W59" i="7"/>
  <c r="V59" i="7"/>
  <c r="U59" i="7"/>
  <c r="T59" i="7"/>
  <c r="S59" i="7"/>
  <c r="R59" i="7"/>
  <c r="Q59" i="7"/>
  <c r="P59" i="7"/>
  <c r="O59" i="7"/>
  <c r="N59" i="7"/>
  <c r="M59" i="7"/>
  <c r="L59" i="7"/>
  <c r="K59" i="7"/>
  <c r="J59" i="7"/>
  <c r="I59" i="7"/>
  <c r="H59" i="7"/>
  <c r="G59" i="7"/>
  <c r="F59" i="7"/>
  <c r="E59" i="7"/>
  <c r="D59" i="7"/>
  <c r="C59" i="7"/>
  <c r="AC58" i="7"/>
  <c r="AB58" i="7"/>
  <c r="AA58" i="7"/>
  <c r="Z58" i="7"/>
  <c r="Y58" i="7"/>
  <c r="X58" i="7"/>
  <c r="W58" i="7"/>
  <c r="V58" i="7"/>
  <c r="U58" i="7"/>
  <c r="T58" i="7"/>
  <c r="S58" i="7"/>
  <c r="R58" i="7"/>
  <c r="Q58" i="7"/>
  <c r="P58" i="7"/>
  <c r="O58" i="7"/>
  <c r="N58" i="7"/>
  <c r="M58" i="7"/>
  <c r="L58" i="7"/>
  <c r="K58" i="7"/>
  <c r="J58" i="7"/>
  <c r="I58" i="7"/>
  <c r="H58" i="7"/>
  <c r="G58" i="7"/>
  <c r="F58" i="7"/>
  <c r="E58" i="7"/>
  <c r="D58" i="7"/>
  <c r="C58" i="7"/>
  <c r="AC57" i="7"/>
  <c r="AB57" i="7"/>
  <c r="AA57" i="7"/>
  <c r="Z57" i="7"/>
  <c r="Y57" i="7"/>
  <c r="X57" i="7"/>
  <c r="W57" i="7"/>
  <c r="V57" i="7"/>
  <c r="U57" i="7"/>
  <c r="T57" i="7"/>
  <c r="S57" i="7"/>
  <c r="R57" i="7"/>
  <c r="Q57" i="7"/>
  <c r="P57" i="7"/>
  <c r="O57" i="7"/>
  <c r="N57" i="7"/>
  <c r="M57" i="7"/>
  <c r="L57" i="7"/>
  <c r="K57" i="7"/>
  <c r="J57" i="7"/>
  <c r="I57" i="7"/>
  <c r="H57" i="7"/>
  <c r="G57" i="7"/>
  <c r="F57" i="7"/>
  <c r="E57" i="7"/>
  <c r="D57" i="7"/>
  <c r="C57" i="7"/>
  <c r="AC56" i="7"/>
  <c r="AB56" i="7"/>
  <c r="AA56" i="7"/>
  <c r="Z56" i="7"/>
  <c r="Y56" i="7"/>
  <c r="X56" i="7"/>
  <c r="W56" i="7"/>
  <c r="V56" i="7"/>
  <c r="U56" i="7"/>
  <c r="T56" i="7"/>
  <c r="S56" i="7"/>
  <c r="R56" i="7"/>
  <c r="Q56" i="7"/>
  <c r="P56" i="7"/>
  <c r="O56" i="7"/>
  <c r="N56" i="7"/>
  <c r="M56" i="7"/>
  <c r="L56" i="7"/>
  <c r="K56" i="7"/>
  <c r="J56" i="7"/>
  <c r="I56" i="7"/>
  <c r="H56" i="7"/>
  <c r="G56" i="7"/>
  <c r="F56" i="7"/>
  <c r="E56" i="7"/>
  <c r="D56" i="7"/>
  <c r="C56" i="7"/>
  <c r="AC55" i="7"/>
  <c r="AB55" i="7"/>
  <c r="AA55" i="7"/>
  <c r="Z55" i="7"/>
  <c r="Y55" i="7"/>
  <c r="X55" i="7"/>
  <c r="W55" i="7"/>
  <c r="V55" i="7"/>
  <c r="U55" i="7"/>
  <c r="T55" i="7"/>
  <c r="S55" i="7"/>
  <c r="R55" i="7"/>
  <c r="Q55" i="7"/>
  <c r="P55" i="7"/>
  <c r="O55" i="7"/>
  <c r="N55" i="7"/>
  <c r="M55" i="7"/>
  <c r="L55" i="7"/>
  <c r="K55" i="7"/>
  <c r="J55" i="7"/>
  <c r="I55" i="7"/>
  <c r="H55" i="7"/>
  <c r="G55" i="7"/>
  <c r="F55" i="7"/>
  <c r="E55" i="7"/>
  <c r="D55" i="7"/>
  <c r="C55" i="7"/>
  <c r="AC54" i="7"/>
  <c r="AB54" i="7"/>
  <c r="AA54" i="7"/>
  <c r="Z54" i="7"/>
  <c r="Y54" i="7"/>
  <c r="X54" i="7"/>
  <c r="W54" i="7"/>
  <c r="V54" i="7"/>
  <c r="U54" i="7"/>
  <c r="T54" i="7"/>
  <c r="S54" i="7"/>
  <c r="R54" i="7"/>
  <c r="Q54" i="7"/>
  <c r="P54" i="7"/>
  <c r="O54" i="7"/>
  <c r="N54" i="7"/>
  <c r="M54" i="7"/>
  <c r="L54" i="7"/>
  <c r="K54" i="7"/>
  <c r="J54" i="7"/>
  <c r="I54" i="7"/>
  <c r="H54" i="7"/>
  <c r="G54" i="7"/>
  <c r="F54" i="7"/>
  <c r="E54" i="7"/>
  <c r="D54" i="7"/>
  <c r="C54" i="7"/>
  <c r="AC53" i="7"/>
  <c r="AB53" i="7"/>
  <c r="AA53" i="7"/>
  <c r="Z53" i="7"/>
  <c r="Y53" i="7"/>
  <c r="X53" i="7"/>
  <c r="W53" i="7"/>
  <c r="V53" i="7"/>
  <c r="U53" i="7"/>
  <c r="T53" i="7"/>
  <c r="S53" i="7"/>
  <c r="R53" i="7"/>
  <c r="Q53" i="7"/>
  <c r="P53" i="7"/>
  <c r="O53" i="7"/>
  <c r="N53" i="7"/>
  <c r="M53" i="7"/>
  <c r="L53" i="7"/>
  <c r="K53" i="7"/>
  <c r="J53" i="7"/>
  <c r="I53" i="7"/>
  <c r="H53" i="7"/>
  <c r="G53" i="7"/>
  <c r="F53" i="7"/>
  <c r="E53" i="7"/>
  <c r="D53" i="7"/>
  <c r="C53" i="7"/>
  <c r="AC52" i="7"/>
  <c r="AB52" i="7"/>
  <c r="AA52" i="7"/>
  <c r="Z52" i="7"/>
  <c r="Y52" i="7"/>
  <c r="X52" i="7"/>
  <c r="W52" i="7"/>
  <c r="V52" i="7"/>
  <c r="U52" i="7"/>
  <c r="T52" i="7"/>
  <c r="S52" i="7"/>
  <c r="R52" i="7"/>
  <c r="Q52" i="7"/>
  <c r="P52" i="7"/>
  <c r="O52" i="7"/>
  <c r="N52" i="7"/>
  <c r="M52" i="7"/>
  <c r="L52" i="7"/>
  <c r="K52" i="7"/>
  <c r="J52" i="7"/>
  <c r="I52" i="7"/>
  <c r="H52" i="7"/>
  <c r="G52" i="7"/>
  <c r="F52" i="7"/>
  <c r="E52" i="7"/>
  <c r="D52" i="7"/>
  <c r="C52" i="7"/>
  <c r="AC51" i="7"/>
  <c r="AB51" i="7"/>
  <c r="AA51" i="7"/>
  <c r="Z51" i="7"/>
  <c r="Y51" i="7"/>
  <c r="X51" i="7"/>
  <c r="W51" i="7"/>
  <c r="V51" i="7"/>
  <c r="U51" i="7"/>
  <c r="T51" i="7"/>
  <c r="S51" i="7"/>
  <c r="R51" i="7"/>
  <c r="Q51" i="7"/>
  <c r="P51" i="7"/>
  <c r="O51" i="7"/>
  <c r="N51" i="7"/>
  <c r="M51" i="7"/>
  <c r="L51" i="7"/>
  <c r="K51" i="7"/>
  <c r="J51" i="7"/>
  <c r="I51" i="7"/>
  <c r="H51" i="7"/>
  <c r="G51" i="7"/>
  <c r="F51" i="7"/>
  <c r="E51" i="7"/>
  <c r="D51" i="7"/>
  <c r="C51" i="7"/>
  <c r="AC50" i="7"/>
  <c r="AB50" i="7"/>
  <c r="AA50" i="7"/>
  <c r="Z50" i="7"/>
  <c r="Y50" i="7"/>
  <c r="X50" i="7"/>
  <c r="W50" i="7"/>
  <c r="V50" i="7"/>
  <c r="U50" i="7"/>
  <c r="T50" i="7"/>
  <c r="S50" i="7"/>
  <c r="R50" i="7"/>
  <c r="Q50" i="7"/>
  <c r="P50" i="7"/>
  <c r="O50" i="7"/>
  <c r="N50" i="7"/>
  <c r="M50" i="7"/>
  <c r="L50" i="7"/>
  <c r="K50" i="7"/>
  <c r="J50" i="7"/>
  <c r="I50" i="7"/>
  <c r="H50" i="7"/>
  <c r="G50" i="7"/>
  <c r="F50" i="7"/>
  <c r="E50" i="7"/>
  <c r="D50" i="7"/>
  <c r="C50" i="7"/>
  <c r="C39" i="7"/>
  <c r="C24" i="7" s="1" a="1"/>
  <c r="C24" i="7" s="1"/>
  <c r="A8" i="7"/>
  <c r="B7" i="7"/>
  <c r="B6" i="7"/>
  <c r="B5" i="7"/>
  <c r="T60" i="6"/>
  <c r="S60" i="6"/>
  <c r="R60" i="6"/>
  <c r="Q60" i="6"/>
  <c r="P60" i="6"/>
  <c r="O60" i="6"/>
  <c r="N60" i="6"/>
  <c r="M60" i="6"/>
  <c r="L60" i="6"/>
  <c r="K60" i="6"/>
  <c r="J60" i="6"/>
  <c r="I60" i="6"/>
  <c r="H60" i="6"/>
  <c r="G60" i="6"/>
  <c r="F60" i="6"/>
  <c r="E60" i="6"/>
  <c r="D60" i="6"/>
  <c r="C60" i="6"/>
  <c r="T59" i="6"/>
  <c r="S59" i="6"/>
  <c r="R59" i="6"/>
  <c r="Q59" i="6"/>
  <c r="P59" i="6"/>
  <c r="O59" i="6"/>
  <c r="N59" i="6"/>
  <c r="M59" i="6"/>
  <c r="L59" i="6"/>
  <c r="K59" i="6"/>
  <c r="J59" i="6"/>
  <c r="I59" i="6"/>
  <c r="H59" i="6"/>
  <c r="G59" i="6"/>
  <c r="F59" i="6"/>
  <c r="E59" i="6"/>
  <c r="D59" i="6"/>
  <c r="D23" i="6" s="1" a="1"/>
  <c r="D23" i="6" s="1"/>
  <c r="C59" i="6"/>
  <c r="T58" i="6"/>
  <c r="S58" i="6"/>
  <c r="R58" i="6"/>
  <c r="Q58" i="6"/>
  <c r="P58" i="6"/>
  <c r="O58" i="6"/>
  <c r="N58" i="6"/>
  <c r="M58" i="6"/>
  <c r="L58" i="6"/>
  <c r="K58" i="6"/>
  <c r="J58" i="6"/>
  <c r="I58" i="6"/>
  <c r="H58" i="6"/>
  <c r="G58" i="6"/>
  <c r="F58" i="6"/>
  <c r="E58" i="6"/>
  <c r="D58" i="6"/>
  <c r="C58" i="6"/>
  <c r="T57" i="6"/>
  <c r="S57" i="6"/>
  <c r="R57" i="6"/>
  <c r="Q57" i="6"/>
  <c r="P57" i="6"/>
  <c r="O57" i="6"/>
  <c r="N57" i="6"/>
  <c r="M57" i="6"/>
  <c r="L57" i="6"/>
  <c r="K57" i="6"/>
  <c r="J57" i="6"/>
  <c r="I57" i="6"/>
  <c r="H57" i="6"/>
  <c r="G57" i="6"/>
  <c r="F57" i="6"/>
  <c r="E57" i="6"/>
  <c r="D57" i="6"/>
  <c r="D21" i="6" s="1" a="1"/>
  <c r="D21" i="6" s="1"/>
  <c r="C57" i="6"/>
  <c r="T56" i="6"/>
  <c r="S56" i="6"/>
  <c r="R56" i="6"/>
  <c r="Q56" i="6"/>
  <c r="P56" i="6"/>
  <c r="O56" i="6"/>
  <c r="N56" i="6"/>
  <c r="M56" i="6"/>
  <c r="L56" i="6"/>
  <c r="K56" i="6"/>
  <c r="J56" i="6"/>
  <c r="I56" i="6"/>
  <c r="H56" i="6"/>
  <c r="G56" i="6"/>
  <c r="F56" i="6"/>
  <c r="E56" i="6"/>
  <c r="D56" i="6"/>
  <c r="C56" i="6"/>
  <c r="T55" i="6"/>
  <c r="S55" i="6"/>
  <c r="R55" i="6"/>
  <c r="Q55" i="6"/>
  <c r="P55" i="6"/>
  <c r="O55" i="6"/>
  <c r="N55" i="6"/>
  <c r="M55" i="6"/>
  <c r="L55" i="6"/>
  <c r="K55" i="6"/>
  <c r="J55" i="6"/>
  <c r="I55" i="6"/>
  <c r="H55" i="6"/>
  <c r="G55" i="6"/>
  <c r="F55" i="6"/>
  <c r="E55" i="6"/>
  <c r="D55" i="6"/>
  <c r="D19" i="6" s="1" a="1"/>
  <c r="D19" i="6" s="1"/>
  <c r="C55" i="6"/>
  <c r="C19" i="6" s="1" a="1"/>
  <c r="C19" i="6" s="1"/>
  <c r="T54" i="6"/>
  <c r="S54" i="6"/>
  <c r="R54" i="6"/>
  <c r="Q54" i="6"/>
  <c r="P54" i="6"/>
  <c r="O54" i="6"/>
  <c r="N54" i="6"/>
  <c r="M54" i="6"/>
  <c r="L54" i="6"/>
  <c r="K54" i="6"/>
  <c r="J54" i="6"/>
  <c r="I54" i="6"/>
  <c r="H54" i="6"/>
  <c r="G54" i="6"/>
  <c r="F54" i="6"/>
  <c r="E54" i="6"/>
  <c r="D54" i="6"/>
  <c r="C54" i="6"/>
  <c r="T53" i="6"/>
  <c r="S53" i="6"/>
  <c r="R53" i="6"/>
  <c r="Q53" i="6"/>
  <c r="P53" i="6"/>
  <c r="O53" i="6"/>
  <c r="N53" i="6"/>
  <c r="M53" i="6"/>
  <c r="L53" i="6"/>
  <c r="K53" i="6"/>
  <c r="J53" i="6"/>
  <c r="I53" i="6"/>
  <c r="H53" i="6"/>
  <c r="G53" i="6"/>
  <c r="F53" i="6"/>
  <c r="E53" i="6"/>
  <c r="D53" i="6"/>
  <c r="D17" i="6" s="1" a="1"/>
  <c r="D17" i="6" s="1"/>
  <c r="C53" i="6"/>
  <c r="C17" i="6" s="1" a="1"/>
  <c r="C17" i="6" s="1"/>
  <c r="T52" i="6"/>
  <c r="S52" i="6"/>
  <c r="R52" i="6"/>
  <c r="Q52" i="6"/>
  <c r="P52" i="6"/>
  <c r="O52" i="6"/>
  <c r="N52" i="6"/>
  <c r="M52" i="6"/>
  <c r="L52" i="6"/>
  <c r="K52" i="6"/>
  <c r="J52" i="6"/>
  <c r="I52" i="6"/>
  <c r="H52" i="6"/>
  <c r="G52" i="6"/>
  <c r="F52" i="6"/>
  <c r="E52" i="6"/>
  <c r="D52" i="6"/>
  <c r="C52" i="6"/>
  <c r="T51" i="6"/>
  <c r="S51" i="6"/>
  <c r="R51" i="6"/>
  <c r="Q51" i="6"/>
  <c r="P51" i="6"/>
  <c r="O51" i="6"/>
  <c r="N51" i="6"/>
  <c r="M51" i="6"/>
  <c r="L51" i="6"/>
  <c r="K51" i="6"/>
  <c r="J51" i="6"/>
  <c r="I51" i="6"/>
  <c r="H51" i="6"/>
  <c r="G51" i="6"/>
  <c r="F51" i="6"/>
  <c r="E51" i="6"/>
  <c r="D51" i="6"/>
  <c r="C51" i="6"/>
  <c r="C15" i="6" s="1" a="1"/>
  <c r="C15" i="6" s="1"/>
  <c r="T50" i="6"/>
  <c r="S50" i="6"/>
  <c r="R50" i="6"/>
  <c r="Q50" i="6"/>
  <c r="P50" i="6"/>
  <c r="O50" i="6"/>
  <c r="N50" i="6"/>
  <c r="M50" i="6"/>
  <c r="L50" i="6"/>
  <c r="K50" i="6"/>
  <c r="J50" i="6"/>
  <c r="I50" i="6"/>
  <c r="H50" i="6"/>
  <c r="G50" i="6"/>
  <c r="F50" i="6"/>
  <c r="E50" i="6"/>
  <c r="D50" i="6"/>
  <c r="C50" i="6"/>
  <c r="D36" i="6"/>
  <c r="H24" i="6" s="1" a="1"/>
  <c r="H24" i="6" s="1"/>
  <c r="C36" i="6"/>
  <c r="C24" i="6" s="1" a="1"/>
  <c r="C24" i="6" s="1"/>
  <c r="G24" i="6" a="1"/>
  <c r="G24" i="6" s="1"/>
  <c r="D24" i="6" a="1"/>
  <c r="D24" i="6" s="1"/>
  <c r="G23" i="6" a="1"/>
  <c r="G23" i="6" s="1"/>
  <c r="G22" i="6" a="1"/>
  <c r="G22" i="6" s="1"/>
  <c r="D22" i="6" a="1"/>
  <c r="D22" i="6" s="1"/>
  <c r="G21" i="6" a="1"/>
  <c r="G21" i="6" s="1"/>
  <c r="G20" i="6" a="1"/>
  <c r="G20" i="6" s="1"/>
  <c r="D20" i="6" a="1"/>
  <c r="D20" i="6" s="1"/>
  <c r="C20" i="6" a="1"/>
  <c r="C20" i="6" s="1"/>
  <c r="G19" i="6" a="1"/>
  <c r="G19" i="6" s="1"/>
  <c r="G18" i="6" a="1"/>
  <c r="G18" i="6" s="1"/>
  <c r="D18" i="6" a="1"/>
  <c r="D18" i="6" s="1"/>
  <c r="C18" i="6" a="1"/>
  <c r="C18" i="6" s="1"/>
  <c r="G17" i="6" a="1"/>
  <c r="G17" i="6" s="1"/>
  <c r="G16" i="6" a="1"/>
  <c r="G16" i="6" s="1"/>
  <c r="D16" i="6" a="1"/>
  <c r="D16" i="6" s="1"/>
  <c r="C16" i="6" a="1"/>
  <c r="C16" i="6" s="1"/>
  <c r="G15" i="6" a="1"/>
  <c r="G15" i="6" s="1"/>
  <c r="D15" i="6" a="1"/>
  <c r="D15" i="6" s="1"/>
  <c r="G14" i="6" a="1"/>
  <c r="G14" i="6" s="1"/>
  <c r="D14" i="6" a="1"/>
  <c r="D14" i="6" s="1"/>
  <c r="C14" i="6" a="1"/>
  <c r="C14" i="6" s="1"/>
  <c r="A8" i="6"/>
  <c r="B7" i="6"/>
  <c r="B6" i="6"/>
  <c r="B5" i="6"/>
  <c r="B27" i="5"/>
  <c r="A27" i="7" s="1"/>
  <c r="G14" i="7" l="1" a="1"/>
  <c r="G14" i="7" s="1"/>
  <c r="G15" i="7" a="1"/>
  <c r="G15" i="7" s="1"/>
  <c r="G16" i="7" a="1"/>
  <c r="G16" i="7" s="1"/>
  <c r="G17" i="7" a="1"/>
  <c r="G17" i="7" s="1"/>
  <c r="G18" i="7" a="1"/>
  <c r="G18" i="7" s="1"/>
  <c r="G19" i="7" a="1"/>
  <c r="G19" i="7" s="1"/>
  <c r="G20" i="7" a="1"/>
  <c r="G20" i="7" s="1"/>
  <c r="G21" i="7" a="1"/>
  <c r="G21" i="7" s="1"/>
  <c r="G22" i="7" a="1"/>
  <c r="G22" i="7" s="1"/>
  <c r="G23" i="7" a="1"/>
  <c r="G23" i="7" s="1"/>
  <c r="G24" i="7" a="1"/>
  <c r="G24" i="7" s="1"/>
  <c r="D39" i="7"/>
  <c r="C14" i="7" a="1"/>
  <c r="C14" i="7" s="1"/>
  <c r="C15" i="7" a="1"/>
  <c r="C15" i="7" s="1"/>
  <c r="C16" i="7" a="1"/>
  <c r="C16" i="7" s="1"/>
  <c r="C17" i="7" a="1"/>
  <c r="C17" i="7" s="1"/>
  <c r="C18" i="7" a="1"/>
  <c r="C18" i="7" s="1"/>
  <c r="C19" i="7" a="1"/>
  <c r="C19" i="7" s="1"/>
  <c r="C20" i="7" a="1"/>
  <c r="C20" i="7" s="1"/>
  <c r="C21" i="7" a="1"/>
  <c r="C21" i="7" s="1"/>
  <c r="C22" i="7" a="1"/>
  <c r="C22" i="7" s="1"/>
  <c r="C23" i="7" a="1"/>
  <c r="C23" i="7" s="1"/>
  <c r="E36" i="6"/>
  <c r="H14" i="6" a="1"/>
  <c r="H14" i="6" s="1"/>
  <c r="H15" i="6" a="1"/>
  <c r="H15" i="6" s="1"/>
  <c r="H16" i="6" a="1"/>
  <c r="H16" i="6" s="1"/>
  <c r="H17" i="6" a="1"/>
  <c r="H17" i="6" s="1"/>
  <c r="H18" i="6" a="1"/>
  <c r="H18" i="6" s="1"/>
  <c r="H19" i="6" a="1"/>
  <c r="H19" i="6" s="1"/>
  <c r="H20" i="6" a="1"/>
  <c r="H20" i="6" s="1"/>
  <c r="C21" i="6" a="1"/>
  <c r="C21" i="6" s="1"/>
  <c r="H21" i="6" a="1"/>
  <c r="H21" i="6" s="1"/>
  <c r="C22" i="6" a="1"/>
  <c r="C22" i="6" s="1"/>
  <c r="H22" i="6" a="1"/>
  <c r="H22" i="6" s="1"/>
  <c r="C23" i="6" a="1"/>
  <c r="C23" i="6" s="1"/>
  <c r="H23" i="6" a="1"/>
  <c r="H23" i="6" s="1"/>
  <c r="A27" i="6"/>
  <c r="H24" i="7" l="1" a="1"/>
  <c r="H24" i="7" s="1"/>
  <c r="H23" i="7" a="1"/>
  <c r="H23" i="7" s="1"/>
  <c r="H22" i="7" a="1"/>
  <c r="H22" i="7" s="1"/>
  <c r="H21" i="7" a="1"/>
  <c r="H21" i="7" s="1"/>
  <c r="H20" i="7" a="1"/>
  <c r="H20" i="7" s="1"/>
  <c r="H19" i="7" a="1"/>
  <c r="H19" i="7" s="1"/>
  <c r="H18" i="7" a="1"/>
  <c r="H18" i="7" s="1"/>
  <c r="H17" i="7" a="1"/>
  <c r="H17" i="7" s="1"/>
  <c r="H16" i="7" a="1"/>
  <c r="H16" i="7" s="1"/>
  <c r="H15" i="7" a="1"/>
  <c r="H15" i="7" s="1"/>
  <c r="H14" i="7" a="1"/>
  <c r="H14" i="7" s="1"/>
  <c r="E39" i="7"/>
  <c r="D24" i="7" a="1"/>
  <c r="D24" i="7" s="1"/>
  <c r="D23" i="7" a="1"/>
  <c r="D23" i="7" s="1"/>
  <c r="D22" i="7" a="1"/>
  <c r="D22" i="7" s="1"/>
  <c r="D21" i="7" a="1"/>
  <c r="D21" i="7" s="1"/>
  <c r="D20" i="7" a="1"/>
  <c r="D20" i="7" s="1"/>
  <c r="D19" i="7" a="1"/>
  <c r="D19" i="7" s="1"/>
  <c r="D18" i="7" a="1"/>
  <c r="D18" i="7" s="1"/>
  <c r="D17" i="7" a="1"/>
  <c r="D17" i="7" s="1"/>
  <c r="D16" i="7" a="1"/>
  <c r="D16" i="7" s="1"/>
  <c r="D15" i="7" a="1"/>
  <c r="D15" i="7" s="1"/>
  <c r="D14" i="7" a="1"/>
  <c r="D14" i="7" s="1"/>
  <c r="I21" i="6" a="1"/>
  <c r="I21" i="6" s="1"/>
  <c r="I20" i="6" a="1"/>
  <c r="I20" i="6" s="1"/>
  <c r="I19" i="6" a="1"/>
  <c r="I19" i="6" s="1"/>
  <c r="E24" i="6" a="1"/>
  <c r="E24" i="6" s="1"/>
  <c r="E23" i="6" a="1"/>
  <c r="E23" i="6" s="1"/>
  <c r="E22" i="6" a="1"/>
  <c r="E22" i="6" s="1"/>
  <c r="E21" i="6" a="1"/>
  <c r="E21" i="6" s="1"/>
  <c r="E20" i="6" a="1"/>
  <c r="E20" i="6" s="1"/>
  <c r="E19" i="6" a="1"/>
  <c r="E19" i="6" s="1"/>
  <c r="E18" i="6" a="1"/>
  <c r="E18" i="6" s="1"/>
  <c r="E17" i="6" a="1"/>
  <c r="E17" i="6" s="1"/>
  <c r="E16" i="6" a="1"/>
  <c r="E16" i="6" s="1"/>
  <c r="E15" i="6" a="1"/>
  <c r="E15" i="6" s="1"/>
  <c r="E14" i="6" a="1"/>
  <c r="E14" i="6" s="1"/>
  <c r="I18" i="6" a="1"/>
  <c r="I18" i="6" s="1"/>
  <c r="I17" i="6" a="1"/>
  <c r="I17" i="6" s="1"/>
  <c r="I15" i="6" a="1"/>
  <c r="I15" i="6" s="1"/>
  <c r="I14" i="6" a="1"/>
  <c r="I14" i="6" s="1"/>
  <c r="I24" i="6" a="1"/>
  <c r="I24" i="6" s="1"/>
  <c r="I23" i="6" a="1"/>
  <c r="I23" i="6" s="1"/>
  <c r="I22" i="6" a="1"/>
  <c r="I22" i="6" s="1"/>
  <c r="I16" i="6" a="1"/>
  <c r="I16" i="6" s="1"/>
  <c r="E24" i="7" l="1" a="1"/>
  <c r="E24" i="7" s="1"/>
  <c r="E23" i="7" a="1"/>
  <c r="E23" i="7" s="1"/>
  <c r="E22" i="7" a="1"/>
  <c r="E22" i="7" s="1"/>
  <c r="E21" i="7" a="1"/>
  <c r="E21" i="7" s="1"/>
  <c r="E20" i="7" a="1"/>
  <c r="E20" i="7" s="1"/>
  <c r="E19" i="7" a="1"/>
  <c r="E19" i="7" s="1"/>
  <c r="E18" i="7" a="1"/>
  <c r="E18" i="7" s="1"/>
  <c r="E17" i="7" a="1"/>
  <c r="E17" i="7" s="1"/>
  <c r="E16" i="7" a="1"/>
  <c r="E16" i="7" s="1"/>
  <c r="E15" i="7" a="1"/>
  <c r="E15" i="7" s="1"/>
  <c r="E14" i="7" a="1"/>
  <c r="E14" i="7" s="1"/>
  <c r="I24" i="7" a="1"/>
  <c r="I24" i="7" s="1"/>
  <c r="I23" i="7" a="1"/>
  <c r="I23" i="7" s="1"/>
  <c r="I22" i="7" a="1"/>
  <c r="I22" i="7" s="1"/>
  <c r="I21" i="7" a="1"/>
  <c r="I21" i="7" s="1"/>
  <c r="I20" i="7" a="1"/>
  <c r="I20" i="7" s="1"/>
  <c r="I19" i="7" a="1"/>
  <c r="I19" i="7" s="1"/>
  <c r="I18" i="7" a="1"/>
  <c r="I18" i="7" s="1"/>
  <c r="I17" i="7" a="1"/>
  <c r="I17" i="7" s="1"/>
  <c r="I16" i="7" a="1"/>
  <c r="I16" i="7" s="1"/>
  <c r="I15" i="7" a="1"/>
  <c r="I15" i="7" s="1"/>
  <c r="I14" i="7" a="1"/>
  <c r="I14" i="7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L10" authorId="0" shapeId="0" xr:uid="{00000000-0006-0000-00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1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CG11" authorId="0" shapeId="0" xr:uid="{00000000-0006-0000-01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1" authorId="0" shapeId="0" xr:uid="{00000000-0006-0000-01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1" authorId="0" shapeId="0" xr:uid="{00000000-0006-0000-0100-00000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1" authorId="0" shapeId="0" xr:uid="{00000000-0006-0000-0100-00000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1" authorId="0" shapeId="0" xr:uid="{00000000-0006-0000-0100-00000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1" authorId="0" shapeId="0" xr:uid="{00000000-0006-0000-0100-00000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1" authorId="0" shapeId="0" xr:uid="{00000000-0006-0000-0100-00000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1" authorId="0" shapeId="0" xr:uid="{00000000-0006-0000-01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1" authorId="0" shapeId="0" xr:uid="{00000000-0006-0000-0100-00000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1" authorId="0" shapeId="0" xr:uid="{00000000-0006-0000-0100-00000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P11" authorId="0" shapeId="0" xr:uid="{00000000-0006-0000-0100-00000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Q11" authorId="0" shapeId="0" xr:uid="{00000000-0006-0000-0100-00000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1" authorId="0" shapeId="0" xr:uid="{00000000-0006-0000-0100-00000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1" authorId="0" shapeId="0" xr:uid="{00000000-0006-0000-0100-00000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2" authorId="0" shapeId="0" xr:uid="{00000000-0006-0000-0100-00001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2" authorId="0" shapeId="0" xr:uid="{00000000-0006-0000-0100-00001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2" authorId="0" shapeId="0" xr:uid="{00000000-0006-0000-0100-00001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2" authorId="0" shapeId="0" xr:uid="{00000000-0006-0000-0100-00001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2" authorId="0" shapeId="0" xr:uid="{00000000-0006-0000-0100-00001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2" authorId="0" shapeId="0" xr:uid="{00000000-0006-0000-0100-00001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2" authorId="0" shapeId="0" xr:uid="{00000000-0006-0000-0100-00001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2" authorId="0" shapeId="0" xr:uid="{00000000-0006-0000-0100-00001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2" authorId="0" shapeId="0" xr:uid="{00000000-0006-0000-01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2" authorId="0" shapeId="0" xr:uid="{00000000-0006-0000-0100-00001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2" authorId="0" shapeId="0" xr:uid="{00000000-0006-0000-0100-00001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2" authorId="0" shapeId="0" xr:uid="{00000000-0006-0000-0100-00001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2" authorId="0" shapeId="0" xr:uid="{00000000-0006-0000-0100-00001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2" authorId="0" shapeId="0" xr:uid="{00000000-0006-0000-0100-00001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F13" authorId="0" shapeId="0" xr:uid="{00000000-0006-0000-0100-00001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3" authorId="0" shapeId="0" xr:uid="{00000000-0006-0000-0100-00001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3" authorId="0" shapeId="0" xr:uid="{00000000-0006-0000-0100-00002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3" authorId="0" shapeId="0" xr:uid="{00000000-0006-0000-0100-00002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3" authorId="0" shapeId="0" xr:uid="{00000000-0006-0000-0100-00002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3" authorId="0" shapeId="0" xr:uid="{00000000-0006-0000-0100-00002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3" authorId="0" shapeId="0" xr:uid="{00000000-0006-0000-0100-00002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3" authorId="0" shapeId="0" xr:uid="{00000000-0006-0000-0100-00002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3" authorId="0" shapeId="0" xr:uid="{00000000-0006-0000-0100-00002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3" authorId="0" shapeId="0" xr:uid="{00000000-0006-0000-0100-00002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3" authorId="0" shapeId="0" xr:uid="{00000000-0006-0000-0100-00002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3" authorId="0" shapeId="0" xr:uid="{00000000-0006-0000-0100-00002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4" authorId="0" shapeId="0" xr:uid="{00000000-0006-0000-0100-00002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4" authorId="0" shapeId="0" xr:uid="{00000000-0006-0000-0100-00002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4" authorId="0" shapeId="0" xr:uid="{00000000-0006-0000-0100-00002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4" authorId="0" shapeId="0" xr:uid="{00000000-0006-0000-0100-00002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4" authorId="0" shapeId="0" xr:uid="{00000000-0006-0000-0100-00002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4" authorId="0" shapeId="0" xr:uid="{00000000-0006-0000-0100-00002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14" authorId="0" shapeId="0" xr:uid="{00000000-0006-0000-0100-00003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4" authorId="0" shapeId="0" xr:uid="{00000000-0006-0000-0100-00003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4" authorId="0" shapeId="0" xr:uid="{00000000-0006-0000-0100-00003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4" authorId="0" shapeId="0" xr:uid="{00000000-0006-0000-0100-00003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4" authorId="0" shapeId="0" xr:uid="{00000000-0006-0000-0100-00003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5" authorId="0" shapeId="0" xr:uid="{00000000-0006-0000-0100-00003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5" authorId="0" shapeId="0" xr:uid="{00000000-0006-0000-0100-00003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5" authorId="0" shapeId="0" xr:uid="{00000000-0006-0000-0100-00003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5" authorId="0" shapeId="0" xr:uid="{00000000-0006-0000-0100-00003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5" authorId="0" shapeId="0" xr:uid="{00000000-0006-0000-0100-00003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5" authorId="0" shapeId="0" xr:uid="{00000000-0006-0000-0100-00003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5" authorId="0" shapeId="0" xr:uid="{00000000-0006-0000-0100-00003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5" authorId="0" shapeId="0" xr:uid="{00000000-0006-0000-01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5" authorId="0" shapeId="0" xr:uid="{00000000-0006-0000-0100-00003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5" authorId="0" shapeId="0" xr:uid="{00000000-0006-0000-0100-00003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6" authorId="0" shapeId="0" xr:uid="{00000000-0006-0000-0100-00003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6" authorId="0" shapeId="0" xr:uid="{00000000-0006-0000-0100-00004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6" authorId="0" shapeId="0" xr:uid="{00000000-0006-0000-0100-00004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6" authorId="0" shapeId="0" xr:uid="{00000000-0006-0000-0100-00004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6" authorId="0" shapeId="0" xr:uid="{00000000-0006-0000-0100-00004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6" authorId="0" shapeId="0" xr:uid="{00000000-0006-0000-0100-00004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6" authorId="0" shapeId="0" xr:uid="{00000000-0006-0000-0100-00004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6" authorId="0" shapeId="0" xr:uid="{00000000-0006-0000-0100-00004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6" authorId="0" shapeId="0" xr:uid="{00000000-0006-0000-0100-00004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6" authorId="0" shapeId="0" xr:uid="{00000000-0006-0000-0100-00004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6" authorId="0" shapeId="0" xr:uid="{00000000-0006-0000-0100-00004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6" authorId="0" shapeId="0" xr:uid="{00000000-0006-0000-0100-00004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6" authorId="0" shapeId="0" xr:uid="{00000000-0006-0000-0100-00004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7" authorId="0" shapeId="0" xr:uid="{00000000-0006-0000-0100-00004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7" authorId="0" shapeId="0" xr:uid="{00000000-0006-0000-0100-00004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7" authorId="0" shapeId="0" xr:uid="{00000000-0006-0000-0100-00004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7" authorId="0" shapeId="0" xr:uid="{00000000-0006-0000-0100-00004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7" authorId="0" shapeId="0" xr:uid="{00000000-0006-0000-0100-00005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Q17" authorId="0" shapeId="0" xr:uid="{00000000-0006-0000-0100-00005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17" authorId="0" shapeId="0" xr:uid="{00000000-0006-0000-01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8" authorId="0" shapeId="0" xr:uid="{00000000-0006-0000-0100-00005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8" authorId="0" shapeId="0" xr:uid="{00000000-0006-0000-0100-00005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18" authorId="0" shapeId="0" xr:uid="{00000000-0006-0000-0100-00005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N18" authorId="0" shapeId="0" xr:uid="{00000000-0006-0000-0100-00005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8" authorId="0" shapeId="0" xr:uid="{00000000-0006-0000-0100-00005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18" authorId="0" shapeId="0" xr:uid="{00000000-0006-0000-0100-00005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18" authorId="0" shapeId="0" xr:uid="{00000000-0006-0000-0100-00005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K18" authorId="0" shapeId="0" xr:uid="{00000000-0006-0000-0100-00005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M18" authorId="0" shapeId="0" xr:uid="{00000000-0006-0000-0100-00005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8" authorId="0" shapeId="0" xr:uid="{00000000-0006-0000-0100-00005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8" authorId="0" shapeId="0" xr:uid="{00000000-0006-0000-0100-00005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8" authorId="0" shapeId="0" xr:uid="{00000000-0006-0000-0100-00005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8" authorId="0" shapeId="0" xr:uid="{00000000-0006-0000-0100-00005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IP18" authorId="0" shapeId="0" xr:uid="{00000000-0006-0000-0100-00006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19" authorId="0" shapeId="0" xr:uid="{00000000-0006-0000-0100-00006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19" authorId="0" shapeId="0" xr:uid="{00000000-0006-0000-0100-00006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G19" authorId="0" shapeId="0" xr:uid="{00000000-0006-0000-0100-00006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N19" authorId="0" shapeId="0" xr:uid="{00000000-0006-0000-0100-00006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19" authorId="0" shapeId="0" xr:uid="{00000000-0006-0000-0100-00006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V19" authorId="0" shapeId="0" xr:uid="{00000000-0006-0000-0100-00006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Y19" authorId="0" shapeId="0" xr:uid="{00000000-0006-0000-0100-00006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19" authorId="0" shapeId="0" xr:uid="{00000000-0006-0000-0100-00006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A19" authorId="0" shapeId="0" xr:uid="{00000000-0006-0000-0100-00006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B19" authorId="0" shapeId="0" xr:uid="{00000000-0006-0000-0100-00006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9" authorId="0" shapeId="0" xr:uid="{00000000-0006-0000-0100-00006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9" authorId="0" shapeId="0" xr:uid="{00000000-0006-0000-0100-00006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19" authorId="0" shapeId="0" xr:uid="{00000000-0006-0000-0100-00006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I19" authorId="0" shapeId="0" xr:uid="{00000000-0006-0000-0100-00006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O19" authorId="0" shapeId="0" xr:uid="{00000000-0006-0000-0100-00006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19" authorId="0" shapeId="0" xr:uid="{00000000-0006-0000-0100-00007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20" authorId="0" shapeId="0" xr:uid="{00000000-0006-0000-0100-00007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20" authorId="0" shapeId="0" xr:uid="{00000000-0006-0000-0100-00007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20" authorId="0" shapeId="0" xr:uid="{00000000-0006-0000-0100-00007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20" authorId="0" shapeId="0" xr:uid="{00000000-0006-0000-0100-00007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20" authorId="0" shapeId="0" xr:uid="{00000000-0006-0000-0100-00007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N20" authorId="0" shapeId="0" xr:uid="{00000000-0006-0000-0100-00007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20" authorId="0" shapeId="0" xr:uid="{00000000-0006-0000-0100-00007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Q20" authorId="0" shapeId="0" xr:uid="{00000000-0006-0000-0100-00007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20" authorId="0" shapeId="0" xr:uid="{00000000-0006-0000-0100-00007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E21" authorId="0" shapeId="0" xr:uid="{00000000-0006-0000-0100-00007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F21" authorId="0" shapeId="0" xr:uid="{00000000-0006-0000-0100-00007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G21" authorId="0" shapeId="0" xr:uid="{00000000-0006-0000-0100-00007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U21" authorId="0" shapeId="0" xr:uid="{00000000-0006-0000-0100-00007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Z21" authorId="0" shapeId="0" xr:uid="{00000000-0006-0000-0100-00007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A21" authorId="0" shapeId="0" xr:uid="{00000000-0006-0000-0100-00007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B21" authorId="0" shapeId="0" xr:uid="{00000000-0006-0000-0100-00008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21" authorId="0" shapeId="0" xr:uid="{00000000-0006-0000-0100-00008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21" authorId="0" shapeId="0" xr:uid="{00000000-0006-0000-0100-00008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Q21" authorId="0" shapeId="0" xr:uid="{00000000-0006-0000-0100-00008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H21" authorId="0" shapeId="0" xr:uid="{00000000-0006-0000-0100-00008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I21" authorId="0" shapeId="0" xr:uid="{00000000-0006-0000-0100-00008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IP21" authorId="0" shapeId="0" xr:uid="{00000000-0006-0000-0100-00008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ABS</author>
  </authors>
  <commentList>
    <comment ref="A6" authorId="0" shapeId="0" xr:uid="{00000000-0006-0000-0200-000001000000}">
      <text>
        <r>
          <rPr>
            <sz val="8"/>
            <color indexed="81"/>
            <rFont val="Tahoma"/>
            <family val="2"/>
          </rPr>
          <t>Refers to series collected at quarterly and lesser frequencies only.
Indicates which month in the collection period the data refers to.</t>
        </r>
      </text>
    </comment>
    <comment ref="AG11" authorId="0" shapeId="0" xr:uid="{00000000-0006-0000-0200-00000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1" authorId="0" shapeId="0" xr:uid="{00000000-0006-0000-0200-00000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1" authorId="0" shapeId="0" xr:uid="{00000000-0006-0000-0200-00000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1" authorId="0" shapeId="0" xr:uid="{00000000-0006-0000-0200-00000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1" authorId="0" shapeId="0" xr:uid="{00000000-0006-0000-0200-00000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1" authorId="0" shapeId="0" xr:uid="{00000000-0006-0000-0200-00000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1" authorId="0" shapeId="0" xr:uid="{00000000-0006-0000-0200-00000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1" authorId="0" shapeId="0" xr:uid="{00000000-0006-0000-0200-00000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1" authorId="0" shapeId="0" xr:uid="{00000000-0006-0000-0200-00000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1" authorId="0" shapeId="0" xr:uid="{00000000-0006-0000-0200-00000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1" authorId="0" shapeId="0" xr:uid="{00000000-0006-0000-0200-00000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1" authorId="0" shapeId="0" xr:uid="{00000000-0006-0000-0200-00000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1" authorId="0" shapeId="0" xr:uid="{00000000-0006-0000-0200-00000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1" authorId="0" shapeId="0" xr:uid="{00000000-0006-0000-0200-00000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1" authorId="0" shapeId="0" xr:uid="{00000000-0006-0000-0200-00001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1" authorId="0" shapeId="0" xr:uid="{00000000-0006-0000-0200-00001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1" authorId="0" shapeId="0" xr:uid="{00000000-0006-0000-0200-00001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1" authorId="0" shapeId="0" xr:uid="{00000000-0006-0000-0200-00001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P11" authorId="0" shapeId="0" xr:uid="{00000000-0006-0000-0200-00001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1" authorId="0" shapeId="0" xr:uid="{00000000-0006-0000-0200-00001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1" authorId="0" shapeId="0" xr:uid="{00000000-0006-0000-0200-00001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2" authorId="0" shapeId="0" xr:uid="{00000000-0006-0000-0200-00001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2" authorId="0" shapeId="0" xr:uid="{00000000-0006-0000-0200-00001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2" authorId="0" shapeId="0" xr:uid="{00000000-0006-0000-0200-00001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2" authorId="0" shapeId="0" xr:uid="{00000000-0006-0000-0200-00001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2" authorId="0" shapeId="0" xr:uid="{00000000-0006-0000-0200-00001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2" authorId="0" shapeId="0" xr:uid="{00000000-0006-0000-0200-00001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2" authorId="0" shapeId="0" xr:uid="{00000000-0006-0000-0200-00001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2" authorId="0" shapeId="0" xr:uid="{00000000-0006-0000-0200-00001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M12" authorId="0" shapeId="0" xr:uid="{00000000-0006-0000-0200-00001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2" authorId="0" shapeId="0" xr:uid="{00000000-0006-0000-0200-00002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2" authorId="0" shapeId="0" xr:uid="{00000000-0006-0000-0200-00002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2" authorId="0" shapeId="0" xr:uid="{00000000-0006-0000-0200-00002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2" authorId="0" shapeId="0" xr:uid="{00000000-0006-0000-0200-00002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2" authorId="0" shapeId="0" xr:uid="{00000000-0006-0000-0200-00002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2" authorId="0" shapeId="0" xr:uid="{00000000-0006-0000-0200-00002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2" authorId="0" shapeId="0" xr:uid="{00000000-0006-0000-0200-00002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2" authorId="0" shapeId="0" xr:uid="{00000000-0006-0000-0200-00002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2" authorId="0" shapeId="0" xr:uid="{00000000-0006-0000-0200-00002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2" authorId="0" shapeId="0" xr:uid="{00000000-0006-0000-0200-00002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3" authorId="0" shapeId="0" xr:uid="{00000000-0006-0000-0200-00002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3" authorId="0" shapeId="0" xr:uid="{00000000-0006-0000-0200-00002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3" authorId="0" shapeId="0" xr:uid="{00000000-0006-0000-0200-00002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3" authorId="0" shapeId="0" xr:uid="{00000000-0006-0000-0200-00002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3" authorId="0" shapeId="0" xr:uid="{00000000-0006-0000-0200-00002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3" authorId="0" shapeId="0" xr:uid="{00000000-0006-0000-0200-00002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3" authorId="0" shapeId="0" xr:uid="{00000000-0006-0000-0200-00003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3" authorId="0" shapeId="0" xr:uid="{00000000-0006-0000-0200-00003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3" authorId="0" shapeId="0" xr:uid="{00000000-0006-0000-0200-00003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3" authorId="0" shapeId="0" xr:uid="{00000000-0006-0000-0200-00003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3" authorId="0" shapeId="0" xr:uid="{00000000-0006-0000-0200-00003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3" authorId="0" shapeId="0" xr:uid="{00000000-0006-0000-0200-00003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3" authorId="0" shapeId="0" xr:uid="{00000000-0006-0000-0200-00003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3" authorId="0" shapeId="0" xr:uid="{00000000-0006-0000-0200-00003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3" authorId="0" shapeId="0" xr:uid="{00000000-0006-0000-0200-00003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3" authorId="0" shapeId="0" xr:uid="{00000000-0006-0000-0200-00003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P13" authorId="0" shapeId="0" xr:uid="{00000000-0006-0000-0200-00003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3" authorId="0" shapeId="0" xr:uid="{00000000-0006-0000-0200-00003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C13" authorId="0" shapeId="0" xr:uid="{00000000-0006-0000-0200-00003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3" authorId="0" shapeId="0" xr:uid="{00000000-0006-0000-0200-00003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3" authorId="0" shapeId="0" xr:uid="{00000000-0006-0000-0200-00003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4" authorId="0" shapeId="0" xr:uid="{00000000-0006-0000-0200-00003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4" authorId="0" shapeId="0" xr:uid="{00000000-0006-0000-0200-00004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4" authorId="0" shapeId="0" xr:uid="{00000000-0006-0000-0200-00004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4" authorId="0" shapeId="0" xr:uid="{00000000-0006-0000-0200-00004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4" authorId="0" shapeId="0" xr:uid="{00000000-0006-0000-0200-00004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4" authorId="0" shapeId="0" xr:uid="{00000000-0006-0000-0200-00004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4" authorId="0" shapeId="0" xr:uid="{00000000-0006-0000-0200-00004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4" authorId="0" shapeId="0" xr:uid="{00000000-0006-0000-0200-00004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4" authorId="0" shapeId="0" xr:uid="{00000000-0006-0000-0200-00004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4" authorId="0" shapeId="0" xr:uid="{00000000-0006-0000-0200-00004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4" authorId="0" shapeId="0" xr:uid="{00000000-0006-0000-0200-00004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4" authorId="0" shapeId="0" xr:uid="{00000000-0006-0000-0200-00004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4" authorId="0" shapeId="0" xr:uid="{00000000-0006-0000-0200-00004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4" authorId="0" shapeId="0" xr:uid="{00000000-0006-0000-0200-00004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D14" authorId="0" shapeId="0" xr:uid="{00000000-0006-0000-0200-00004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5" authorId="0" shapeId="0" xr:uid="{00000000-0006-0000-0200-00004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5" authorId="0" shapeId="0" xr:uid="{00000000-0006-0000-0200-00004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5" authorId="0" shapeId="0" xr:uid="{00000000-0006-0000-0200-00005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5" authorId="0" shapeId="0" xr:uid="{00000000-0006-0000-0200-00005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5" authorId="0" shapeId="0" xr:uid="{00000000-0006-0000-0200-00005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5" authorId="0" shapeId="0" xr:uid="{00000000-0006-0000-0200-00005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5" authorId="0" shapeId="0" xr:uid="{00000000-0006-0000-0200-00005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5" authorId="0" shapeId="0" xr:uid="{00000000-0006-0000-0200-00005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5" authorId="0" shapeId="0" xr:uid="{00000000-0006-0000-0200-00005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5" authorId="0" shapeId="0" xr:uid="{00000000-0006-0000-0200-00005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5" authorId="0" shapeId="0" xr:uid="{00000000-0006-0000-0200-00005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5" authorId="0" shapeId="0" xr:uid="{00000000-0006-0000-0200-00005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5" authorId="0" shapeId="0" xr:uid="{00000000-0006-0000-0200-00005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5" authorId="0" shapeId="0" xr:uid="{00000000-0006-0000-0200-00005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5" authorId="0" shapeId="0" xr:uid="{00000000-0006-0000-0200-00005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5" authorId="0" shapeId="0" xr:uid="{00000000-0006-0000-0200-00005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P15" authorId="0" shapeId="0" xr:uid="{00000000-0006-0000-0200-00005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15" authorId="0" shapeId="0" xr:uid="{00000000-0006-0000-0200-00005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5" authorId="0" shapeId="0" xr:uid="{00000000-0006-0000-0200-00006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5" authorId="0" shapeId="0" xr:uid="{00000000-0006-0000-0200-00006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16" authorId="0" shapeId="0" xr:uid="{00000000-0006-0000-0200-00006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6" authorId="0" shapeId="0" xr:uid="{00000000-0006-0000-0200-00006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6" authorId="0" shapeId="0" xr:uid="{00000000-0006-0000-0200-00006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16" authorId="0" shapeId="0" xr:uid="{00000000-0006-0000-0200-00006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6" authorId="0" shapeId="0" xr:uid="{00000000-0006-0000-0200-00006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6" authorId="0" shapeId="0" xr:uid="{00000000-0006-0000-0200-00006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16" authorId="0" shapeId="0" xr:uid="{00000000-0006-0000-0200-00006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6" authorId="0" shapeId="0" xr:uid="{00000000-0006-0000-0200-00006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6" authorId="0" shapeId="0" xr:uid="{00000000-0006-0000-0200-00006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6" authorId="0" shapeId="0" xr:uid="{00000000-0006-0000-0200-00006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6" authorId="0" shapeId="0" xr:uid="{00000000-0006-0000-0200-00006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6" authorId="0" shapeId="0" xr:uid="{00000000-0006-0000-0200-00006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6" authorId="0" shapeId="0" xr:uid="{00000000-0006-0000-0200-00006E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16" authorId="0" shapeId="0" xr:uid="{00000000-0006-0000-0200-00006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6" authorId="0" shapeId="0" xr:uid="{00000000-0006-0000-0200-00007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6" authorId="0" shapeId="0" xr:uid="{00000000-0006-0000-0200-000071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6" authorId="0" shapeId="0" xr:uid="{00000000-0006-0000-0200-00007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6" authorId="0" shapeId="0" xr:uid="{00000000-0006-0000-0200-00007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6" authorId="0" shapeId="0" xr:uid="{00000000-0006-0000-0200-00007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6" authorId="0" shapeId="0" xr:uid="{00000000-0006-0000-0200-00007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6" authorId="0" shapeId="0" xr:uid="{00000000-0006-0000-0200-00007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7" authorId="0" shapeId="0" xr:uid="{00000000-0006-0000-0200-00007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7" authorId="0" shapeId="0" xr:uid="{00000000-0006-0000-0200-00007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7" authorId="0" shapeId="0" xr:uid="{00000000-0006-0000-0200-00007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17" authorId="0" shapeId="0" xr:uid="{00000000-0006-0000-0200-00007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7" authorId="0" shapeId="0" xr:uid="{00000000-0006-0000-0200-00007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7" authorId="0" shapeId="0" xr:uid="{00000000-0006-0000-0200-00007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7" authorId="0" shapeId="0" xr:uid="{00000000-0006-0000-0200-00007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7" authorId="0" shapeId="0" xr:uid="{00000000-0006-0000-0200-00007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I17" authorId="0" shapeId="0" xr:uid="{00000000-0006-0000-0200-00007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7" authorId="0" shapeId="0" xr:uid="{00000000-0006-0000-0200-00008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7" authorId="0" shapeId="0" xr:uid="{00000000-0006-0000-0200-00008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7" authorId="0" shapeId="0" xr:uid="{00000000-0006-0000-0200-00008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7" authorId="0" shapeId="0" xr:uid="{00000000-0006-0000-0200-00008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O17" authorId="0" shapeId="0" xr:uid="{00000000-0006-0000-0200-000084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P17" authorId="0" shapeId="0" xr:uid="{00000000-0006-0000-0200-00008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Z17" authorId="0" shapeId="0" xr:uid="{00000000-0006-0000-0200-00008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7" authorId="0" shapeId="0" xr:uid="{00000000-0006-0000-0200-00008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7" authorId="0" shapeId="0" xr:uid="{00000000-0006-0000-0200-00008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7" authorId="0" shapeId="0" xr:uid="{00000000-0006-0000-0200-00008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18" authorId="0" shapeId="0" xr:uid="{00000000-0006-0000-0200-00008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8" authorId="0" shapeId="0" xr:uid="{00000000-0006-0000-0200-00008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8" authorId="0" shapeId="0" xr:uid="{00000000-0006-0000-0200-00008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8" authorId="0" shapeId="0" xr:uid="{00000000-0006-0000-0200-00008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8" authorId="0" shapeId="0" xr:uid="{00000000-0006-0000-0200-00008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18" authorId="0" shapeId="0" xr:uid="{00000000-0006-0000-0200-00008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18" authorId="0" shapeId="0" xr:uid="{00000000-0006-0000-0200-000090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18" authorId="0" shapeId="0" xr:uid="{00000000-0006-0000-0200-00009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8" authorId="0" shapeId="0" xr:uid="{00000000-0006-0000-0200-00009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8" authorId="0" shapeId="0" xr:uid="{00000000-0006-0000-0200-00009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18" authorId="0" shapeId="0" xr:uid="{00000000-0006-0000-0200-00009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8" authorId="0" shapeId="0" xr:uid="{00000000-0006-0000-0200-00009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18" authorId="0" shapeId="0" xr:uid="{00000000-0006-0000-0200-00009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8" authorId="0" shapeId="0" xr:uid="{00000000-0006-0000-0200-00009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8" authorId="0" shapeId="0" xr:uid="{00000000-0006-0000-0200-00009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18" authorId="0" shapeId="0" xr:uid="{00000000-0006-0000-0200-00009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Y18" authorId="0" shapeId="0" xr:uid="{00000000-0006-0000-0200-00009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8" authorId="0" shapeId="0" xr:uid="{00000000-0006-0000-0200-00009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18" authorId="0" shapeId="0" xr:uid="{00000000-0006-0000-0200-00009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18" authorId="0" shapeId="0" xr:uid="{00000000-0006-0000-0200-00009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8" authorId="0" shapeId="0" xr:uid="{00000000-0006-0000-0200-00009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19" authorId="0" shapeId="0" xr:uid="{00000000-0006-0000-0200-00009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19" authorId="0" shapeId="0" xr:uid="{00000000-0006-0000-0200-0000A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19" authorId="0" shapeId="0" xr:uid="{00000000-0006-0000-0200-0000A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19" authorId="0" shapeId="0" xr:uid="{00000000-0006-0000-0200-0000A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S19" authorId="0" shapeId="0" xr:uid="{00000000-0006-0000-0200-0000A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19" authorId="0" shapeId="0" xr:uid="{00000000-0006-0000-0200-0000A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19" authorId="0" shapeId="0" xr:uid="{00000000-0006-0000-0200-0000A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19" authorId="0" shapeId="0" xr:uid="{00000000-0006-0000-0200-0000A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19" authorId="0" shapeId="0" xr:uid="{00000000-0006-0000-0200-0000A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19" authorId="0" shapeId="0" xr:uid="{00000000-0006-0000-0200-0000A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19" authorId="0" shapeId="0" xr:uid="{00000000-0006-0000-0200-0000A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19" authorId="0" shapeId="0" xr:uid="{00000000-0006-0000-0200-0000A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19" authorId="0" shapeId="0" xr:uid="{00000000-0006-0000-0200-0000A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19" authorId="0" shapeId="0" xr:uid="{00000000-0006-0000-0200-0000AC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Q19" authorId="0" shapeId="0" xr:uid="{00000000-0006-0000-0200-0000A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S19" authorId="0" shapeId="0" xr:uid="{00000000-0006-0000-0200-0000A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19" authorId="0" shapeId="0" xr:uid="{00000000-0006-0000-0200-0000AF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19" authorId="0" shapeId="0" xr:uid="{00000000-0006-0000-0200-0000B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19" authorId="0" shapeId="0" xr:uid="{00000000-0006-0000-0200-0000B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19" authorId="0" shapeId="0" xr:uid="{00000000-0006-0000-0200-0000B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19" authorId="0" shapeId="0" xr:uid="{00000000-0006-0000-0200-0000B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P19" authorId="0" shapeId="0" xr:uid="{00000000-0006-0000-0200-0000B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A19" authorId="0" shapeId="0" xr:uid="{00000000-0006-0000-0200-0000B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19" authorId="0" shapeId="0" xr:uid="{00000000-0006-0000-0200-0000B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20" authorId="0" shapeId="0" xr:uid="{00000000-0006-0000-0200-0000B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20" authorId="0" shapeId="0" xr:uid="{00000000-0006-0000-0200-0000B8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L20" authorId="0" shapeId="0" xr:uid="{00000000-0006-0000-0200-0000B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20" authorId="0" shapeId="0" xr:uid="{00000000-0006-0000-0200-0000B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20" authorId="0" shapeId="0" xr:uid="{00000000-0006-0000-0200-0000B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CU20" authorId="0" shapeId="0" xr:uid="{00000000-0006-0000-0200-0000B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DZ20" authorId="0" shapeId="0" xr:uid="{00000000-0006-0000-0200-0000B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A20" authorId="0" shapeId="0" xr:uid="{00000000-0006-0000-0200-0000B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B20" authorId="0" shapeId="0" xr:uid="{00000000-0006-0000-0200-0000B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M20" authorId="0" shapeId="0" xr:uid="{00000000-0006-0000-0200-0000C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EP20" authorId="0" shapeId="0" xr:uid="{00000000-0006-0000-0200-0000C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G20" authorId="0" shapeId="0" xr:uid="{00000000-0006-0000-0200-0000C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I20" authorId="0" shapeId="0" xr:uid="{00000000-0006-0000-0200-0000C3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T20" authorId="0" shapeId="0" xr:uid="{00000000-0006-0000-0200-0000C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U20" authorId="0" shapeId="0" xr:uid="{00000000-0006-0000-0200-0000C5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20" authorId="0" shapeId="0" xr:uid="{00000000-0006-0000-0200-0000C6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X20" authorId="0" shapeId="0" xr:uid="{00000000-0006-0000-0200-0000C7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GN20" authorId="0" shapeId="0" xr:uid="{00000000-0006-0000-0200-0000C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O20" authorId="0" shapeId="0" xr:uid="{00000000-0006-0000-0200-0000C9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GP20" authorId="0" shapeId="0" xr:uid="{00000000-0006-0000-0200-0000CA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20" authorId="0" shapeId="0" xr:uid="{00000000-0006-0000-0200-0000CB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20" authorId="0" shapeId="0" xr:uid="{00000000-0006-0000-0200-0000C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E21" authorId="0" shapeId="0" xr:uid="{00000000-0006-0000-0200-0000CD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F21" authorId="0" shapeId="0" xr:uid="{00000000-0006-0000-0200-0000C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AG21" authorId="0" shapeId="0" xr:uid="{00000000-0006-0000-0200-0000C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L21" authorId="0" shapeId="0" xr:uid="{00000000-0006-0000-0200-0000D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M21" authorId="0" shapeId="0" xr:uid="{00000000-0006-0000-0200-0000D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BN21" authorId="0" shapeId="0" xr:uid="{00000000-0006-0000-0200-0000D2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BY21" authorId="0" shapeId="0" xr:uid="{00000000-0006-0000-0200-0000D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T21" authorId="0" shapeId="0" xr:uid="{00000000-0006-0000-0200-0000D4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CU21" authorId="0" shapeId="0" xr:uid="{00000000-0006-0000-0200-0000D5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DZ21" authorId="0" shapeId="0" xr:uid="{00000000-0006-0000-0200-0000D6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A21" authorId="0" shapeId="0" xr:uid="{00000000-0006-0000-0200-0000D7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EB21" authorId="0" shapeId="0" xr:uid="{00000000-0006-0000-0200-0000D8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G21" authorId="0" shapeId="0" xr:uid="{00000000-0006-0000-0200-0000D9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H21" authorId="0" shapeId="0" xr:uid="{00000000-0006-0000-0200-0000DA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Q21" authorId="0" shapeId="0" xr:uid="{00000000-0006-0000-0200-0000DB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S21" authorId="0" shapeId="0" xr:uid="{00000000-0006-0000-0200-0000DC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T21" authorId="0" shapeId="0" xr:uid="{00000000-0006-0000-0200-0000DD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FU21" authorId="0" shapeId="0" xr:uid="{00000000-0006-0000-0200-0000DE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FW21" authorId="0" shapeId="0" xr:uid="{00000000-0006-0000-0200-0000DF000000}">
      <text>
        <r>
          <rPr>
            <sz val="8"/>
            <color indexed="81"/>
            <rFont val="Tahoma"/>
            <family val="2"/>
          </rPr>
          <t>estimate has a relative standard error greater than 50% and is considered too unreliable for general use</t>
        </r>
      </text>
    </comment>
    <comment ref="HA21" authorId="0" shapeId="0" xr:uid="{00000000-0006-0000-0200-0000E0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B21" authorId="0" shapeId="0" xr:uid="{00000000-0006-0000-0200-0000E1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D21" authorId="0" shapeId="0" xr:uid="{00000000-0006-0000-0200-0000E2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  <comment ref="HE21" authorId="0" shapeId="0" xr:uid="{00000000-0006-0000-0200-0000E3000000}">
      <text>
        <r>
          <rPr>
            <sz val="8"/>
            <color indexed="81"/>
            <rFont val="Tahoma"/>
            <family val="2"/>
          </rPr>
          <t>estimate has a relative standard error between 25% and 50% and should be used with caution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<sst xmlns="http://schemas.openxmlformats.org/spreadsheetml/2006/main" count="6418" uniqueCount="993">
  <si>
    <t>Employed ;  Persons ;</t>
  </si>
  <si>
    <t>Employed ;  &gt; Males ;</t>
  </si>
  <si>
    <t>Employed ;  &gt; Females ;</t>
  </si>
  <si>
    <t>&gt; Full-time workers ;  Persons ;</t>
  </si>
  <si>
    <t>&gt; Full-time workers ;  &gt; Males ;</t>
  </si>
  <si>
    <t>&gt; Full-time workers ;  &gt; Females ;</t>
  </si>
  <si>
    <t>&gt;&gt; Full-time workers who worked full-time last week ;  Persons ;</t>
  </si>
  <si>
    <t>&gt;&gt; Full-time workers who worked full-time last week ;  &gt; Males ;</t>
  </si>
  <si>
    <t>&gt;&gt; Full-time workers who worked full-time last week ;  &gt; Females ;</t>
  </si>
  <si>
    <t>&gt;&gt; Full-time workers who worked part-time last week ;  Persons ;</t>
  </si>
  <si>
    <t>&gt;&gt; Full-time workers who worked part-time last week ;  &gt; Males ;</t>
  </si>
  <si>
    <t>&gt;&gt; Full-time workers who worked part-time last week ;  &gt; Females ;</t>
  </si>
  <si>
    <t>&gt;&gt;&gt; Full-time workers who worked part-time for non-economic reasons ;  Persons ;</t>
  </si>
  <si>
    <t>&gt;&gt;&gt; Full-time workers who worked part-time for non-economic reasons ;  &gt; Males ;</t>
  </si>
  <si>
    <t>&gt;&gt;&gt; Full-time workers who worked part-time for non-economic reasons ;  &gt; Females ;</t>
  </si>
  <si>
    <t>&gt;&gt;&gt; Underemployed full-time workers who worked part-time for economic reasons ;  Persons ;</t>
  </si>
  <si>
    <t>&gt;&gt;&gt; Underemployed full-time workers who worked part-time for economic reasons ;  &gt; Males ;</t>
  </si>
  <si>
    <t>&gt;&gt;&gt; Underemployed full-time workers who worked part-time for economic reasons ;  &gt; Females ;</t>
  </si>
  <si>
    <t>&gt; Part-time workers ;  Persons ;</t>
  </si>
  <si>
    <t>&gt; Part-time workers ;  &gt; Males ;</t>
  </si>
  <si>
    <t>&gt; Part-time workers ;  &gt; Females ;</t>
  </si>
  <si>
    <t>&gt;&gt; Part-time workers who did not prefer or were unavailable for more hours ;  Persons ;</t>
  </si>
  <si>
    <t>&gt;&gt; Part-time workers who did not prefer or were unavailable for more hours ;  &gt; Males ;</t>
  </si>
  <si>
    <t>&gt;&gt; Part-time workers who did not prefer or were unavailable for more hours ;  &gt; Females ;</t>
  </si>
  <si>
    <t>&gt;&gt; Underemployed part-time workers who were available for more hours ;  Persons ;</t>
  </si>
  <si>
    <t>&gt;&gt; Underemployed part-time workers who were available for more hours ;  &gt; Males ;</t>
  </si>
  <si>
    <t>&gt;&gt; Underemployed part-time workers who were available for more hours ;  &gt; Females ;</t>
  </si>
  <si>
    <t>&gt;&gt;&gt; Underemployed part-time workers who were available for more part-time hours ;  Persons ;</t>
  </si>
  <si>
    <t>&gt;&gt;&gt; Underemployed part-time workers who were available for more part-time hours ;  &gt; Males ;</t>
  </si>
  <si>
    <t>&gt;&gt;&gt; Underemployed part-time workers who were available for more part-time hours ;  &gt; Females ;</t>
  </si>
  <si>
    <t>&gt;&gt;&gt; Underemployed part-time workers who were available for full-time hours ;  Persons ;</t>
  </si>
  <si>
    <t>&gt;&gt;&gt; Underemployed part-time workers who were available for full-time hours ;  &gt; Males ;</t>
  </si>
  <si>
    <t>&gt;&gt;&gt; Underemployed part-time workers who were available for full-time hours ;  &gt; Females ;</t>
  </si>
  <si>
    <t>15-64 years ;  Employed ;  Persons ;</t>
  </si>
  <si>
    <t>15-64 years ;  Employed ;  &gt; Males ;</t>
  </si>
  <si>
    <t>15-64 years ;  Employed ;  &gt; Females ;</t>
  </si>
  <si>
    <t>15-64 years ;  &gt; Full-time workers ;  Persons ;</t>
  </si>
  <si>
    <t>15-64 years ;  &gt; Full-time workers ;  &gt; Males ;</t>
  </si>
  <si>
    <t>15-64 years ;  &gt; Full-time workers ;  &gt; Females ;</t>
  </si>
  <si>
    <t>15-64 years ;  &gt;&gt; Full-time workers who worked full-time last week ;  Persons ;</t>
  </si>
  <si>
    <t>15-64 years ;  &gt;&gt; Full-time workers who worked full-time last week ;  &gt; Males ;</t>
  </si>
  <si>
    <t>15-64 years ;  &gt;&gt; Full-time workers who worked full-time last week ;  &gt; Females ;</t>
  </si>
  <si>
    <t>15-64 years ;  &gt;&gt; Full-time workers who worked part-time last week ;  Persons ;</t>
  </si>
  <si>
    <t>15-64 years ;  &gt;&gt; Full-time workers who worked part-time last week ;  &gt; Males ;</t>
  </si>
  <si>
    <t>15-64 years ;  &gt;&gt; Full-time workers who worked part-time last week ;  &gt; Females ;</t>
  </si>
  <si>
    <t>15-64 years ;  &gt;&gt;&gt; Full-time workers who worked part-time for non-economic reasons ;  Persons ;</t>
  </si>
  <si>
    <t>15-64 years ;  &gt;&gt;&gt; Full-time workers who worked part-time for non-economic reasons ;  &gt; Males ;</t>
  </si>
  <si>
    <t>15-64 years ;  &gt;&gt;&gt; Full-time workers who worked part-time for non-economic reasons ;  &gt; Females ;</t>
  </si>
  <si>
    <t>15-64 years ;  &gt;&gt;&gt; Underemployed full-time workers who worked part-time for economic reasons ;  Persons ;</t>
  </si>
  <si>
    <t>15-64 years ;  &gt;&gt;&gt; Underemployed full-time workers who worked part-time for economic reasons ;  &gt; Males ;</t>
  </si>
  <si>
    <t>15-64 years ;  &gt;&gt;&gt; Underemployed full-time workers who worked part-time for economic reasons ;  &gt; Females ;</t>
  </si>
  <si>
    <t>15-64 years ;  &gt; Part-time workers ;  Persons ;</t>
  </si>
  <si>
    <t>15-64 years ;  &gt; Part-time workers ;  &gt; Males ;</t>
  </si>
  <si>
    <t>15-64 years ;  &gt; Part-time workers ;  &gt; Females ;</t>
  </si>
  <si>
    <t>15-64 years ;  &gt;&gt; Part-time workers who did not prefer or were unavailable for more hours ;  Persons ;</t>
  </si>
  <si>
    <t>15-64 years ;  &gt;&gt; Part-time workers who did not prefer or were unavailable for more hours ;  &gt; Males ;</t>
  </si>
  <si>
    <t>15-64 years ;  &gt;&gt; Part-time workers who did not prefer or were unavailable for more hours ;  &gt; Females ;</t>
  </si>
  <si>
    <t>15-64 years ;  &gt;&gt; Underemployed part-time workers who were available for more hours ;  Persons ;</t>
  </si>
  <si>
    <t>15-64 years ;  &gt;&gt; Underemployed part-time workers who were available for more hours ;  &gt; Males ;</t>
  </si>
  <si>
    <t>15-64 years ;  &gt;&gt; Underemployed part-time workers who were available for more hours ;  &gt; Females ;</t>
  </si>
  <si>
    <t>15-64 years ;  &gt;&gt;&gt; Underemployed part-time workers who were available for more part-time hours ;  Persons ;</t>
  </si>
  <si>
    <t>15-64 years ;  &gt;&gt;&gt; Underemployed part-time workers who were available for more part-time hours ;  &gt; Males ;</t>
  </si>
  <si>
    <t>15-64 years ;  &gt;&gt;&gt; Underemployed part-time workers who were available for more part-time hours ;  &gt; Females ;</t>
  </si>
  <si>
    <t>15-64 years ;  &gt;&gt;&gt; Underemployed part-time workers who were available for full-time hours ;  Persons ;</t>
  </si>
  <si>
    <t>15-64 years ;  &gt;&gt;&gt; Underemployed part-time workers who were available for full-time hours ;  &gt; Males ;</t>
  </si>
  <si>
    <t>15-64 years ;  &gt;&gt;&gt; Underemployed part-time workers who were available for full-time hours ;  &gt; Females ;</t>
  </si>
  <si>
    <t>&gt; 15-24 years ;  Employed ;  Persons ;</t>
  </si>
  <si>
    <t>&gt; 15-24 years ;  Employed ;  &gt; Males ;</t>
  </si>
  <si>
    <t>&gt; 15-24 years ;  Employed ;  &gt; Females ;</t>
  </si>
  <si>
    <t>&gt; 15-24 years ;  &gt; Full-time workers ;  Persons ;</t>
  </si>
  <si>
    <t>&gt; 15-24 years ;  &gt; Full-time workers ;  &gt; Males ;</t>
  </si>
  <si>
    <t>&gt; 15-24 years ;  &gt; Full-time workers ;  &gt; Females ;</t>
  </si>
  <si>
    <t>&gt; 15-24 years ;  &gt;&gt; Full-time workers who worked full-time last week ;  Persons ;</t>
  </si>
  <si>
    <t>&gt; 15-24 years ;  &gt;&gt; Full-time workers who worked full-time last week ;  &gt; Males ;</t>
  </si>
  <si>
    <t>&gt; 15-24 years ;  &gt;&gt; Full-time workers who worked full-time last week ;  &gt; Females ;</t>
  </si>
  <si>
    <t>&gt; 15-24 years ;  &gt;&gt; Full-time workers who worked part-time last week ;  Persons ;</t>
  </si>
  <si>
    <t>&gt; 15-24 years ;  &gt;&gt; Full-time workers who worked part-time last week ;  &gt; Males ;</t>
  </si>
  <si>
    <t>&gt; 15-24 years ;  &gt;&gt; Full-time workers who worked part-time last week ;  &gt; Females ;</t>
  </si>
  <si>
    <t>&gt; 15-24 years ;  &gt;&gt;&gt; Full-time workers who worked part-time for non-economic reasons ;  Persons ;</t>
  </si>
  <si>
    <t>&gt; 15-24 years ;  &gt;&gt;&gt; Full-time workers who worked part-time for non-economic reasons ;  &gt; Males ;</t>
  </si>
  <si>
    <t>&gt; 15-24 years ;  &gt;&gt;&gt; Full-time workers who worked part-time for non-economic reasons ;  &gt; Females ;</t>
  </si>
  <si>
    <t>&gt; 15-24 years ;  &gt;&gt;&gt; Underemployed full-time workers who worked part-time for economic reasons ;  Persons ;</t>
  </si>
  <si>
    <t>&gt; 15-24 years ;  &gt;&gt;&gt; Underemployed full-time workers who worked part-time for economic reasons ;  &gt; Males ;</t>
  </si>
  <si>
    <t>&gt; 15-24 years ;  &gt;&gt;&gt; Underemployed full-time workers who worked part-time for economic reasons ;  &gt; Females ;</t>
  </si>
  <si>
    <t>&gt; 15-24 years ;  &gt; Part-time workers ;  Persons ;</t>
  </si>
  <si>
    <t>&gt; 15-24 years ;  &gt; Part-time workers ;  &gt; Males ;</t>
  </si>
  <si>
    <t>&gt; 15-24 years ;  &gt; Part-time workers ;  &gt; Females ;</t>
  </si>
  <si>
    <t>&gt; 15-24 years ;  &gt;&gt; Part-time workers who did not prefer or were unavailable for more hours ;  Persons ;</t>
  </si>
  <si>
    <t>&gt; 15-24 years ;  &gt;&gt; Part-time workers who did not prefer or were unavailable for more hours ;  &gt; Males ;</t>
  </si>
  <si>
    <t>&gt; 15-24 years ;  &gt;&gt; Part-time workers who did not prefer or were unavailable for more hours ;  &gt; Females ;</t>
  </si>
  <si>
    <t>&gt; 15-24 years ;  &gt;&gt; Underemployed part-time workers who were available for more hours ;  Persons ;</t>
  </si>
  <si>
    <t>&gt; 15-24 years ;  &gt;&gt; Underemployed part-time workers who were available for more hours ;  &gt; Males ;</t>
  </si>
  <si>
    <t>&gt; 15-24 years ;  &gt;&gt; Underemployed part-time workers who were available for more hours ;  &gt; Females ;</t>
  </si>
  <si>
    <t>&gt; 15-24 years ;  &gt;&gt;&gt; Underemployed part-time workers who were available for more part-time hours ;  Persons ;</t>
  </si>
  <si>
    <t>&gt; 15-24 years ;  &gt;&gt;&gt; Underemployed part-time workers who were available for more part-time hours ;  &gt; Males ;</t>
  </si>
  <si>
    <t>&gt; 15-24 years ;  &gt;&gt;&gt; Underemployed part-time workers who were available for more part-time hours ;  &gt; Females ;</t>
  </si>
  <si>
    <t>&gt; 15-24 years ;  &gt;&gt;&gt; Underemployed part-time workers who were available for full-time hours ;  Persons ;</t>
  </si>
  <si>
    <t>&gt; 15-24 years ;  &gt;&gt;&gt; Underemployed part-time workers who were available for full-time hours ;  &gt; Males ;</t>
  </si>
  <si>
    <t>&gt; 15-24 years ;  &gt;&gt;&gt; Underemployed part-time workers who were available for full-time hours ;  &gt; Females ;</t>
  </si>
  <si>
    <t>&gt; 25-44 years ;  Employed ;  Persons ;</t>
  </si>
  <si>
    <t>&gt; 25-44 years ;  Employed ;  &gt; Males ;</t>
  </si>
  <si>
    <t>&gt; 25-44 years ;  Employed ;  &gt; Females ;</t>
  </si>
  <si>
    <t>&gt; 25-44 years ;  &gt; Full-time workers ;  Persons ;</t>
  </si>
  <si>
    <t>&gt; 25-44 years ;  &gt; Full-time workers ;  &gt; Males ;</t>
  </si>
  <si>
    <t>&gt; 25-44 years ;  &gt; Full-time workers ;  &gt; Females ;</t>
  </si>
  <si>
    <t>&gt; 25-44 years ;  &gt;&gt; Full-time workers who worked full-time last week ;  Persons ;</t>
  </si>
  <si>
    <t>&gt; 25-44 years ;  &gt;&gt; Full-time workers who worked full-time last week ;  &gt; Males ;</t>
  </si>
  <si>
    <t>&gt; 25-44 years ;  &gt;&gt; Full-time workers who worked full-time last week ;  &gt; Females ;</t>
  </si>
  <si>
    <t>&gt; 25-44 years ;  &gt;&gt; Full-time workers who worked part-time last week ;  Persons ;</t>
  </si>
  <si>
    <t>&gt; 25-44 years ;  &gt;&gt; Full-time workers who worked part-time last week ;  &gt; Males ;</t>
  </si>
  <si>
    <t>&gt; 25-44 years ;  &gt;&gt; Full-time workers who worked part-time last week ;  &gt; Females ;</t>
  </si>
  <si>
    <t>&gt; 25-44 years ;  &gt;&gt;&gt; Full-time workers who worked part-time for non-economic reasons ;  Persons ;</t>
  </si>
  <si>
    <t>&gt; 25-44 years ;  &gt;&gt;&gt; Full-time workers who worked part-time for non-economic reasons ;  &gt; Males ;</t>
  </si>
  <si>
    <t>&gt; 25-44 years ;  &gt;&gt;&gt; Full-time workers who worked part-time for non-economic reasons ;  &gt; Females ;</t>
  </si>
  <si>
    <t>&gt; 25-44 years ;  &gt;&gt;&gt; Underemployed full-time workers who worked part-time for economic reasons ;  Persons ;</t>
  </si>
  <si>
    <t>&gt; 25-44 years ;  &gt;&gt;&gt; Underemployed full-time workers who worked part-time for economic reasons ;  &gt; Males ;</t>
  </si>
  <si>
    <t>&gt; 25-44 years ;  &gt;&gt;&gt; Underemployed full-time workers who worked part-time for economic reasons ;  &gt; Females ;</t>
  </si>
  <si>
    <t>&gt; 25-44 years ;  &gt; Part-time workers ;  Persons ;</t>
  </si>
  <si>
    <t>&gt; 25-44 years ;  &gt; Part-time workers ;  &gt; Males ;</t>
  </si>
  <si>
    <t>&gt; 25-44 years ;  &gt; Part-time workers ;  &gt; Females ;</t>
  </si>
  <si>
    <t>&gt; 25-44 years ;  &gt;&gt; Part-time workers who did not prefer or were unavailable for more hours ;  Persons ;</t>
  </si>
  <si>
    <t>&gt; 25-44 years ;  &gt;&gt; Part-time workers who did not prefer or were unavailable for more hours ;  &gt; Males ;</t>
  </si>
  <si>
    <t>&gt; 25-44 years ;  &gt;&gt; Part-time workers who did not prefer or were unavailable for more hours ;  &gt; Females ;</t>
  </si>
  <si>
    <t>&gt; 25-44 years ;  &gt;&gt; Underemployed part-time workers who were available for more hours ;  Persons ;</t>
  </si>
  <si>
    <t>&gt; 25-44 years ;  &gt;&gt; Underemployed part-time workers who were available for more hours ;  &gt; Males ;</t>
  </si>
  <si>
    <t>&gt; 25-44 years ;  &gt;&gt; Underemployed part-time workers who were available for more hours ;  &gt; Females ;</t>
  </si>
  <si>
    <t>&gt; 25-44 years ;  &gt;&gt;&gt; Underemployed part-time workers who were available for more part-time hours ;  Persons ;</t>
  </si>
  <si>
    <t>&gt; 25-44 years ;  &gt;&gt;&gt; Underemployed part-time workers who were available for more part-time hours ;  &gt; Males ;</t>
  </si>
  <si>
    <t>&gt; 25-44 years ;  &gt;&gt;&gt; Underemployed part-time workers who were available for more part-time hours ;  &gt; Females ;</t>
  </si>
  <si>
    <t>&gt; 25-44 years ;  &gt;&gt;&gt; Underemployed part-time workers who were available for full-time hours ;  Persons ;</t>
  </si>
  <si>
    <t>&gt; 25-44 years ;  &gt;&gt;&gt; Underemployed part-time workers who were available for full-time hours ;  &gt; Males ;</t>
  </si>
  <si>
    <t>&gt; 25-44 years ;  &gt;&gt;&gt; Underemployed part-time workers who were available for full-time hours ;  &gt; Females ;</t>
  </si>
  <si>
    <t>&gt; 45-64 years ;  Employed ;  Persons ;</t>
  </si>
  <si>
    <t>&gt; 45-64 years ;  Employed ;  &gt; Males ;</t>
  </si>
  <si>
    <t>&gt; 45-64 years ;  Employed ;  &gt; Females ;</t>
  </si>
  <si>
    <t>&gt; 45-64 years ;  &gt; Full-time workers ;  Persons ;</t>
  </si>
  <si>
    <t>&gt; 45-64 years ;  &gt; Full-time workers ;  &gt; Males ;</t>
  </si>
  <si>
    <t>&gt; 45-64 years ;  &gt; Full-time workers ;  &gt; Females ;</t>
  </si>
  <si>
    <t>&gt; 45-64 years ;  &gt;&gt; Full-time workers who worked full-time last week ;  Persons ;</t>
  </si>
  <si>
    <t>&gt; 45-64 years ;  &gt;&gt; Full-time workers who worked full-time last week ;  &gt; Males ;</t>
  </si>
  <si>
    <t>&gt; 45-64 years ;  &gt;&gt; Full-time workers who worked full-time last week ;  &gt; Females ;</t>
  </si>
  <si>
    <t>&gt; 45-64 years ;  &gt;&gt; Full-time workers who worked part-time last week ;  Persons ;</t>
  </si>
  <si>
    <t>&gt; 45-64 years ;  &gt;&gt; Full-time workers who worked part-time last week ;  &gt; Males ;</t>
  </si>
  <si>
    <t>&gt; 45-64 years ;  &gt;&gt; Full-time workers who worked part-time last week ;  &gt; Females ;</t>
  </si>
  <si>
    <t>&gt; 45-64 years ;  &gt;&gt;&gt; Full-time workers who worked part-time for non-economic reasons ;  Persons ;</t>
  </si>
  <si>
    <t>&gt; 45-64 years ;  &gt;&gt;&gt; Full-time workers who worked part-time for non-economic reasons ;  &gt; Males ;</t>
  </si>
  <si>
    <t>&gt; 45-64 years ;  &gt;&gt;&gt; Full-time workers who worked part-time for non-economic reasons ;  &gt; Females ;</t>
  </si>
  <si>
    <t>&gt; 45-64 years ;  &gt;&gt;&gt; Underemployed full-time workers who worked part-time for economic reasons ;  Persons ;</t>
  </si>
  <si>
    <t>&gt; 45-64 years ;  &gt;&gt;&gt; Underemployed full-time workers who worked part-time for economic reasons ;  &gt; Males ;</t>
  </si>
  <si>
    <t>&gt; 45-64 years ;  &gt;&gt;&gt; Underemployed full-time workers who worked part-time for economic reasons ;  &gt; Females ;</t>
  </si>
  <si>
    <t>&gt; 45-64 years ;  &gt; Part-time workers ;  Persons ;</t>
  </si>
  <si>
    <t>&gt; 45-64 years ;  &gt; Part-time workers ;  &gt; Males ;</t>
  </si>
  <si>
    <t>&gt; 45-64 years ;  &gt; Part-time workers ;  &gt; Females ;</t>
  </si>
  <si>
    <t>&gt; 45-64 years ;  &gt;&gt; Part-time workers who did not prefer or were unavailable for more hours ;  Persons ;</t>
  </si>
  <si>
    <t>&gt; 45-64 years ;  &gt;&gt; Part-time workers who did not prefer or were unavailable for more hours ;  &gt; Males ;</t>
  </si>
  <si>
    <t>&gt; 45-64 years ;  &gt;&gt; Part-time workers who did not prefer or were unavailable for more hours ;  &gt; Females ;</t>
  </si>
  <si>
    <t>&gt; 45-64 years ;  &gt;&gt; Underemployed part-time workers who were available for more hours ;  Persons ;</t>
  </si>
  <si>
    <t>&gt; 45-64 years ;  &gt;&gt; Underemployed part-time workers who were available for more hours ;  &gt; Males ;</t>
  </si>
  <si>
    <t>&gt; 45-64 years ;  &gt;&gt; Underemployed part-time workers who were available for more hours ;  &gt; Females ;</t>
  </si>
  <si>
    <t>&gt; 45-64 years ;  &gt;&gt;&gt; Underemployed part-time workers who were available for more part-time hours ;  Persons ;</t>
  </si>
  <si>
    <t>&gt; 45-64 years ;  &gt;&gt;&gt; Underemployed part-time workers who were available for more part-time hours ;  &gt; Males ;</t>
  </si>
  <si>
    <t>&gt; 45-64 years ;  &gt;&gt;&gt; Underemployed part-time workers who were available for more part-time hours ;  &gt; Females ;</t>
  </si>
  <si>
    <t>&gt; 45-64 years ;  &gt;&gt;&gt; Underemployed part-time workers who were available for full-time hours ;  Persons ;</t>
  </si>
  <si>
    <t>&gt; 45-64 years ;  &gt;&gt;&gt; Underemployed part-time workers who were available for full-time hours ;  &gt; Males ;</t>
  </si>
  <si>
    <t>&gt; 45-64 years ;  &gt;&gt;&gt; Underemployed part-time workers who were available for full-time hours ;  &gt; Females ;</t>
  </si>
  <si>
    <t>65 years and over ;  Employed ;  Persons ;</t>
  </si>
  <si>
    <t>65 years and over ;  Employed ;  &gt; Males ;</t>
  </si>
  <si>
    <t>65 years and over ;  Employed ;  &gt; Females ;</t>
  </si>
  <si>
    <t>65 years and over ;  &gt; Full-time workers ;  Persons ;</t>
  </si>
  <si>
    <t>65 years and over ;  &gt; Full-time workers ;  &gt; Males ;</t>
  </si>
  <si>
    <t>65 years and over ;  &gt; Full-time workers ;  &gt; Females ;</t>
  </si>
  <si>
    <t>65 years and over ;  &gt;&gt; Full-time workers who worked full-time last week ;  Persons ;</t>
  </si>
  <si>
    <t>65 years and over ;  &gt;&gt; Full-time workers who worked full-time last week ;  &gt; Males ;</t>
  </si>
  <si>
    <t>65 years and over ;  &gt;&gt; Full-time workers who worked full-time last week ;  &gt; Females ;</t>
  </si>
  <si>
    <t>65 years and over ;  &gt;&gt; Full-time workers who worked part-time last week ;  Persons ;</t>
  </si>
  <si>
    <t>65 years and over ;  &gt;&gt; Full-time workers who worked part-time last week ;  &gt; Males ;</t>
  </si>
  <si>
    <t>65 years and over ;  &gt;&gt; Full-time workers who worked part-time last week ;  &gt; Females ;</t>
  </si>
  <si>
    <t>65 years and over ;  &gt;&gt;&gt; Full-time workers who worked part-time for non-economic reasons ;  Persons ;</t>
  </si>
  <si>
    <t>65 years and over ;  &gt;&gt;&gt; Full-time workers who worked part-time for non-economic reasons ;  &gt; Males ;</t>
  </si>
  <si>
    <t>65 years and over ;  &gt;&gt;&gt; Full-time workers who worked part-time for non-economic reasons ;  &gt; Females ;</t>
  </si>
  <si>
    <t>65 years and over ;  &gt;&gt;&gt; Underemployed full-time workers who worked part-time for economic reasons ;  Persons ;</t>
  </si>
  <si>
    <t>65 years and over ;  &gt;&gt;&gt; Underemployed full-time workers who worked part-time for economic reasons ;  &gt; Males ;</t>
  </si>
  <si>
    <t>65 years and over ;  &gt;&gt;&gt; Underemployed full-time workers who worked part-time for economic reasons ;  &gt; Females ;</t>
  </si>
  <si>
    <t>65 years and over ;  &gt; Part-time workers ;  Persons ;</t>
  </si>
  <si>
    <t>65 years and over ;  &gt; Part-time workers ;  &gt; Males ;</t>
  </si>
  <si>
    <t>65 years and over ;  &gt; Part-time workers ;  &gt; Females ;</t>
  </si>
  <si>
    <t>65 years and over ;  &gt;&gt; Part-time workers who did not prefer or were unavailable for more hours ;  Persons ;</t>
  </si>
  <si>
    <t>65 years and over ;  &gt;&gt; Part-time workers who did not prefer or were unavailable for more hours ;  &gt; Males ;</t>
  </si>
  <si>
    <t>65 years and over ;  &gt;&gt; Part-time workers who did not prefer or were unavailable for more hours ;  &gt; Females ;</t>
  </si>
  <si>
    <t>65 years and over ;  &gt;&gt; Underemployed part-time workers who were available for more hours ;  Persons ;</t>
  </si>
  <si>
    <t>65 years and over ;  &gt;&gt; Underemployed part-time workers who were available for more hours ;  &gt; Males ;</t>
  </si>
  <si>
    <t>65 years and over ;  &gt;&gt; Underemployed part-time workers who were available for more hours ;  &gt; Females ;</t>
  </si>
  <si>
    <t>65 years and over ;  &gt;&gt;&gt; Underemployed part-time workers who were available for more part-time hours ;  Persons ;</t>
  </si>
  <si>
    <t>65 years and over ;  &gt;&gt;&gt; Underemployed part-time workers who were available for more part-time hours ;  &gt; Males ;</t>
  </si>
  <si>
    <t>65 years and over ;  &gt;&gt;&gt; Underemployed part-time workers who were available for more part-time hours ;  &gt; Females ;</t>
  </si>
  <si>
    <t>65 years and over ;  &gt;&gt;&gt; Underemployed part-time workers who were available for full-time hours ;  Persons ;</t>
  </si>
  <si>
    <t>65 years and over ;  &gt;&gt;&gt; Underemployed part-time workers who were available for full-time hours ;  &gt; Males ;</t>
  </si>
  <si>
    <t>65 years and over ;  &gt;&gt;&gt; Underemployed part-time workers who were available for full-time hours ;  &gt; Females ;</t>
  </si>
  <si>
    <t>New South Wales ;  Employed ;  Persons ;</t>
  </si>
  <si>
    <t>New South Wales ;  Employed ;  &gt; Males ;</t>
  </si>
  <si>
    <t>New South Wales ;  Employed ;  &gt; Females ;</t>
  </si>
  <si>
    <t>New South Wales ;  &gt; Full-time workers ;  Persons ;</t>
  </si>
  <si>
    <t>New South Wales ;  &gt; Full-time workers ;  &gt; Males ;</t>
  </si>
  <si>
    <t>New South Wales ;  &gt; Full-time workers ;  &gt; Females ;</t>
  </si>
  <si>
    <t>New South Wales ;  &gt;&gt; Full-time workers who worked full-time last week ;  Persons ;</t>
  </si>
  <si>
    <t>New South Wales ;  &gt;&gt; Full-time workers who worked full-time last week ;  &gt; Males ;</t>
  </si>
  <si>
    <t>New South Wales ;  &gt;&gt; Full-time workers who worked full-time last week ;  &gt; Females ;</t>
  </si>
  <si>
    <t>New South Wales ;  &gt;&gt; Full-time workers who worked part-time last week ;  Persons ;</t>
  </si>
  <si>
    <t>New South Wales ;  &gt;&gt; Full-time workers who worked part-time last week ;  &gt; Males ;</t>
  </si>
  <si>
    <t>New South Wales ;  &gt;&gt; Full-time workers who worked part-time last week ;  &gt; Females ;</t>
  </si>
  <si>
    <t>New South Wales ;  &gt;&gt;&gt; Full-time workers who worked part-time for non-economic reasons ;  Persons ;</t>
  </si>
  <si>
    <t>New South Wales ;  &gt;&gt;&gt; Full-time workers who worked part-time for non-economic reasons ;  &gt; Males ;</t>
  </si>
  <si>
    <t>New South Wales ;  &gt;&gt;&gt; Full-time workers who worked part-time for non-economic reasons ;  &gt; Females ;</t>
  </si>
  <si>
    <t>New South Wales ;  &gt;&gt;&gt; Underemployed full-time workers who worked part-time for economic reasons ;  Persons ;</t>
  </si>
  <si>
    <t>New South Wales ;  &gt;&gt;&gt; Underemployed full-time workers who worked part-time for economic reasons ;  &gt; Males ;</t>
  </si>
  <si>
    <t>New South Wales ;  &gt;&gt;&gt; Underemployed full-time workers who worked part-time for economic reasons ;  &gt; Females ;</t>
  </si>
  <si>
    <t>New South Wales ;  &gt; Part-time workers ;  Persons ;</t>
  </si>
  <si>
    <t>New South Wales ;  &gt; Part-time workers ;  &gt; Males ;</t>
  </si>
  <si>
    <t>New South Wales ;  &gt; Part-time workers ;  &gt; Females ;</t>
  </si>
  <si>
    <t>New South Wales ;  &gt;&gt; Part-time workers who did not prefer or were unavailable for more hours ;  Persons ;</t>
  </si>
  <si>
    <t>New South Wales ;  &gt;&gt; Part-time workers who did not prefer or were unavailable for more hours ;  &gt; Males ;</t>
  </si>
  <si>
    <t>New South Wales ;  &gt;&gt; Part-time workers who did not prefer or were unavailable for more hours ;  &gt; Females ;</t>
  </si>
  <si>
    <t>New South Wales ;  &gt;&gt; Underemployed part-time workers who were available for more hours ;  Persons ;</t>
  </si>
  <si>
    <t>New South Wales ;  &gt;&gt; Underemployed part-time workers who were available for more hours ;  &gt; Males ;</t>
  </si>
  <si>
    <t>New South Wales ;  &gt;&gt; Underemployed part-time workers who were available for more hours ;  &gt; Females ;</t>
  </si>
  <si>
    <t>New South Wales ;  &gt;&gt;&gt; Underemployed part-time workers who were available for more part-time hours ;  Persons ;</t>
  </si>
  <si>
    <t>New South Wales ;  &gt;&gt;&gt; Underemployed part-time workers who were available for more part-time hours ;  &gt; Males ;</t>
  </si>
  <si>
    <t>New South Wales ;  &gt;&gt;&gt; Underemployed part-time workers who were available for more part-time hours ;  &gt; Females ;</t>
  </si>
  <si>
    <t>New South Wales ;  &gt;&gt;&gt; Underemployed part-time workers who were available for full-time hours ;  Persons ;</t>
  </si>
  <si>
    <t>New South Wales ;  &gt;&gt;&gt; Underemployed part-time workers who were available for full-time hours ;  &gt; Males ;</t>
  </si>
  <si>
    <t>New South Wales ;  &gt;&gt;&gt; Underemployed part-time workers who were available for full-time hours ;  &gt; Females ;</t>
  </si>
  <si>
    <t>Victoria ;  Employed ;  Persons ;</t>
  </si>
  <si>
    <t>Victoria ;  Employed ;  &gt; Males ;</t>
  </si>
  <si>
    <t>Victoria ;  Employed ;  &gt; Females ;</t>
  </si>
  <si>
    <t>Victoria ;  &gt; Full-time workers ;  Persons ;</t>
  </si>
  <si>
    <t>Victoria ;  &gt; Full-time workers ;  &gt; Males ;</t>
  </si>
  <si>
    <t>Victoria ;  &gt; Full-time workers ;  &gt; Females ;</t>
  </si>
  <si>
    <t>Victoria ;  &gt;&gt; Full-time workers who worked full-time last week ;  Persons ;</t>
  </si>
  <si>
    <t>Victoria ;  &gt;&gt; Full-time workers who worked full-time last week ;  &gt; Males ;</t>
  </si>
  <si>
    <t>Victoria ;  &gt;&gt; Full-time workers who worked full-time last week ;  &gt; Females ;</t>
  </si>
  <si>
    <t>Victoria ;  &gt;&gt; Full-time workers who worked part-time last week ;  Persons ;</t>
  </si>
  <si>
    <t>Victoria ;  &gt;&gt; Full-time workers who worked part-time last week ;  &gt; Males ;</t>
  </si>
  <si>
    <t>Victoria ;  &gt;&gt; Full-time workers who worked part-time last week ;  &gt; Females ;</t>
  </si>
  <si>
    <t>Victoria ;  &gt;&gt;&gt; Full-time workers who worked part-time for non-economic reasons ;  Persons ;</t>
  </si>
  <si>
    <t>Victoria ;  &gt;&gt;&gt; Full-time workers who worked part-time for non-economic reasons ;  &gt; Males ;</t>
  </si>
  <si>
    <t>Victoria ;  &gt;&gt;&gt; Full-time workers who worked part-time for non-economic reasons ;  &gt; Females ;</t>
  </si>
  <si>
    <t>Victoria ;  &gt;&gt;&gt; Underemployed full-time workers who worked part-time for economic reasons ;  Persons ;</t>
  </si>
  <si>
    <t>Victoria ;  &gt;&gt;&gt; Underemployed full-time workers who worked part-time for economic reasons ;  &gt; Males ;</t>
  </si>
  <si>
    <t>Victoria ;  &gt;&gt;&gt; Underemployed full-time workers who worked part-time for economic reasons ;  &gt; Females ;</t>
  </si>
  <si>
    <t>Victoria ;  &gt; Part-time workers ;  Persons ;</t>
  </si>
  <si>
    <t>Unit</t>
  </si>
  <si>
    <t>Series Type</t>
  </si>
  <si>
    <t>Data Type</t>
  </si>
  <si>
    <t>Frequency</t>
  </si>
  <si>
    <t>Collection Month</t>
  </si>
  <si>
    <t>Series Start</t>
  </si>
  <si>
    <t>Series End</t>
  </si>
  <si>
    <t>No. Obs</t>
  </si>
  <si>
    <t>Series ID</t>
  </si>
  <si>
    <t>000</t>
  </si>
  <si>
    <t>Original</t>
  </si>
  <si>
    <t>STOCK</t>
  </si>
  <si>
    <t>A125190042R</t>
  </si>
  <si>
    <t>A125194794C</t>
  </si>
  <si>
    <t>A125192418L</t>
  </si>
  <si>
    <t>A125190022F</t>
  </si>
  <si>
    <t>A125194774V</t>
  </si>
  <si>
    <t>A125192398R</t>
  </si>
  <si>
    <t>A125190046X</t>
  </si>
  <si>
    <t>A125194798L</t>
  </si>
  <si>
    <t>A125192422C</t>
  </si>
  <si>
    <t>A125190050R</t>
  </si>
  <si>
    <t>A125194802T</t>
  </si>
  <si>
    <t>A125192426L</t>
  </si>
  <si>
    <t>A125190026R</t>
  </si>
  <si>
    <t>A125194778C</t>
  </si>
  <si>
    <t>A125192402V</t>
  </si>
  <si>
    <t>A125190030F</t>
  </si>
  <si>
    <t>A125194782V</t>
  </si>
  <si>
    <t>A125192406C</t>
  </si>
  <si>
    <t>A125190034R</t>
  </si>
  <si>
    <t>A125194786C</t>
  </si>
  <si>
    <t>A125192410V</t>
  </si>
  <si>
    <t>A125190018R</t>
  </si>
  <si>
    <t>A125194770K</t>
  </si>
  <si>
    <t>A125192394F</t>
  </si>
  <si>
    <t>A125190054X</t>
  </si>
  <si>
    <t>A125194806A</t>
  </si>
  <si>
    <t>A125192430C</t>
  </si>
  <si>
    <t>A125190038X</t>
  </si>
  <si>
    <t>A125194790V</t>
  </si>
  <si>
    <t>A125192414C</t>
  </si>
  <si>
    <t>A125190058J</t>
  </si>
  <si>
    <t>A125194810T</t>
  </si>
  <si>
    <t>A125192434L</t>
  </si>
  <si>
    <t>A125191230T</t>
  </si>
  <si>
    <t>A125195982F</t>
  </si>
  <si>
    <t>A125193606R</t>
  </si>
  <si>
    <t>A125191210J</t>
  </si>
  <si>
    <t>A125195962W</t>
  </si>
  <si>
    <t>A125193586T</t>
  </si>
  <si>
    <t>A125191234A</t>
  </si>
  <si>
    <t>A125195986R</t>
  </si>
  <si>
    <t>A125193610F</t>
  </si>
  <si>
    <t>A125191238K</t>
  </si>
  <si>
    <t>A125195990F</t>
  </si>
  <si>
    <t>A125193614R</t>
  </si>
  <si>
    <t>A125191214T</t>
  </si>
  <si>
    <t>A125195966F</t>
  </si>
  <si>
    <t>A125193590J</t>
  </si>
  <si>
    <t>A125191218A</t>
  </si>
  <si>
    <t>A125195970W</t>
  </si>
  <si>
    <t>A125193594T</t>
  </si>
  <si>
    <t>A125191222T</t>
  </si>
  <si>
    <t>A125195974F</t>
  </si>
  <si>
    <t>A125193598A</t>
  </si>
  <si>
    <t>A125191206T</t>
  </si>
  <si>
    <t>A125195958F</t>
  </si>
  <si>
    <t>A125193582J</t>
  </si>
  <si>
    <t>A125191242A</t>
  </si>
  <si>
    <t>A125195994R</t>
  </si>
  <si>
    <t>A125193618X</t>
  </si>
  <si>
    <t>A125191226A</t>
  </si>
  <si>
    <t>A125195978R</t>
  </si>
  <si>
    <t>A125193602F</t>
  </si>
  <si>
    <t>A125191246K</t>
  </si>
  <si>
    <t>A125195998X</t>
  </si>
  <si>
    <t>A125193622R</t>
  </si>
  <si>
    <t>A125190438K</t>
  </si>
  <si>
    <t>A125195190J</t>
  </si>
  <si>
    <t>A125192814R</t>
  </si>
  <si>
    <t>A125190418A</t>
  </si>
  <si>
    <t>A125195170X</t>
  </si>
  <si>
    <t>A125192794T</t>
  </si>
  <si>
    <t>A125190442A</t>
  </si>
  <si>
    <t>A125195194T</t>
  </si>
  <si>
    <t>A125192818X</t>
  </si>
  <si>
    <t>A125190446K</t>
  </si>
  <si>
    <t>A125195198A</t>
  </si>
  <si>
    <t>A125192822R</t>
  </si>
  <si>
    <t>A125190422T</t>
  </si>
  <si>
    <t>A125195174J</t>
  </si>
  <si>
    <t>A125192798A</t>
  </si>
  <si>
    <t>A125190426A</t>
  </si>
  <si>
    <t>A125195178T</t>
  </si>
  <si>
    <t>A125192802F</t>
  </si>
  <si>
    <t>A125190430T</t>
  </si>
  <si>
    <t>A125195182J</t>
  </si>
  <si>
    <t>A125192806R</t>
  </si>
  <si>
    <t>A125190414T</t>
  </si>
  <si>
    <t>A125195166J</t>
  </si>
  <si>
    <t>A125192790J</t>
  </si>
  <si>
    <t>A125190450A</t>
  </si>
  <si>
    <t>A125195202F</t>
  </si>
  <si>
    <t>A125192826X</t>
  </si>
  <si>
    <t>A125190434A</t>
  </si>
  <si>
    <t>A125195186T</t>
  </si>
  <si>
    <t>A125192810F</t>
  </si>
  <si>
    <t>A125190454K</t>
  </si>
  <si>
    <t>A125195206R</t>
  </si>
  <si>
    <t>A125192830R</t>
  </si>
  <si>
    <t>A125191626L</t>
  </si>
  <si>
    <t>A125196378C</t>
  </si>
  <si>
    <t>A125194002V</t>
  </si>
  <si>
    <t>A125191606C</t>
  </si>
  <si>
    <t>A125196358V</t>
  </si>
  <si>
    <t>A125193982V</t>
  </si>
  <si>
    <t>A125191630C</t>
  </si>
  <si>
    <t>A125196382V</t>
  </si>
  <si>
    <t>A125194006C</t>
  </si>
  <si>
    <t>A125191634L</t>
  </si>
  <si>
    <t>A125196386C</t>
  </si>
  <si>
    <t>A125194010V</t>
  </si>
  <si>
    <t>A125191610V</t>
  </si>
  <si>
    <t>A125196362K</t>
  </si>
  <si>
    <t>A125193986C</t>
  </si>
  <si>
    <t>A125191614C</t>
  </si>
  <si>
    <t>A125196366V</t>
  </si>
  <si>
    <t>A125193990V</t>
  </si>
  <si>
    <t>A125191618L</t>
  </si>
  <si>
    <t>A125196370K</t>
  </si>
  <si>
    <t>A125193994C</t>
  </si>
  <si>
    <t>A125191602V</t>
  </si>
  <si>
    <t>A125196354K</t>
  </si>
  <si>
    <t>A125193978C</t>
  </si>
  <si>
    <t>A125191638W</t>
  </si>
  <si>
    <t>A125196390V</t>
  </si>
  <si>
    <t>A125194014C</t>
  </si>
  <si>
    <t>A125191622C</t>
  </si>
  <si>
    <t>A125196374V</t>
  </si>
  <si>
    <t>A125193998L</t>
  </si>
  <si>
    <t>A125191642L</t>
  </si>
  <si>
    <t>A125196394C</t>
  </si>
  <si>
    <t>A125194018L</t>
  </si>
  <si>
    <t>A125192022T</t>
  </si>
  <si>
    <t>A125196774F</t>
  </si>
  <si>
    <t>A125194398A</t>
  </si>
  <si>
    <t>A125192002J</t>
  </si>
  <si>
    <t>A125196754W</t>
  </si>
  <si>
    <t>A125194378T</t>
  </si>
  <si>
    <t>A125192026A</t>
  </si>
  <si>
    <t>A125196778R</t>
  </si>
  <si>
    <t>A125194402F</t>
  </si>
  <si>
    <t>A125192030T</t>
  </si>
  <si>
    <t>A125196782F</t>
  </si>
  <si>
    <t>A125194406R</t>
  </si>
  <si>
    <t>A125192006T</t>
  </si>
  <si>
    <t>A125196758F</t>
  </si>
  <si>
    <t>A125194382J</t>
  </si>
  <si>
    <t>A125192010J</t>
  </si>
  <si>
    <t>A125196762W</t>
  </si>
  <si>
    <t>A125194386T</t>
  </si>
  <si>
    <t>A125192014T</t>
  </si>
  <si>
    <t>A125196766F</t>
  </si>
  <si>
    <t>A125194390J</t>
  </si>
  <si>
    <t>A125191998A</t>
  </si>
  <si>
    <t>A125196750L</t>
  </si>
  <si>
    <t>A125194374J</t>
  </si>
  <si>
    <t>A125192034A</t>
  </si>
  <si>
    <t>A125196786R</t>
  </si>
  <si>
    <t>A125194410F</t>
  </si>
  <si>
    <t>A125192018A</t>
  </si>
  <si>
    <t>A125196770W</t>
  </si>
  <si>
    <t>A125194394T</t>
  </si>
  <si>
    <t>A125192038K</t>
  </si>
  <si>
    <t>A125196790F</t>
  </si>
  <si>
    <t>A125194414R</t>
  </si>
  <si>
    <t>A125190834L</t>
  </si>
  <si>
    <t>A125195586C</t>
  </si>
  <si>
    <t>A125193210V</t>
  </si>
  <si>
    <t>A125190814C</t>
  </si>
  <si>
    <t>A125195566V</t>
  </si>
  <si>
    <t>A125193190W</t>
  </si>
  <si>
    <t>A125190838W</t>
  </si>
  <si>
    <t>A125195590V</t>
  </si>
  <si>
    <t>A125193214C</t>
  </si>
  <si>
    <t>A125190842L</t>
  </si>
  <si>
    <t>A125195594C</t>
  </si>
  <si>
    <t>A125193218L</t>
  </si>
  <si>
    <t>A125190818L</t>
  </si>
  <si>
    <t>A125195570K</t>
  </si>
  <si>
    <t>A125193194F</t>
  </si>
  <si>
    <t>A125190822C</t>
  </si>
  <si>
    <t>A125195574V</t>
  </si>
  <si>
    <t>A125193198R</t>
  </si>
  <si>
    <t>A125190826L</t>
  </si>
  <si>
    <t>A125195578C</t>
  </si>
  <si>
    <t>A125193202V</t>
  </si>
  <si>
    <t>A125190810V</t>
  </si>
  <si>
    <t>A125195562K</t>
  </si>
  <si>
    <t>A125193186F</t>
  </si>
  <si>
    <t>A125190846W</t>
  </si>
  <si>
    <t>A125195598L</t>
  </si>
  <si>
    <t>A125193222C</t>
  </si>
  <si>
    <t>A125190830C</t>
  </si>
  <si>
    <t>A125195582V</t>
  </si>
  <si>
    <t>A125193206C</t>
  </si>
  <si>
    <t>A125190850L</t>
  </si>
  <si>
    <t>A125195602T</t>
  </si>
  <si>
    <t>A125193226L</t>
  </si>
  <si>
    <t>A125190306J</t>
  </si>
  <si>
    <t>A125195058X</t>
  </si>
  <si>
    <t>A125192682X</t>
  </si>
  <si>
    <t>A125190286K</t>
  </si>
  <si>
    <t>A125195038R</t>
  </si>
  <si>
    <t>A125192662R</t>
  </si>
  <si>
    <t>A125190310X</t>
  </si>
  <si>
    <t>A125195062R</t>
  </si>
  <si>
    <t>A125192686J</t>
  </si>
  <si>
    <t>A125190314J</t>
  </si>
  <si>
    <t>A125195066X</t>
  </si>
  <si>
    <t>A125192690X</t>
  </si>
  <si>
    <t>A125190290A</t>
  </si>
  <si>
    <t>A125195042F</t>
  </si>
  <si>
    <t>A125192666X</t>
  </si>
  <si>
    <t>A125190294K</t>
  </si>
  <si>
    <t>A125195046R</t>
  </si>
  <si>
    <t>A125192670R</t>
  </si>
  <si>
    <t>A125190298V</t>
  </si>
  <si>
    <t>A125195050F</t>
  </si>
  <si>
    <t>A125192674X</t>
  </si>
  <si>
    <t>A125190282A</t>
  </si>
  <si>
    <t>A125195034F</t>
  </si>
  <si>
    <t>A125192658X</t>
  </si>
  <si>
    <t>A125190318T</t>
  </si>
  <si>
    <t>A125195070R</t>
  </si>
  <si>
    <t>A125192694J</t>
  </si>
  <si>
    <t>A125190302X</t>
  </si>
  <si>
    <t>A125195054R</t>
  </si>
  <si>
    <t>A125192678J</t>
  </si>
  <si>
    <t>A125190322J</t>
  </si>
  <si>
    <t>A125195074X</t>
  </si>
  <si>
    <t>A125192698T</t>
  </si>
  <si>
    <t>A125190130R</t>
  </si>
  <si>
    <t>A125194882C</t>
  </si>
  <si>
    <t>A125192506L</t>
  </si>
  <si>
    <t>A125190110F</t>
  </si>
  <si>
    <t>A125194862V</t>
  </si>
  <si>
    <t>A125192486R</t>
  </si>
  <si>
    <t>A125190134X</t>
  </si>
  <si>
    <t>A125194886L</t>
  </si>
  <si>
    <t>A125192510C</t>
  </si>
  <si>
    <t>A125190138J</t>
  </si>
  <si>
    <t>A125194890C</t>
  </si>
  <si>
    <t>A125192514L</t>
  </si>
  <si>
    <t>A125190114R</t>
  </si>
  <si>
    <t>A125194866C</t>
  </si>
  <si>
    <t>A125192490F</t>
  </si>
  <si>
    <t>A125190118X</t>
  </si>
  <si>
    <t>A125194870V</t>
  </si>
  <si>
    <t>A125192494R</t>
  </si>
  <si>
    <t>A125190122R</t>
  </si>
  <si>
    <t>Victoria ;  &gt; Part-time workers ;  &gt; Males ;</t>
  </si>
  <si>
    <t>Victoria ;  &gt; Part-time workers ;  &gt; Females ;</t>
  </si>
  <si>
    <t>Victoria ;  &gt;&gt; Part-time workers who did not prefer or were unavailable for more hours ;  Persons ;</t>
  </si>
  <si>
    <t>Victoria ;  &gt;&gt; Part-time workers who did not prefer or were unavailable for more hours ;  &gt; Males ;</t>
  </si>
  <si>
    <t>Victoria ;  &gt;&gt; Part-time workers who did not prefer or were unavailable for more hours ;  &gt; Females ;</t>
  </si>
  <si>
    <t>Victoria ;  &gt;&gt; Underemployed part-time workers who were available for more hours ;  Persons ;</t>
  </si>
  <si>
    <t>Victoria ;  &gt;&gt; Underemployed part-time workers who were available for more hours ;  &gt; Males ;</t>
  </si>
  <si>
    <t>Victoria ;  &gt;&gt; Underemployed part-time workers who were available for more hours ;  &gt; Females ;</t>
  </si>
  <si>
    <t>Victoria ;  &gt;&gt;&gt; Underemployed part-time workers who were available for more part-time hours ;  Persons ;</t>
  </si>
  <si>
    <t>Victoria ;  &gt;&gt;&gt; Underemployed part-time workers who were available for more part-time hours ;  &gt; Males ;</t>
  </si>
  <si>
    <t>Victoria ;  &gt;&gt;&gt; Underemployed part-time workers who were available for more part-time hours ;  &gt; Females ;</t>
  </si>
  <si>
    <t>Victoria ;  &gt;&gt;&gt; Underemployed part-time workers who were available for full-time hours ;  Persons ;</t>
  </si>
  <si>
    <t>Victoria ;  &gt;&gt;&gt; Underemployed part-time workers who were available for full-time hours ;  &gt; Males ;</t>
  </si>
  <si>
    <t>Victoria ;  &gt;&gt;&gt; Underemployed part-time workers who were available for full-time hours ;  &gt; Females ;</t>
  </si>
  <si>
    <t>Queensland ;  Employed ;  Persons ;</t>
  </si>
  <si>
    <t>Queensland ;  Employed ;  &gt; Males ;</t>
  </si>
  <si>
    <t>Queensland ;  Employed ;  &gt; Females ;</t>
  </si>
  <si>
    <t>Queensland ;  &gt; Full-time workers ;  Persons ;</t>
  </si>
  <si>
    <t>Queensland ;  &gt; Full-time workers ;  &gt; Males ;</t>
  </si>
  <si>
    <t>Queensland ;  &gt; Full-time workers ;  &gt; Females ;</t>
  </si>
  <si>
    <t>Queensland ;  &gt;&gt; Full-time workers who worked full-time last week ;  Persons ;</t>
  </si>
  <si>
    <t>Queensland ;  &gt;&gt; Full-time workers who worked full-time last week ;  &gt; Males ;</t>
  </si>
  <si>
    <t>Queensland ;  &gt;&gt; Full-time workers who worked full-time last week ;  &gt; Females ;</t>
  </si>
  <si>
    <t>Queensland ;  &gt;&gt; Full-time workers who worked part-time last week ;  Persons ;</t>
  </si>
  <si>
    <t>Queensland ;  &gt;&gt; Full-time workers who worked part-time last week ;  &gt; Males ;</t>
  </si>
  <si>
    <t>Queensland ;  &gt;&gt; Full-time workers who worked part-time last week ;  &gt; Females ;</t>
  </si>
  <si>
    <t>Queensland ;  &gt;&gt;&gt; Full-time workers who worked part-time for non-economic reasons ;  Persons ;</t>
  </si>
  <si>
    <t>Queensland ;  &gt;&gt;&gt; Full-time workers who worked part-time for non-economic reasons ;  &gt; Males ;</t>
  </si>
  <si>
    <t>Queensland ;  &gt;&gt;&gt; Full-time workers who worked part-time for non-economic reasons ;  &gt; Females ;</t>
  </si>
  <si>
    <t>Queensland ;  &gt;&gt;&gt; Underemployed full-time workers who worked part-time for economic reasons ;  Persons ;</t>
  </si>
  <si>
    <t>Queensland ;  &gt;&gt;&gt; Underemployed full-time workers who worked part-time for economic reasons ;  &gt; Males ;</t>
  </si>
  <si>
    <t>Queensland ;  &gt;&gt;&gt; Underemployed full-time workers who worked part-time for economic reasons ;  &gt; Females ;</t>
  </si>
  <si>
    <t>Queensland ;  &gt; Part-time workers ;  Persons ;</t>
  </si>
  <si>
    <t>Queensland ;  &gt; Part-time workers ;  &gt; Males ;</t>
  </si>
  <si>
    <t>Queensland ;  &gt; Part-time workers ;  &gt; Females ;</t>
  </si>
  <si>
    <t>Queensland ;  &gt;&gt; Part-time workers who did not prefer or were unavailable for more hours ;  Persons ;</t>
  </si>
  <si>
    <t>Queensland ;  &gt;&gt; Part-time workers who did not prefer or were unavailable for more hours ;  &gt; Males ;</t>
  </si>
  <si>
    <t>Queensland ;  &gt;&gt; Part-time workers who did not prefer or were unavailable for more hours ;  &gt; Females ;</t>
  </si>
  <si>
    <t>Queensland ;  &gt;&gt; Underemployed part-time workers who were available for more hours ;  Persons ;</t>
  </si>
  <si>
    <t>Queensland ;  &gt;&gt; Underemployed part-time workers who were available for more hours ;  &gt; Males ;</t>
  </si>
  <si>
    <t>Queensland ;  &gt;&gt; Underemployed part-time workers who were available for more hours ;  &gt; Females ;</t>
  </si>
  <si>
    <t>Queensland ;  &gt;&gt;&gt; Underemployed part-time workers who were available for more part-time hours ;  Persons ;</t>
  </si>
  <si>
    <t>Queensland ;  &gt;&gt;&gt; Underemployed part-time workers who were available for more part-time hours ;  &gt; Males ;</t>
  </si>
  <si>
    <t>Queensland ;  &gt;&gt;&gt; Underemployed part-time workers who were available for more part-time hours ;  &gt; Females ;</t>
  </si>
  <si>
    <t>Queensland ;  &gt;&gt;&gt; Underemployed part-time workers who were available for full-time hours ;  Persons ;</t>
  </si>
  <si>
    <t>Queensland ;  &gt;&gt;&gt; Underemployed part-time workers who were available for full-time hours ;  &gt; Males ;</t>
  </si>
  <si>
    <t>Queensland ;  &gt;&gt;&gt; Underemployed part-time workers who were available for full-time hours ;  &gt; Females ;</t>
  </si>
  <si>
    <t>South Australia ;  Employed ;  Persons ;</t>
  </si>
  <si>
    <t>South Australia ;  Employed ;  &gt; Males ;</t>
  </si>
  <si>
    <t>South Australia ;  Employed ;  &gt; Females ;</t>
  </si>
  <si>
    <t>South Australia ;  &gt; Full-time workers ;  Persons ;</t>
  </si>
  <si>
    <t>South Australia ;  &gt; Full-time workers ;  &gt; Males ;</t>
  </si>
  <si>
    <t>South Australia ;  &gt; Full-time workers ;  &gt; Females ;</t>
  </si>
  <si>
    <t>South Australia ;  &gt;&gt; Full-time workers who worked full-time last week ;  Persons ;</t>
  </si>
  <si>
    <t>South Australia ;  &gt;&gt; Full-time workers who worked full-time last week ;  &gt; Males ;</t>
  </si>
  <si>
    <t>South Australia ;  &gt;&gt; Full-time workers who worked full-time last week ;  &gt; Females ;</t>
  </si>
  <si>
    <t>South Australia ;  &gt;&gt; Full-time workers who worked part-time last week ;  Persons ;</t>
  </si>
  <si>
    <t>South Australia ;  &gt;&gt; Full-time workers who worked part-time last week ;  &gt; Males ;</t>
  </si>
  <si>
    <t>South Australia ;  &gt;&gt; Full-time workers who worked part-time last week ;  &gt; Females ;</t>
  </si>
  <si>
    <t>South Australia ;  &gt;&gt;&gt; Full-time workers who worked part-time for non-economic reasons ;  Persons ;</t>
  </si>
  <si>
    <t>South Australia ;  &gt;&gt;&gt; Full-time workers who worked part-time for non-economic reasons ;  &gt; Males ;</t>
  </si>
  <si>
    <t>South Australia ;  &gt;&gt;&gt; Full-time workers who worked part-time for non-economic reasons ;  &gt; Females ;</t>
  </si>
  <si>
    <t>South Australia ;  &gt;&gt;&gt; Underemployed full-time workers who worked part-time for economic reasons ;  Persons ;</t>
  </si>
  <si>
    <t>South Australia ;  &gt;&gt;&gt; Underemployed full-time workers who worked part-time for economic reasons ;  &gt; Males ;</t>
  </si>
  <si>
    <t>South Australia ;  &gt;&gt;&gt; Underemployed full-time workers who worked part-time for economic reasons ;  &gt; Females ;</t>
  </si>
  <si>
    <t>South Australia ;  &gt; Part-time workers ;  Persons ;</t>
  </si>
  <si>
    <t>South Australia ;  &gt; Part-time workers ;  &gt; Males ;</t>
  </si>
  <si>
    <t>South Australia ;  &gt; Part-time workers ;  &gt; Females ;</t>
  </si>
  <si>
    <t>South Australia ;  &gt;&gt; Part-time workers who did not prefer or were unavailable for more hours ;  Persons ;</t>
  </si>
  <si>
    <t>South Australia ;  &gt;&gt; Part-time workers who did not prefer or were unavailable for more hours ;  &gt; Males ;</t>
  </si>
  <si>
    <t>South Australia ;  &gt;&gt; Part-time workers who did not prefer or were unavailable for more hours ;  &gt; Females ;</t>
  </si>
  <si>
    <t>South Australia ;  &gt;&gt; Underemployed part-time workers who were available for more hours ;  Persons ;</t>
  </si>
  <si>
    <t>South Australia ;  &gt;&gt; Underemployed part-time workers who were available for more hours ;  &gt; Males ;</t>
  </si>
  <si>
    <t>South Australia ;  &gt;&gt; Underemployed part-time workers who were available for more hours ;  &gt; Females ;</t>
  </si>
  <si>
    <t>South Australia ;  &gt;&gt;&gt; Underemployed part-time workers who were available for more part-time hours ;  Persons ;</t>
  </si>
  <si>
    <t>South Australia ;  &gt;&gt;&gt; Underemployed part-time workers who were available for more part-time hours ;  &gt; Males ;</t>
  </si>
  <si>
    <t>South Australia ;  &gt;&gt;&gt; Underemployed part-time workers who were available for more part-time hours ;  &gt; Females ;</t>
  </si>
  <si>
    <t>South Australia ;  &gt;&gt;&gt; Underemployed part-time workers who were available for full-time hours ;  Persons ;</t>
  </si>
  <si>
    <t>South Australia ;  &gt;&gt;&gt; Underemployed part-time workers who were available for full-time hours ;  &gt; Males ;</t>
  </si>
  <si>
    <t>South Australia ;  &gt;&gt;&gt; Underemployed part-time workers who were available for full-time hours ;  &gt; Females ;</t>
  </si>
  <si>
    <t>Western Australia ;  Employed ;  Persons ;</t>
  </si>
  <si>
    <t>Western Australia ;  Employed ;  &gt; Males ;</t>
  </si>
  <si>
    <t>Western Australia ;  Employed ;  &gt; Females ;</t>
  </si>
  <si>
    <t>Western Australia ;  &gt; Full-time workers ;  Persons ;</t>
  </si>
  <si>
    <t>Western Australia ;  &gt; Full-time workers ;  &gt; Males ;</t>
  </si>
  <si>
    <t>Western Australia ;  &gt; Full-time workers ;  &gt; Females ;</t>
  </si>
  <si>
    <t>Western Australia ;  &gt;&gt; Full-time workers who worked full-time last week ;  Persons ;</t>
  </si>
  <si>
    <t>Western Australia ;  &gt;&gt; Full-time workers who worked full-time last week ;  &gt; Males ;</t>
  </si>
  <si>
    <t>Western Australia ;  &gt;&gt; Full-time workers who worked full-time last week ;  &gt; Females ;</t>
  </si>
  <si>
    <t>Western Australia ;  &gt;&gt; Full-time workers who worked part-time last week ;  Persons ;</t>
  </si>
  <si>
    <t>Western Australia ;  &gt;&gt; Full-time workers who worked part-time last week ;  &gt; Males ;</t>
  </si>
  <si>
    <t>Western Australia ;  &gt;&gt; Full-time workers who worked part-time last week ;  &gt; Females ;</t>
  </si>
  <si>
    <t>Western Australia ;  &gt;&gt;&gt; Full-time workers who worked part-time for non-economic reasons ;  Persons ;</t>
  </si>
  <si>
    <t>Western Australia ;  &gt;&gt;&gt; Full-time workers who worked part-time for non-economic reasons ;  &gt; Males ;</t>
  </si>
  <si>
    <t>Western Australia ;  &gt;&gt;&gt; Full-time workers who worked part-time for non-economic reasons ;  &gt; Females ;</t>
  </si>
  <si>
    <t>Western Australia ;  &gt;&gt;&gt; Underemployed full-time workers who worked part-time for economic reasons ;  Persons ;</t>
  </si>
  <si>
    <t>Western Australia ;  &gt;&gt;&gt; Underemployed full-time workers who worked part-time for economic reasons ;  &gt; Males ;</t>
  </si>
  <si>
    <t>Western Australia ;  &gt;&gt;&gt; Underemployed full-time workers who worked part-time for economic reasons ;  &gt; Females ;</t>
  </si>
  <si>
    <t>Western Australia ;  &gt; Part-time workers ;  Persons ;</t>
  </si>
  <si>
    <t>Western Australia ;  &gt; Part-time workers ;  &gt; Males ;</t>
  </si>
  <si>
    <t>Western Australia ;  &gt; Part-time workers ;  &gt; Females ;</t>
  </si>
  <si>
    <t>Western Australia ;  &gt;&gt; Part-time workers who did not prefer or were unavailable for more hours ;  Persons ;</t>
  </si>
  <si>
    <t>Western Australia ;  &gt;&gt; Part-time workers who did not prefer or were unavailable for more hours ;  &gt; Males ;</t>
  </si>
  <si>
    <t>Western Australia ;  &gt;&gt; Part-time workers who did not prefer or were unavailable for more hours ;  &gt; Females ;</t>
  </si>
  <si>
    <t>Western Australia ;  &gt;&gt; Underemployed part-time workers who were available for more hours ;  Persons ;</t>
  </si>
  <si>
    <t>Western Australia ;  &gt;&gt; Underemployed part-time workers who were available for more hours ;  &gt; Males ;</t>
  </si>
  <si>
    <t>Western Australia ;  &gt;&gt; Underemployed part-time workers who were available for more hours ;  &gt; Females ;</t>
  </si>
  <si>
    <t>Western Australia ;  &gt;&gt;&gt; Underemployed part-time workers who were available for more part-time hours ;  Persons ;</t>
  </si>
  <si>
    <t>Western Australia ;  &gt;&gt;&gt; Underemployed part-time workers who were available for more part-time hours ;  &gt; Males ;</t>
  </si>
  <si>
    <t>Western Australia ;  &gt;&gt;&gt; Underemployed part-time workers who were available for more part-time hours ;  &gt; Females ;</t>
  </si>
  <si>
    <t>Western Australia ;  &gt;&gt;&gt; Underemployed part-time workers who were available for full-time hours ;  Persons ;</t>
  </si>
  <si>
    <t>Western Australia ;  &gt;&gt;&gt; Underemployed part-time workers who were available for full-time hours ;  &gt; Males ;</t>
  </si>
  <si>
    <t>Western Australia ;  &gt;&gt;&gt; Underemployed part-time workers who were available for full-time hours ;  &gt; Females ;</t>
  </si>
  <si>
    <t>Tasmania ;  Employed ;  Persons ;</t>
  </si>
  <si>
    <t>Tasmania ;  Employed ;  &gt; Males ;</t>
  </si>
  <si>
    <t>Tasmania ;  Employed ;  &gt; Females ;</t>
  </si>
  <si>
    <t>Tasmania ;  &gt; Full-time workers ;  Persons ;</t>
  </si>
  <si>
    <t>Tasmania ;  &gt; Full-time workers ;  &gt; Males ;</t>
  </si>
  <si>
    <t>Tasmania ;  &gt; Full-time workers ;  &gt; Females ;</t>
  </si>
  <si>
    <t>Tasmania ;  &gt;&gt; Full-time workers who worked full-time last week ;  Persons ;</t>
  </si>
  <si>
    <t>Tasmania ;  &gt;&gt; Full-time workers who worked full-time last week ;  &gt; Males ;</t>
  </si>
  <si>
    <t>Tasmania ;  &gt;&gt; Full-time workers who worked full-time last week ;  &gt; Females ;</t>
  </si>
  <si>
    <t>Tasmania ;  &gt;&gt; Full-time workers who worked part-time last week ;  Persons ;</t>
  </si>
  <si>
    <t>Tasmania ;  &gt;&gt; Full-time workers who worked part-time last week ;  &gt; Males ;</t>
  </si>
  <si>
    <t>Tasmania ;  &gt;&gt; Full-time workers who worked part-time last week ;  &gt; Females ;</t>
  </si>
  <si>
    <t>Tasmania ;  &gt;&gt;&gt; Full-time workers who worked part-time for non-economic reasons ;  Persons ;</t>
  </si>
  <si>
    <t>Tasmania ;  &gt;&gt;&gt; Full-time workers who worked part-time for non-economic reasons ;  &gt; Males ;</t>
  </si>
  <si>
    <t>Tasmania ;  &gt;&gt;&gt; Full-time workers who worked part-time for non-economic reasons ;  &gt; Females ;</t>
  </si>
  <si>
    <t>Tasmania ;  &gt;&gt;&gt; Underemployed full-time workers who worked part-time for economic reasons ;  Persons ;</t>
  </si>
  <si>
    <t>Tasmania ;  &gt;&gt;&gt; Underemployed full-time workers who worked part-time for economic reasons ;  &gt; Males ;</t>
  </si>
  <si>
    <t>Tasmania ;  &gt;&gt;&gt; Underemployed full-time workers who worked part-time for economic reasons ;  &gt; Females ;</t>
  </si>
  <si>
    <t>Tasmania ;  &gt; Part-time workers ;  Persons ;</t>
  </si>
  <si>
    <t>Tasmania ;  &gt; Part-time workers ;  &gt; Males ;</t>
  </si>
  <si>
    <t>Tasmania ;  &gt; Part-time workers ;  &gt; Females ;</t>
  </si>
  <si>
    <t>Tasmania ;  &gt;&gt; Part-time workers who did not prefer or were unavailable for more hours ;  Persons ;</t>
  </si>
  <si>
    <t>Tasmania ;  &gt;&gt; Part-time workers who did not prefer or were unavailable for more hours ;  &gt; Males ;</t>
  </si>
  <si>
    <t>Tasmania ;  &gt;&gt; Part-time workers who did not prefer or were unavailable for more hours ;  &gt; Females ;</t>
  </si>
  <si>
    <t>Tasmania ;  &gt;&gt; Underemployed part-time workers who were available for more hours ;  Persons ;</t>
  </si>
  <si>
    <t>Tasmania ;  &gt;&gt; Underemployed part-time workers who were available for more hours ;  &gt; Males ;</t>
  </si>
  <si>
    <t>Tasmania ;  &gt;&gt; Underemployed part-time workers who were available for more hours ;  &gt; Females ;</t>
  </si>
  <si>
    <t>Tasmania ;  &gt;&gt;&gt; Underemployed part-time workers who were available for more part-time hours ;  Persons ;</t>
  </si>
  <si>
    <t>Tasmania ;  &gt;&gt;&gt; Underemployed part-time workers who were available for more part-time hours ;  &gt; Males ;</t>
  </si>
  <si>
    <t>Tasmania ;  &gt;&gt;&gt; Underemployed part-time workers who were available for more part-time hours ;  &gt; Females ;</t>
  </si>
  <si>
    <t>Tasmania ;  &gt;&gt;&gt; Underemployed part-time workers who were available for full-time hours ;  Persons ;</t>
  </si>
  <si>
    <t>Tasmania ;  &gt;&gt;&gt; Underemployed part-time workers who were available for full-time hours ;  &gt; Males ;</t>
  </si>
  <si>
    <t>Tasmania ;  &gt;&gt;&gt; Underemployed part-time workers who were available for full-time hours ;  &gt; Females ;</t>
  </si>
  <si>
    <t>Northern Territory ;  Employed ;  Persons ;</t>
  </si>
  <si>
    <t>Northern Territory ;  Employed ;  &gt; Males ;</t>
  </si>
  <si>
    <t>Northern Territory ;  Employed ;  &gt; Females ;</t>
  </si>
  <si>
    <t>Northern Territory ;  &gt; Full-time workers ;  Persons ;</t>
  </si>
  <si>
    <t>Northern Territory ;  &gt; Full-time workers ;  &gt; Males ;</t>
  </si>
  <si>
    <t>Northern Territory ;  &gt; Full-time workers ;  &gt; Females ;</t>
  </si>
  <si>
    <t>Northern Territory ;  &gt;&gt; Full-time workers who worked full-time last week ;  Persons ;</t>
  </si>
  <si>
    <t>Northern Territory ;  &gt;&gt; Full-time workers who worked full-time last week ;  &gt; Males ;</t>
  </si>
  <si>
    <t>Northern Territory ;  &gt;&gt; Full-time workers who worked full-time last week ;  &gt; Females ;</t>
  </si>
  <si>
    <t>Northern Territory ;  &gt;&gt; Full-time workers who worked part-time last week ;  Persons ;</t>
  </si>
  <si>
    <t>Northern Territory ;  &gt;&gt; Full-time workers who worked part-time last week ;  &gt; Males ;</t>
  </si>
  <si>
    <t>Northern Territory ;  &gt;&gt; Full-time workers who worked part-time last week ;  &gt; Females ;</t>
  </si>
  <si>
    <t>Northern Territory ;  &gt;&gt;&gt; Full-time workers who worked part-time for non-economic reasons ;  Persons ;</t>
  </si>
  <si>
    <t>Northern Territory ;  &gt;&gt;&gt; Full-time workers who worked part-time for non-economic reasons ;  &gt; Males ;</t>
  </si>
  <si>
    <t>Northern Territory ;  &gt;&gt;&gt; Full-time workers who worked part-time for non-economic reasons ;  &gt; Females ;</t>
  </si>
  <si>
    <t>Northern Territory ;  &gt;&gt;&gt; Underemployed full-time workers who worked part-time for economic reasons ;  Persons ;</t>
  </si>
  <si>
    <t>Northern Territory ;  &gt;&gt;&gt; Underemployed full-time workers who worked part-time for economic reasons ;  &gt; Males ;</t>
  </si>
  <si>
    <t>Northern Territory ;  &gt;&gt;&gt; Underemployed full-time workers who worked part-time for economic reasons ;  &gt; Females ;</t>
  </si>
  <si>
    <t>Northern Territory ;  &gt; Part-time workers ;  Persons ;</t>
  </si>
  <si>
    <t>Northern Territory ;  &gt; Part-time workers ;  &gt; Males ;</t>
  </si>
  <si>
    <t>Northern Territory ;  &gt; Part-time workers ;  &gt; Females ;</t>
  </si>
  <si>
    <t>Northern Territory ;  &gt;&gt; Part-time workers who did not prefer or were unavailable for more hours ;  Persons ;</t>
  </si>
  <si>
    <t>Northern Territory ;  &gt;&gt; Part-time workers who did not prefer or were unavailable for more hours ;  &gt; Males ;</t>
  </si>
  <si>
    <t>Northern Territory ;  &gt;&gt; Part-time workers who did not prefer or were unavailable for more hours ;  &gt; Females ;</t>
  </si>
  <si>
    <t>Northern Territory ;  &gt;&gt; Underemployed part-time workers who were available for more hours ;  Persons ;</t>
  </si>
  <si>
    <t>Northern Territory ;  &gt;&gt; Underemployed part-time workers who were available for more hours ;  &gt; Males ;</t>
  </si>
  <si>
    <t>Northern Territory ;  &gt;&gt; Underemployed part-time workers who were available for more hours ;  &gt; Females ;</t>
  </si>
  <si>
    <t>Northern Territory ;  &gt;&gt;&gt; Underemployed part-time workers who were available for more part-time hours ;  Persons ;</t>
  </si>
  <si>
    <t>Northern Territory ;  &gt;&gt;&gt; Underemployed part-time workers who were available for more part-time hours ;  &gt; Males ;</t>
  </si>
  <si>
    <t>Northern Territory ;  &gt;&gt;&gt; Underemployed part-time workers who were available for more part-time hours ;  &gt; Females ;</t>
  </si>
  <si>
    <t>Northern Territory ;  &gt;&gt;&gt; Underemployed part-time workers who were available for full-time hours ;  Persons ;</t>
  </si>
  <si>
    <t>Northern Territory ;  &gt;&gt;&gt; Underemployed part-time workers who were available for full-time hours ;  &gt; Males ;</t>
  </si>
  <si>
    <t>Northern Territory ;  &gt;&gt;&gt; Underemployed part-time workers who were available for full-time hours ;  &gt; Females ;</t>
  </si>
  <si>
    <t>Australian Capital Territory ;  Employed ;  Persons ;</t>
  </si>
  <si>
    <t>Australian Capital Territory ;  Employed ;  &gt; Males ;</t>
  </si>
  <si>
    <t>Australian Capital Territory ;  Employed ;  &gt; Females ;</t>
  </si>
  <si>
    <t>Australian Capital Territory ;  &gt; Full-time workers ;  Persons ;</t>
  </si>
  <si>
    <t>Australian Capital Territory ;  &gt; Full-time workers ;  &gt; Males ;</t>
  </si>
  <si>
    <t>Australian Capital Territory ;  &gt; Full-time workers ;  &gt; Females ;</t>
  </si>
  <si>
    <t>Australian Capital Territory ;  &gt;&gt; Full-time workers who worked full-time last week ;  Persons ;</t>
  </si>
  <si>
    <t>Australian Capital Territory ;  &gt;&gt; Full-time workers who worked full-time last week ;  &gt; Males ;</t>
  </si>
  <si>
    <t>Australian Capital Territory ;  &gt;&gt; Full-time workers who worked full-time last week ;  &gt; Females ;</t>
  </si>
  <si>
    <t>Australian Capital Territory ;  &gt;&gt; Full-time workers who worked part-time last week ;  Persons ;</t>
  </si>
  <si>
    <t>Australian Capital Territory ;  &gt;&gt; Full-time workers who worked part-time last week ;  &gt; Males ;</t>
  </si>
  <si>
    <t>Australian Capital Territory ;  &gt;&gt; Full-time workers who worked part-time last week ;  &gt; Females ;</t>
  </si>
  <si>
    <t>Australian Capital Territory ;  &gt;&gt;&gt; Full-time workers who worked part-time for non-economic reasons ;  Persons ;</t>
  </si>
  <si>
    <t>Australian Capital Territory ;  &gt;&gt;&gt; Full-time workers who worked part-time for non-economic reasons ;  &gt; Males ;</t>
  </si>
  <si>
    <t>Australian Capital Territory ;  &gt;&gt;&gt; Full-time workers who worked part-time for non-economic reasons ;  &gt; Females ;</t>
  </si>
  <si>
    <t>Australian Capital Territory ;  &gt;&gt;&gt; Underemployed full-time workers who worked part-time for economic reasons ;  Persons ;</t>
  </si>
  <si>
    <t>Australian Capital Territory ;  &gt;&gt;&gt; Underemployed full-time workers who worked part-time for economic reasons ;  &gt; Males ;</t>
  </si>
  <si>
    <t>Australian Capital Territory ;  &gt;&gt;&gt; Underemployed full-time workers who worked part-time for economic reasons ;  &gt; Females ;</t>
  </si>
  <si>
    <t>Australian Capital Territory ;  &gt; Part-time workers ;  Persons ;</t>
  </si>
  <si>
    <t>Australian Capital Territory ;  &gt; Part-time workers ;  &gt; Males ;</t>
  </si>
  <si>
    <t>Australian Capital Territory ;  &gt; Part-time workers ;  &gt; Females ;</t>
  </si>
  <si>
    <t>Australian Capital Territory ;  &gt;&gt; Part-time workers who did not prefer or were unavailable for more hours ;  Persons ;</t>
  </si>
  <si>
    <t>Australian Capital Territory ;  &gt;&gt; Part-time workers who did not prefer or were unavailable for more hours ;  &gt; Males ;</t>
  </si>
  <si>
    <t>Australian Capital Territory ;  &gt;&gt; Part-time workers who did not prefer or were unavailable for more hours ;  &gt; Females ;</t>
  </si>
  <si>
    <t>Australian Capital Territory ;  &gt;&gt; Underemployed part-time workers who were available for more hours ;  Persons ;</t>
  </si>
  <si>
    <t>Australian Capital Territory ;  &gt;&gt; Underemployed part-time workers who were available for more hours ;  &gt; Males ;</t>
  </si>
  <si>
    <t>Australian Capital Territory ;  &gt;&gt; Underemployed part-time workers who were available for more hours ;  &gt; Females ;</t>
  </si>
  <si>
    <t>Australian Capital Territory ;  &gt;&gt;&gt; Underemployed part-time workers who were available for more part-time hours ;  Persons ;</t>
  </si>
  <si>
    <t>Australian Capital Territory ;  &gt;&gt;&gt; Underemployed part-time workers who were available for more part-time hours ;  &gt; Males ;</t>
  </si>
  <si>
    <t>Australian Capital Territory ;  &gt;&gt;&gt; Underemployed part-time workers who were available for more part-time hours ;  &gt; Females ;</t>
  </si>
  <si>
    <t>Australian Capital Territory ;  &gt;&gt;&gt; Underemployed part-time workers who were available for full-time hours ;  Persons ;</t>
  </si>
  <si>
    <t>Australian Capital Territory ;  &gt;&gt;&gt; Underemployed part-time workers who were available for full-time hours ;  &gt; Males ;</t>
  </si>
  <si>
    <t>Australian Capital Territory ;  &gt;&gt;&gt; Underemployed part-time workers who were available for full-time hours ;  &gt; Females ;</t>
  </si>
  <si>
    <t>A125194874C</t>
  </si>
  <si>
    <t>A125192498X</t>
  </si>
  <si>
    <t>A125190106R</t>
  </si>
  <si>
    <t>A125194858C</t>
  </si>
  <si>
    <t>A125192482F</t>
  </si>
  <si>
    <t>A125190142X</t>
  </si>
  <si>
    <t>A125194894L</t>
  </si>
  <si>
    <t>A125192518W</t>
  </si>
  <si>
    <t>A125190126X</t>
  </si>
  <si>
    <t>A125194878L</t>
  </si>
  <si>
    <t>A125192502C</t>
  </si>
  <si>
    <t>A125190146J</t>
  </si>
  <si>
    <t>A125194898W</t>
  </si>
  <si>
    <t>A125192522L</t>
  </si>
  <si>
    <t>A125190350T</t>
  </si>
  <si>
    <t>A125195102W</t>
  </si>
  <si>
    <t>A125192726R</t>
  </si>
  <si>
    <t>A125190330J</t>
  </si>
  <si>
    <t>A125195082X</t>
  </si>
  <si>
    <t>A125192706F</t>
  </si>
  <si>
    <t>A125190354A</t>
  </si>
  <si>
    <t>A125195106F</t>
  </si>
  <si>
    <t>A125192730F</t>
  </si>
  <si>
    <t>A125190358K</t>
  </si>
  <si>
    <t>A125195110W</t>
  </si>
  <si>
    <t>A125192734R</t>
  </si>
  <si>
    <t>A125190334T</t>
  </si>
  <si>
    <t>A125195086J</t>
  </si>
  <si>
    <t>A125192710W</t>
  </si>
  <si>
    <t>A125190338A</t>
  </si>
  <si>
    <t>A125195090X</t>
  </si>
  <si>
    <t>A125192714F</t>
  </si>
  <si>
    <t>A125190342T</t>
  </si>
  <si>
    <t>A125195094J</t>
  </si>
  <si>
    <t>A125192718R</t>
  </si>
  <si>
    <t>A125190326T</t>
  </si>
  <si>
    <t>A125195078J</t>
  </si>
  <si>
    <t>A125192702W</t>
  </si>
  <si>
    <t>A125190362A</t>
  </si>
  <si>
    <t>A125195114F</t>
  </si>
  <si>
    <t>A125192738X</t>
  </si>
  <si>
    <t>A125190346A</t>
  </si>
  <si>
    <t>A125195098T</t>
  </si>
  <si>
    <t>A125192722F</t>
  </si>
  <si>
    <t>A125190366K</t>
  </si>
  <si>
    <t>A125195118R</t>
  </si>
  <si>
    <t>A125192742R</t>
  </si>
  <si>
    <t>A125190394V</t>
  </si>
  <si>
    <t>A125195146X</t>
  </si>
  <si>
    <t>A125192770X</t>
  </si>
  <si>
    <t>A125190374K</t>
  </si>
  <si>
    <t>A125195126R</t>
  </si>
  <si>
    <t>A125192750R</t>
  </si>
  <si>
    <t>A125190398C</t>
  </si>
  <si>
    <t>A125195150R</t>
  </si>
  <si>
    <t>A125192774J</t>
  </si>
  <si>
    <t>A125190402J</t>
  </si>
  <si>
    <t>A125195154X</t>
  </si>
  <si>
    <t>A125192778T</t>
  </si>
  <si>
    <t>A125190378V</t>
  </si>
  <si>
    <t>A125195130F</t>
  </si>
  <si>
    <t>A125192754X</t>
  </si>
  <si>
    <t>A125190382K</t>
  </si>
  <si>
    <t>A125195134R</t>
  </si>
  <si>
    <t>A125192758J</t>
  </si>
  <si>
    <t>A125190386V</t>
  </si>
  <si>
    <t>A125195138X</t>
  </si>
  <si>
    <t>A125192762X</t>
  </si>
  <si>
    <t>A125190370A</t>
  </si>
  <si>
    <t>A125195122F</t>
  </si>
  <si>
    <t>A125192746X</t>
  </si>
  <si>
    <t>A125190406T</t>
  </si>
  <si>
    <t>A125195158J</t>
  </si>
  <si>
    <t>A125192782J</t>
  </si>
  <si>
    <t>A125190390K</t>
  </si>
  <si>
    <t>A125195142R</t>
  </si>
  <si>
    <t>A125192766J</t>
  </si>
  <si>
    <t>A125190410J</t>
  </si>
  <si>
    <t>A125195162X</t>
  </si>
  <si>
    <t>A125192786T</t>
  </si>
  <si>
    <t>A125190174T</t>
  </si>
  <si>
    <t>A125194926V</t>
  </si>
  <si>
    <t>A125192550W</t>
  </si>
  <si>
    <t>A125190154J</t>
  </si>
  <si>
    <t>A125194906K</t>
  </si>
  <si>
    <t>A125192530L</t>
  </si>
  <si>
    <t>A125190178A</t>
  </si>
  <si>
    <t>A125194930K</t>
  </si>
  <si>
    <t>A125192554F</t>
  </si>
  <si>
    <t>A125190182T</t>
  </si>
  <si>
    <t>A125194934V</t>
  </si>
  <si>
    <t>A125192558R</t>
  </si>
  <si>
    <t>A125190158T</t>
  </si>
  <si>
    <t>A125194910A</t>
  </si>
  <si>
    <t>A125192534W</t>
  </si>
  <si>
    <t>A125190162J</t>
  </si>
  <si>
    <t>A125194914K</t>
  </si>
  <si>
    <t>A125192538F</t>
  </si>
  <si>
    <t>A125190166T</t>
  </si>
  <si>
    <t>A125194918V</t>
  </si>
  <si>
    <t>A125192542W</t>
  </si>
  <si>
    <t>A125190150X</t>
  </si>
  <si>
    <t>A125194902A</t>
  </si>
  <si>
    <t>A125192526W</t>
  </si>
  <si>
    <t>A125190186A</t>
  </si>
  <si>
    <t>A125194938C</t>
  </si>
  <si>
    <t>A125192562F</t>
  </si>
  <si>
    <t>A125190170J</t>
  </si>
  <si>
    <t>A125194922K</t>
  </si>
  <si>
    <t>A125192546F</t>
  </si>
  <si>
    <t>A125190190T</t>
  </si>
  <si>
    <t>A125194942V</t>
  </si>
  <si>
    <t>A125192566R</t>
  </si>
  <si>
    <t>A125190218J</t>
  </si>
  <si>
    <t>A125194970C</t>
  </si>
  <si>
    <t>A125192594X</t>
  </si>
  <si>
    <t>A125190198K</t>
  </si>
  <si>
    <t>A125194950V</t>
  </si>
  <si>
    <t>A125192574R</t>
  </si>
  <si>
    <t>A125190222X</t>
  </si>
  <si>
    <t>A125194974L</t>
  </si>
  <si>
    <t>A125192598J</t>
  </si>
  <si>
    <t>A125190226J</t>
  </si>
  <si>
    <t>A125194978W</t>
  </si>
  <si>
    <t>A125192602L</t>
  </si>
  <si>
    <t>A125190202R</t>
  </si>
  <si>
    <t>A125194954C</t>
  </si>
  <si>
    <t>A125192578X</t>
  </si>
  <si>
    <t>A125190206X</t>
  </si>
  <si>
    <t>A125194958L</t>
  </si>
  <si>
    <t>A125192582R</t>
  </si>
  <si>
    <t>A125190210R</t>
  </si>
  <si>
    <t>A125194962C</t>
  </si>
  <si>
    <t>A125192586X</t>
  </si>
  <si>
    <t>A125190194A</t>
  </si>
  <si>
    <t>A125194946C</t>
  </si>
  <si>
    <t>A125192570F</t>
  </si>
  <si>
    <t>A125190230X</t>
  </si>
  <si>
    <t>A125194982L</t>
  </si>
  <si>
    <t>A125192606W</t>
  </si>
  <si>
    <t>A125190214X</t>
  </si>
  <si>
    <t>A125194966L</t>
  </si>
  <si>
    <t>A125192590R</t>
  </si>
  <si>
    <t>A125190234J</t>
  </si>
  <si>
    <t>A125194986W</t>
  </si>
  <si>
    <t>A125192610L</t>
  </si>
  <si>
    <t>A125190262T</t>
  </si>
  <si>
    <t>A125195014W</t>
  </si>
  <si>
    <t>A125192638R</t>
  </si>
  <si>
    <t>A125190242J</t>
  </si>
  <si>
    <t>A125194994W</t>
  </si>
  <si>
    <t>A125192618F</t>
  </si>
  <si>
    <t>A125190266A</t>
  </si>
  <si>
    <t>A125195018F</t>
  </si>
  <si>
    <t>A125192642F</t>
  </si>
  <si>
    <t>A125190270T</t>
  </si>
  <si>
    <t>A125195022W</t>
  </si>
  <si>
    <t>A125192646R</t>
  </si>
  <si>
    <t>A125190246T</t>
  </si>
  <si>
    <t>A125194998F</t>
  </si>
  <si>
    <t>A125192622W</t>
  </si>
  <si>
    <t>A125190250J</t>
  </si>
  <si>
    <t>A125195002L</t>
  </si>
  <si>
    <t>A125192626F</t>
  </si>
  <si>
    <t>A125190254T</t>
  </si>
  <si>
    <t>A125195006W</t>
  </si>
  <si>
    <t>A125192630W</t>
  </si>
  <si>
    <t>A125190238T</t>
  </si>
  <si>
    <t>A125194990L</t>
  </si>
  <si>
    <t>A125192614W</t>
  </si>
  <si>
    <t>A125190274A</t>
  </si>
  <si>
    <t>A125195026F</t>
  </si>
  <si>
    <t>A125192650F</t>
  </si>
  <si>
    <t>A125190258A</t>
  </si>
  <si>
    <t>A125195010L</t>
  </si>
  <si>
    <t>A125192634F</t>
  </si>
  <si>
    <t>A125190278K</t>
  </si>
  <si>
    <t>A125195030W</t>
  </si>
  <si>
    <t>A125192654R</t>
  </si>
  <si>
    <t>A125190086T</t>
  </si>
  <si>
    <t>A125194838V</t>
  </si>
  <si>
    <t>A125192462W</t>
  </si>
  <si>
    <t>A125190066J</t>
  </si>
  <si>
    <t>A125194818K</t>
  </si>
  <si>
    <t>A125192442L</t>
  </si>
  <si>
    <t>A125190090J</t>
  </si>
  <si>
    <t>A125194842K</t>
  </si>
  <si>
    <t>A125192466F</t>
  </si>
  <si>
    <t>A125190094T</t>
  </si>
  <si>
    <t>A125194846V</t>
  </si>
  <si>
    <t>A125192470W</t>
  </si>
  <si>
    <t>A125190070X</t>
  </si>
  <si>
    <t>A125194822A</t>
  </si>
  <si>
    <t>A125192446W</t>
  </si>
  <si>
    <t>A125190074J</t>
  </si>
  <si>
    <t>A125194826K</t>
  </si>
  <si>
    <t>A125192450L</t>
  </si>
  <si>
    <t>A125190078T</t>
  </si>
  <si>
    <t>A125194830A</t>
  </si>
  <si>
    <t>A125192454W</t>
  </si>
  <si>
    <t>A125190062X</t>
  </si>
  <si>
    <t>A125194814A</t>
  </si>
  <si>
    <t>A125192438W</t>
  </si>
  <si>
    <t>A125190098A</t>
  </si>
  <si>
    <t>A125194850K</t>
  </si>
  <si>
    <t>A125192474F</t>
  </si>
  <si>
    <t>A125190082J</t>
  </si>
  <si>
    <t>A125194834K</t>
  </si>
  <si>
    <t>A125192458F</t>
  </si>
  <si>
    <t>A125190102F</t>
  </si>
  <si>
    <t>A125194854V</t>
  </si>
  <si>
    <t>A125192478R</t>
  </si>
  <si>
    <t>Time Series Workbook</t>
  </si>
  <si>
    <t>6229.0 Underemployed workers</t>
  </si>
  <si>
    <t>Table 3. Underemployment status of full-time and part-time workers</t>
  </si>
  <si>
    <t>E N Q U I R I E S</t>
  </si>
  <si>
    <t>Enquiries</t>
  </si>
  <si>
    <t>Data Item Description</t>
  </si>
  <si>
    <t>No. Obs.</t>
  </si>
  <si>
    <t>Freq.</t>
  </si>
  <si>
    <t>© Commonwealth of Australia  2025</t>
  </si>
  <si>
    <t>Annual</t>
  </si>
  <si>
    <r>
      <t xml:space="preserve">or contact the Labour Surveys Branch at </t>
    </r>
    <r>
      <rPr>
        <sz val="8"/>
        <color rgb="FF0000FF"/>
        <rFont val="Arial"/>
        <family val="2"/>
      </rPr>
      <t>labour.statistics@abs.gov.au</t>
    </r>
    <r>
      <rPr>
        <sz val="8"/>
        <color theme="1"/>
        <rFont val="Arial"/>
        <family val="2"/>
      </rPr>
      <t>.</t>
    </r>
  </si>
  <si>
    <r>
      <t xml:space="preserve">For further information about these and related statistics visit </t>
    </r>
    <r>
      <rPr>
        <sz val="8"/>
        <color rgb="FF0000FF"/>
        <rFont val="Arial"/>
        <family val="2"/>
      </rPr>
      <t>www.abs.gov.au/about/contact-us</t>
    </r>
  </si>
  <si>
    <t>Released at 11:30 am (Canberra time) Tue 29 July 2025</t>
  </si>
  <si>
    <t>Contents</t>
  </si>
  <si>
    <t>Tables</t>
  </si>
  <si>
    <t>Table 3.1 - Underemployment status of full-time and part-time workers by age, February 2025</t>
  </si>
  <si>
    <t>Table 3.2 - Underemployment status of full-time and part-time workers by state and territory, February 2025</t>
  </si>
  <si>
    <t>Index</t>
  </si>
  <si>
    <t>Time Series Index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</si>
  <si>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</si>
  <si>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Underemployed workers, February 2025</t>
  </si>
  <si>
    <t>Summary</t>
  </si>
  <si>
    <t>Methodology</t>
  </si>
  <si>
    <t>Select an age group:</t>
  </si>
  <si>
    <t>15 years and over</t>
  </si>
  <si>
    <t>Time Series IDs</t>
  </si>
  <si>
    <t>Persons</t>
  </si>
  <si>
    <t>Males</t>
  </si>
  <si>
    <t>Females</t>
  </si>
  <si>
    <t>'000</t>
  </si>
  <si>
    <t>Underemployment status</t>
  </si>
  <si>
    <t>Employed</t>
  </si>
  <si>
    <t>Full-time workers</t>
  </si>
  <si>
    <t>Full-time workers who worked full-time hours last week</t>
  </si>
  <si>
    <t>Full-time workers who worked part-time hours last week</t>
  </si>
  <si>
    <t>Full-time workers who worked part-time hours for non-economic reasons</t>
  </si>
  <si>
    <t>Underemployed full-time workers who worked part-time hours for economic reasons</t>
  </si>
  <si>
    <t>Part-time workers</t>
  </si>
  <si>
    <t>Part-time workers who did not prefer or were unavailable for more hours</t>
  </si>
  <si>
    <t>Underemployed part-time workers who preferred and were available for more hours</t>
  </si>
  <si>
    <t>Underemployed part-time workers who preferred and were available for more part-time hours</t>
  </si>
  <si>
    <t>Underemployed part-time workers who preferred and were available for full-time hours</t>
  </si>
  <si>
    <t>15 to 64 years</t>
  </si>
  <si>
    <t>15 to 24 years</t>
  </si>
  <si>
    <t>25 to 44 years</t>
  </si>
  <si>
    <t>45 to 64 years</t>
  </si>
  <si>
    <t>65 years and over</t>
  </si>
  <si>
    <t>Select a state or territory:</t>
  </si>
  <si>
    <t>Australia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</si>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</sst>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m\-yyyy"/>
    <numFmt numFmtId="165" formatCode="0.0;\-0.0;0.0;@"/>
    <numFmt numFmtId="166" formatCode="#,##0.0"/>
  </numFmts>
  <fonts count="38"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sz val="8"/>
      <color indexed="81"/>
      <name val="Tahoma"/>
      <family val="2"/>
    </font>
    <font>
      <b/>
      <sz val="10"/>
      <color theme="1"/>
      <name val="Arial"/>
      <family val="2"/>
    </font>
    <font>
      <b/>
      <sz val="10"/>
      <color rgb="FFFFFFFF"/>
      <name val="Arial"/>
      <family val="2"/>
    </font>
    <font>
      <b/>
      <sz val="12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rgb="FF0000FF"/>
      <name val="Calibri"/>
      <family val="2"/>
      <scheme val="minor"/>
    </font>
    <font>
      <u/>
      <sz val="8"/>
      <color rgb="FF0000FF"/>
      <name val="Calibri"/>
      <family val="2"/>
      <scheme val="minor"/>
    </font>
    <font>
      <sz val="8"/>
      <color rgb="FF0000FF"/>
      <name val="Arial"/>
      <family val="2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10"/>
      <name val="Tahoma"/>
      <family val="2"/>
    </font>
    <font>
      <sz val="11"/>
      <color theme="1"/>
      <name val="Arial"/>
      <family val="2"/>
    </font>
    <font>
      <b/>
      <sz val="12"/>
      <color rgb="FF000000"/>
      <name val="Arial"/>
      <family val="2"/>
    </font>
    <font>
      <b/>
      <sz val="8"/>
      <color rgb="FF000000"/>
      <name val="Arial"/>
      <family val="2"/>
    </font>
    <font>
      <u/>
      <sz val="10"/>
      <color indexed="12"/>
      <name val="Tahoma"/>
      <family val="2"/>
    </font>
    <font>
      <sz val="8"/>
      <color indexed="12"/>
      <name val="Arial"/>
      <family val="2"/>
    </font>
    <font>
      <sz val="8"/>
      <color rgb="FF000000"/>
      <name val="Arial"/>
      <family val="2"/>
    </font>
    <font>
      <sz val="12"/>
      <color rgb="FF000000"/>
      <name val="Arial"/>
      <family val="2"/>
    </font>
    <font>
      <b/>
      <sz val="12"/>
      <color indexed="12"/>
      <name val="Arial"/>
      <family val="2"/>
    </font>
    <font>
      <b/>
      <sz val="10"/>
      <color rgb="FF000000"/>
      <name val="Arial"/>
      <family val="2"/>
    </font>
    <font>
      <i/>
      <sz val="8"/>
      <name val="FrnkGothITC Bk BT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sz val="8"/>
      <name val="Microsoft Sans Serif"/>
      <family val="2"/>
    </font>
    <font>
      <b/>
      <sz val="8"/>
      <name val="Arial"/>
      <family val="2"/>
    </font>
    <font>
      <b/>
      <sz val="9"/>
      <name val="Arial"/>
      <family val="2"/>
    </font>
    <font>
      <b/>
      <sz val="8"/>
      <color rgb="FFFF0000"/>
      <name val="Arial"/>
      <family val="2"/>
    </font>
    <font>
      <u/>
      <sz val="8"/>
      <color theme="10"/>
      <name val="Calibri"/>
      <family val="2"/>
      <scheme val="minor"/>
    </font>
    <font>
      <u/>
      <sz val="8"/>
      <color theme="10"/>
      <name val="Arial"/>
      <family val="2"/>
    </font>
    <font>
      <b/>
      <sz val="10"/>
      <name val="Tahoma"/>
      <family val="2"/>
    </font>
    <font>
      <sz val="8"/>
      <color rgb="FFFF0000"/>
      <name val="Arial"/>
      <family val="2"/>
    </font>
    <font>
      <b/>
      <sz val="10"/>
      <color rgb="FFFF0000"/>
      <name val="Tahoma"/>
      <family val="2"/>
    </font>
    <font>
      <sz val="10"/>
      <color rgb="FFFF0000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2">
    <xf numFmtId="0" fontId="0" fillId="0" borderId="0"/>
    <xf numFmtId="0" fontId="7" fillId="0" borderId="0" applyNumberFormat="0" applyFill="0" applyBorder="0" applyAlignment="0" applyProtection="0"/>
    <xf numFmtId="0" fontId="13" fillId="0" borderId="0"/>
    <xf numFmtId="0" fontId="15" fillId="0" borderId="0"/>
    <xf numFmtId="0" fontId="16" fillId="0" borderId="0"/>
    <xf numFmtId="0" fontId="19" fillId="0" borderId="0"/>
    <xf numFmtId="0" fontId="25" fillId="0" borderId="0">
      <alignment horizontal="left"/>
    </xf>
    <xf numFmtId="0" fontId="15" fillId="0" borderId="0"/>
    <xf numFmtId="0" fontId="28" fillId="0" borderId="0">
      <alignment horizontal="center"/>
    </xf>
    <xf numFmtId="0" fontId="28" fillId="0" borderId="0">
      <alignment horizontal="center" vertical="center" wrapText="1"/>
    </xf>
    <xf numFmtId="0" fontId="13" fillId="0" borderId="0">
      <alignment horizontal="left" vertical="center" wrapText="1"/>
    </xf>
    <xf numFmtId="0" fontId="11" fillId="0" borderId="0"/>
  </cellStyleXfs>
  <cellXfs count="73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1" fillId="0" borderId="0" xfId="0" applyFont="1" applyAlignment="1">
      <alignment horizontal="right" wrapText="1"/>
    </xf>
    <xf numFmtId="0" fontId="2" fillId="0" borderId="0" xfId="0" applyFont="1"/>
    <xf numFmtId="164" fontId="2" fillId="0" borderId="0" xfId="0" applyNumberFormat="1" applyFont="1"/>
    <xf numFmtId="164" fontId="1" fillId="0" borderId="0" xfId="0" applyNumberFormat="1" applyFont="1"/>
    <xf numFmtId="0" fontId="1" fillId="0" borderId="0" xfId="0" quotePrefix="1" applyFont="1" applyAlignment="1">
      <alignment horizontal="right"/>
    </xf>
    <xf numFmtId="0" fontId="1" fillId="0" borderId="0" xfId="0" applyFont="1" applyAlignment="1">
      <alignment horizontal="right"/>
    </xf>
    <xf numFmtId="165" fontId="1" fillId="0" borderId="0" xfId="0" applyNumberFormat="1" applyFont="1"/>
    <xf numFmtId="164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0" fontId="1" fillId="2" borderId="0" xfId="0" applyFont="1" applyFill="1" applyAlignment="1">
      <alignment horizontal="left"/>
    </xf>
    <xf numFmtId="0" fontId="5" fillId="2" borderId="0" xfId="0" applyFont="1" applyFill="1" applyAlignment="1">
      <alignment horizontal="left"/>
    </xf>
    <xf numFmtId="49" fontId="6" fillId="0" borderId="0" xfId="0" applyNumberFormat="1" applyFont="1" applyAlignment="1">
      <alignment horizontal="left"/>
    </xf>
    <xf numFmtId="0" fontId="4" fillId="0" borderId="0" xfId="0" applyFont="1" applyAlignment="1">
      <alignment horizontal="left"/>
    </xf>
    <xf numFmtId="0" fontId="8" fillId="0" borderId="0" xfId="1" applyFont="1" applyAlignment="1">
      <alignment horizontal="left"/>
    </xf>
    <xf numFmtId="0" fontId="1" fillId="0" borderId="1" xfId="0" applyFont="1" applyBorder="1" applyAlignment="1">
      <alignment horizontal="left"/>
    </xf>
    <xf numFmtId="0" fontId="2" fillId="0" borderId="0" xfId="0" applyFont="1" applyAlignment="1">
      <alignment horizontal="left" wrapText="1"/>
    </xf>
    <xf numFmtId="0" fontId="9" fillId="0" borderId="0" xfId="1" applyFont="1" applyAlignment="1">
      <alignment horizontal="left"/>
    </xf>
    <xf numFmtId="0" fontId="1" fillId="0" borderId="0" xfId="0" quotePrefix="1" applyFont="1" applyAlignment="1">
      <alignment horizontal="left"/>
    </xf>
    <xf numFmtId="0" fontId="14" fillId="0" borderId="0" xfId="2" applyFont="1" applyAlignment="1">
      <alignment horizontal="left" vertical="center"/>
    </xf>
    <xf numFmtId="0" fontId="15" fillId="0" borderId="0" xfId="3"/>
    <xf numFmtId="0" fontId="16" fillId="0" borderId="0" xfId="4"/>
    <xf numFmtId="0" fontId="17" fillId="0" borderId="0" xfId="4" applyFont="1" applyAlignment="1">
      <alignment horizontal="left"/>
    </xf>
    <xf numFmtId="0" fontId="18" fillId="0" borderId="0" xfId="4" applyFont="1" applyAlignment="1">
      <alignment horizontal="left"/>
    </xf>
    <xf numFmtId="0" fontId="20" fillId="0" borderId="0" xfId="5" applyFont="1" applyAlignment="1">
      <alignment horizontal="center"/>
    </xf>
    <xf numFmtId="0" fontId="21" fillId="0" borderId="0" xfId="4" applyFont="1" applyAlignment="1">
      <alignment horizontal="left"/>
    </xf>
    <xf numFmtId="0" fontId="24" fillId="0" borderId="0" xfId="4" applyFont="1" applyAlignment="1">
      <alignment horizontal="left"/>
    </xf>
    <xf numFmtId="0" fontId="10" fillId="0" borderId="0" xfId="4" applyFont="1" applyAlignment="1">
      <alignment horizontal="left"/>
    </xf>
    <xf numFmtId="0" fontId="1" fillId="3" borderId="0" xfId="0" applyFont="1" applyFill="1" applyAlignment="1">
      <alignment horizontal="left"/>
    </xf>
    <xf numFmtId="0" fontId="5" fillId="2" borderId="0" xfId="0" applyFont="1" applyFill="1" applyAlignment="1">
      <alignment horizontal="left" indent="11"/>
    </xf>
    <xf numFmtId="49" fontId="6" fillId="3" borderId="0" xfId="0" applyNumberFormat="1" applyFont="1" applyFill="1" applyAlignment="1">
      <alignment horizontal="left" indent="11"/>
    </xf>
    <xf numFmtId="0" fontId="14" fillId="3" borderId="0" xfId="2" applyFont="1" applyFill="1" applyAlignment="1">
      <alignment horizontal="left" vertical="center" indent="11"/>
    </xf>
    <xf numFmtId="1" fontId="27" fillId="3" borderId="1" xfId="6" applyNumberFormat="1" applyFont="1" applyFill="1" applyBorder="1" applyAlignment="1">
      <alignment horizontal="center" vertical="center" wrapText="1"/>
    </xf>
    <xf numFmtId="0" fontId="26" fillId="3" borderId="1" xfId="7" applyFont="1" applyFill="1" applyBorder="1" applyAlignment="1">
      <alignment vertical="center"/>
    </xf>
    <xf numFmtId="0" fontId="28" fillId="0" borderId="0" xfId="8">
      <alignment horizontal="center"/>
    </xf>
    <xf numFmtId="17" fontId="29" fillId="0" borderId="0" xfId="9" quotePrefix="1" applyNumberFormat="1" applyFont="1" applyAlignment="1">
      <alignment horizontal="right" wrapText="1"/>
    </xf>
    <xf numFmtId="0" fontId="30" fillId="4" borderId="3" xfId="7" applyFont="1" applyFill="1" applyBorder="1" applyAlignment="1">
      <alignment horizontal="center"/>
    </xf>
    <xf numFmtId="17" fontId="29" fillId="0" borderId="0" xfId="9" quotePrefix="1" applyNumberFormat="1" applyFont="1" applyAlignment="1">
      <alignment wrapText="1"/>
    </xf>
    <xf numFmtId="0" fontId="13" fillId="0" borderId="0" xfId="3" applyFont="1" applyAlignment="1">
      <alignment horizontal="right"/>
    </xf>
    <xf numFmtId="0" fontId="29" fillId="0" borderId="0" xfId="8" applyFont="1" applyAlignment="1">
      <alignment horizontal="left"/>
    </xf>
    <xf numFmtId="1" fontId="31" fillId="0" borderId="0" xfId="4" quotePrefix="1" applyNumberFormat="1" applyFont="1" applyAlignment="1">
      <alignment horizontal="center"/>
    </xf>
    <xf numFmtId="0" fontId="13" fillId="0" borderId="0" xfId="7" applyFont="1"/>
    <xf numFmtId="166" fontId="21" fillId="0" borderId="0" xfId="7" applyNumberFormat="1" applyFont="1" applyAlignment="1">
      <alignment horizontal="right"/>
    </xf>
    <xf numFmtId="0" fontId="32" fillId="0" borderId="0" xfId="1" applyFont="1" applyAlignment="1">
      <alignment horizontal="left"/>
    </xf>
    <xf numFmtId="166" fontId="13" fillId="0" borderId="0" xfId="10" applyNumberFormat="1" applyAlignment="1">
      <alignment horizontal="left" vertical="center"/>
    </xf>
    <xf numFmtId="0" fontId="13" fillId="0" borderId="0" xfId="7" applyFont="1" applyAlignment="1">
      <alignment horizontal="left" indent="1"/>
    </xf>
    <xf numFmtId="0" fontId="14" fillId="0" borderId="0" xfId="7" applyFont="1"/>
    <xf numFmtId="0" fontId="13" fillId="0" borderId="0" xfId="11" applyFont="1" applyAlignment="1">
      <alignment horizontal="left" indent="2"/>
    </xf>
    <xf numFmtId="0" fontId="13" fillId="0" borderId="0" xfId="11" applyFont="1" applyAlignment="1">
      <alignment horizontal="left" indent="3"/>
    </xf>
    <xf numFmtId="0" fontId="13" fillId="0" borderId="0" xfId="11" applyFont="1" applyAlignment="1">
      <alignment horizontal="left" indent="1"/>
    </xf>
    <xf numFmtId="0" fontId="1" fillId="0" borderId="0" xfId="11" applyFont="1" applyAlignment="1">
      <alignment horizontal="left" indent="2"/>
    </xf>
    <xf numFmtId="0" fontId="1" fillId="0" borderId="0" xfId="11" applyFont="1" applyAlignment="1">
      <alignment horizontal="left" indent="3"/>
    </xf>
    <xf numFmtId="0" fontId="33" fillId="0" borderId="0" xfId="1" applyFont="1" applyAlignment="1">
      <alignment horizontal="left"/>
    </xf>
    <xf numFmtId="0" fontId="34" fillId="0" borderId="0" xfId="7" applyFont="1"/>
    <xf numFmtId="0" fontId="15" fillId="0" borderId="0" xfId="7"/>
    <xf numFmtId="0" fontId="12" fillId="0" borderId="0" xfId="0" applyFont="1"/>
    <xf numFmtId="3" fontId="35" fillId="0" borderId="0" xfId="7" applyNumberFormat="1" applyFont="1" applyAlignment="1">
      <alignment horizontal="right"/>
    </xf>
    <xf numFmtId="166" fontId="35" fillId="0" borderId="0" xfId="7" applyNumberFormat="1" applyFont="1" applyAlignment="1">
      <alignment horizontal="right"/>
    </xf>
    <xf numFmtId="0" fontId="36" fillId="0" borderId="0" xfId="7" applyFont="1"/>
    <xf numFmtId="0" fontId="37" fillId="0" borderId="0" xfId="7" applyFont="1"/>
    <xf numFmtId="0" fontId="18" fillId="0" borderId="0" xfId="4" quotePrefix="1" applyFont="1" applyAlignment="1">
      <alignment horizontal="right"/>
    </xf>
    <xf numFmtId="0" fontId="1" fillId="0" borderId="0" xfId="0" applyFont="1" applyAlignment="1">
      <alignment horizontal="left"/>
    </xf>
    <xf numFmtId="0" fontId="6" fillId="0" borderId="0" xfId="0" applyFont="1" applyAlignment="1">
      <alignment horizontal="left" vertical="top" wrapText="1"/>
    </xf>
    <xf numFmtId="0" fontId="22" fillId="0" borderId="2" xfId="4" applyFont="1" applyBorder="1" applyAlignment="1">
      <alignment horizontal="left"/>
    </xf>
    <xf numFmtId="0" fontId="17" fillId="0" borderId="0" xfId="4" applyFont="1" applyAlignment="1">
      <alignment horizontal="left"/>
    </xf>
    <xf numFmtId="0" fontId="20" fillId="0" borderId="0" xfId="5" applyFont="1"/>
    <xf numFmtId="17" fontId="30" fillId="4" borderId="3" xfId="9" quotePrefix="1" applyNumberFormat="1" applyFont="1" applyFill="1" applyBorder="1" applyAlignment="1">
      <alignment horizontal="center" wrapText="1"/>
    </xf>
    <xf numFmtId="17" fontId="29" fillId="4" borderId="3" xfId="9" quotePrefix="1" applyNumberFormat="1" applyFont="1" applyFill="1" applyBorder="1" applyAlignment="1">
      <alignment horizontal="center" wrapText="1"/>
    </xf>
    <xf numFmtId="0" fontId="6" fillId="3" borderId="0" xfId="0" applyFont="1" applyFill="1" applyAlignment="1">
      <alignment horizontal="left" vertical="top" wrapText="1" indent="11"/>
    </xf>
    <xf numFmtId="0" fontId="26" fillId="3" borderId="1" xfId="6" applyFont="1" applyFill="1" applyBorder="1" applyAlignment="1">
      <alignment horizontal="left" vertical="center" indent="13"/>
    </xf>
    <xf numFmtId="17" fontId="29" fillId="0" borderId="4" xfId="9" quotePrefix="1" applyNumberFormat="1" applyFont="1" applyBorder="1" applyAlignment="1">
      <alignment horizontal="center" wrapText="1"/>
    </xf>
  </cellXfs>
  <cellStyles count="12">
    <cellStyle name="Hyperlink" xfId="1" builtinId="8"/>
    <cellStyle name="Hyperlink 2" xfId="5" xr:uid="{5C2EA581-DA80-4A29-A4BC-6E03E4DCBA7C}"/>
    <cellStyle name="Normal" xfId="0" builtinId="0"/>
    <cellStyle name="Normal 10" xfId="3" xr:uid="{BA2EFBF8-ADB7-4598-AF78-E41529BEF2DE}"/>
    <cellStyle name="Normal 2" xfId="7" xr:uid="{31981FB8-E10B-47D1-9F24-B29081399D53}"/>
    <cellStyle name="Normal 2 2 2" xfId="11" xr:uid="{09680FE9-18B6-412F-ACD1-81194EC8A4AC}"/>
    <cellStyle name="Normal 2 4" xfId="4" xr:uid="{C67B0148-87DB-44D8-8DFF-DA1AC3BA36E5}"/>
    <cellStyle name="Normal 3 5 4" xfId="2" xr:uid="{BE1A42E5-BC01-4DE7-9A8A-7213843537A1}"/>
    <cellStyle name="Style1" xfId="6" xr:uid="{ED4AACA6-BEB4-4560-BD2B-B4A198546580}"/>
    <cellStyle name="Style4" xfId="8" xr:uid="{CFECC034-F4D1-4EDD-B4CE-5F6CAC1FEA2E}"/>
    <cellStyle name="Style5" xfId="9" xr:uid="{E4784B4E-2570-4D10-B11C-2AEF1CA4BBAC}"/>
    <cellStyle name="Style9" xfId="10" xr:uid="{E37B3157-84DF-44C6-8E3A-7684CDA9473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0</xdr:col>
      <xdr:colOff>1171575</xdr:colOff>
      <xdr:row>5</xdr:row>
      <xdr:rowOff>95250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9910BD5-28B0-4A26-AE9D-042681735755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971550</xdr:colOff>
      <xdr:row>5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5A69D40-3160-4F6C-B8F7-57985AAE0B44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0</xdr:rowOff>
    </xdr:from>
    <xdr:to>
      <xdr:col>1</xdr:col>
      <xdr:colOff>971550</xdr:colOff>
      <xdr:row>5</xdr:row>
      <xdr:rowOff>190500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4C3F169-D6BD-4FC2-B548-64494BA17156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0"/>
          <a:ext cx="1143000" cy="1019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25400</xdr:colOff>
      <xdr:row>0</xdr:row>
      <xdr:rowOff>0</xdr:rowOff>
    </xdr:from>
    <xdr:to>
      <xdr:col>0</xdr:col>
      <xdr:colOff>1168400</xdr:colOff>
      <xdr:row>6</xdr:row>
      <xdr:rowOff>25400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400" y="0"/>
          <a:ext cx="1143000" cy="1016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abs.gov.au/about/contact-us" TargetMode="External"/><Relationship Id="rId3" Type="http://schemas.openxmlformats.org/officeDocument/2006/relationships/hyperlink" Target="http://www.abs.gov.au/ausstats/abs@.nsf/exnote/6333.0" TargetMode="External"/><Relationship Id="rId7" Type="http://schemas.openxmlformats.org/officeDocument/2006/relationships/hyperlink" Target="mailto:labour.statistics@abs.gov.au" TargetMode="External"/><Relationship Id="rId2" Type="http://schemas.openxmlformats.org/officeDocument/2006/relationships/hyperlink" Target="http://www.abs.gov.au/websitedbs/d3310114.nsf/Home/&#169;+Copyright?OpenDocument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participation-job-search-and-mobility-australia-methodology/feb-2025" TargetMode="External"/><Relationship Id="rId5" Type="http://schemas.openxmlformats.org/officeDocument/2006/relationships/hyperlink" Target="https://www.abs.gov.au/statistics/labour/employment-and-unemployment/underemployed-workers/latest-release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http://www.abs.gov.au/ausstats/abs@.nsf/mf/6333.0" TargetMode="External"/><Relationship Id="rId9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0D20A0-B37E-492B-9EC1-5A9E3FF8A74E}">
  <dimension ref="A1:E27"/>
  <sheetViews>
    <sheetView showGridLines="0" tabSelected="1" workbookViewId="0">
      <pane ySplit="7" topLeftCell="A8" activePane="bottomLeft" state="frozen"/>
      <selection pane="bottomLeft" activeCell="B9" sqref="B9"/>
    </sheetView>
  </sheetViews>
  <sheetFormatPr defaultColWidth="7.7109375" defaultRowHeight="15" customHeight="1"/>
  <cols>
    <col min="1" max="1" width="17.85546875" customWidth="1"/>
    <col min="2" max="2" width="9.140625" customWidth="1"/>
    <col min="3" max="3" width="98.85546875" customWidth="1"/>
    <col min="5" max="5" width="11" bestFit="1" customWidth="1"/>
    <col min="12" max="12" width="7.7109375" customWidth="1"/>
    <col min="26" max="26" width="7.7109375" customWidth="1"/>
  </cols>
  <sheetData>
    <row r="1" spans="1:5">
      <c r="A1" s="11"/>
      <c r="B1" s="11"/>
      <c r="C1" s="11"/>
      <c r="D1" s="11"/>
      <c r="E1" s="11"/>
    </row>
    <row r="2" spans="1:5">
      <c r="A2" s="11"/>
      <c r="B2" s="13" t="s">
        <v>936</v>
      </c>
      <c r="C2" s="12"/>
      <c r="D2" s="12"/>
      <c r="E2" s="12"/>
    </row>
    <row r="3" spans="1:5" ht="12" customHeight="1">
      <c r="A3" s="11"/>
      <c r="B3" s="12"/>
      <c r="C3" s="12"/>
      <c r="D3" s="12"/>
      <c r="E3" s="12"/>
    </row>
    <row r="4" spans="1:5">
      <c r="A4" s="11"/>
      <c r="B4" s="12"/>
      <c r="C4" s="12"/>
      <c r="D4" s="12"/>
      <c r="E4" s="12"/>
    </row>
    <row r="5" spans="1:5" ht="15.75">
      <c r="A5" s="11"/>
      <c r="B5" s="14" t="s">
        <v>937</v>
      </c>
      <c r="C5" s="11"/>
      <c r="D5" s="11"/>
      <c r="E5" s="11"/>
    </row>
    <row r="6" spans="1:5" ht="15.75" customHeight="1">
      <c r="A6" s="11"/>
      <c r="B6" s="64" t="s">
        <v>938</v>
      </c>
      <c r="C6" s="64"/>
      <c r="D6" s="64"/>
      <c r="E6" s="64"/>
    </row>
    <row r="7" spans="1:5" ht="15.75" customHeight="1">
      <c r="A7" s="11"/>
      <c r="B7" s="21" t="s">
        <v>948</v>
      </c>
      <c r="C7" s="11"/>
      <c r="D7" s="11"/>
      <c r="E7" s="11"/>
    </row>
    <row r="8" spans="1:5">
      <c r="A8" s="22"/>
      <c r="B8" s="22"/>
      <c r="C8" s="22"/>
      <c r="D8" s="11"/>
      <c r="E8" s="11"/>
    </row>
    <row r="9" spans="1:5" ht="15.75">
      <c r="A9" s="23"/>
      <c r="B9" s="24" t="s">
        <v>949</v>
      </c>
      <c r="C9" s="24"/>
      <c r="D9" s="11"/>
      <c r="E9" s="11"/>
    </row>
    <row r="10" spans="1:5">
      <c r="A10" s="23"/>
      <c r="B10" s="25" t="s">
        <v>950</v>
      </c>
      <c r="C10" s="23"/>
      <c r="D10" s="11"/>
      <c r="E10" s="11"/>
    </row>
    <row r="11" spans="1:5">
      <c r="A11" s="23"/>
      <c r="B11" s="26">
        <v>3.1</v>
      </c>
      <c r="C11" s="27" t="s">
        <v>951</v>
      </c>
      <c r="D11" s="11"/>
      <c r="E11" s="11"/>
    </row>
    <row r="12" spans="1:5">
      <c r="A12" s="23"/>
      <c r="B12" s="26">
        <v>3.2</v>
      </c>
      <c r="C12" s="27" t="s">
        <v>952</v>
      </c>
      <c r="D12" s="11"/>
      <c r="E12" s="11"/>
    </row>
    <row r="13" spans="1:5">
      <c r="A13" s="23"/>
      <c r="B13" s="26" t="s">
        <v>953</v>
      </c>
      <c r="C13" s="27" t="s">
        <v>954</v>
      </c>
      <c r="D13" s="11"/>
      <c r="E13" s="11"/>
    </row>
    <row r="14" spans="1:5">
      <c r="A14" s="22"/>
      <c r="B14" s="22"/>
      <c r="C14" s="22"/>
      <c r="D14" s="11"/>
      <c r="E14" s="11"/>
    </row>
    <row r="15" spans="1:5" ht="15.75">
      <c r="A15" s="23"/>
      <c r="B15" s="65"/>
      <c r="C15" s="65"/>
      <c r="D15" s="11"/>
      <c r="E15" s="11"/>
    </row>
    <row r="16" spans="1:5" ht="15.75">
      <c r="A16" s="23"/>
      <c r="B16" s="66" t="s">
        <v>955</v>
      </c>
      <c r="C16" s="66"/>
      <c r="D16" s="11"/>
      <c r="E16" s="11"/>
    </row>
    <row r="17" spans="1:5">
      <c r="A17" s="22"/>
      <c r="B17" s="22"/>
      <c r="C17" s="22"/>
      <c r="D17" s="11"/>
      <c r="E17" s="11"/>
    </row>
    <row r="18" spans="1:5">
      <c r="A18" s="23"/>
      <c r="B18" s="28" t="s">
        <v>956</v>
      </c>
      <c r="C18" s="23"/>
      <c r="D18" s="11"/>
      <c r="E18" s="11"/>
    </row>
    <row r="19" spans="1:5">
      <c r="A19" s="23"/>
      <c r="B19" s="67" t="s">
        <v>957</v>
      </c>
      <c r="C19" s="67"/>
      <c r="D19" s="11"/>
      <c r="E19" s="11"/>
    </row>
    <row r="20" spans="1:5">
      <c r="A20" s="23"/>
      <c r="B20" s="67" t="s">
        <v>958</v>
      </c>
      <c r="C20" s="67"/>
      <c r="D20" s="11"/>
      <c r="E20" s="11"/>
    </row>
    <row r="21" spans="1:5">
      <c r="A21" s="22"/>
      <c r="B21" s="67"/>
      <c r="C21" s="67"/>
      <c r="D21" s="11"/>
      <c r="E21" s="11"/>
    </row>
    <row r="22" spans="1:5">
      <c r="A22" s="22"/>
      <c r="B22" s="15" t="s">
        <v>939</v>
      </c>
      <c r="C22" s="11"/>
      <c r="D22" s="11"/>
      <c r="E22" s="11"/>
    </row>
    <row r="23" spans="1:5">
      <c r="A23" s="22"/>
      <c r="B23" s="63" t="s">
        <v>947</v>
      </c>
      <c r="C23" s="63"/>
      <c r="D23" s="63"/>
      <c r="E23" s="63"/>
    </row>
    <row r="24" spans="1:5">
      <c r="A24" s="22"/>
      <c r="B24" s="63" t="s">
        <v>946</v>
      </c>
      <c r="C24" s="63"/>
      <c r="D24" s="63"/>
      <c r="E24" s="63"/>
    </row>
    <row r="25" spans="1:5">
      <c r="A25" s="22"/>
      <c r="B25" s="11"/>
      <c r="C25" s="11"/>
      <c r="D25" s="11"/>
      <c r="E25" s="11"/>
    </row>
    <row r="26" spans="1:5">
      <c r="A26" s="22"/>
      <c r="B26" s="22"/>
      <c r="C26" s="22"/>
      <c r="D26" s="11"/>
      <c r="E26" s="11"/>
    </row>
    <row r="27" spans="1:5">
      <c r="A27" s="22"/>
      <c r="B27" s="29" t="str">
        <f ca="1">"© Commonwealth of Australia "&amp;YEAR(TODAY())</f>
        <v>© Commonwealth of Australia 2025</v>
      </c>
      <c r="C27" s="23"/>
      <c r="D27" s="11"/>
      <c r="E27" s="11"/>
    </row>
  </sheetData>
  <mergeCells count="8">
    <mergeCell ref="B23:E23"/>
    <mergeCell ref="B24:E24"/>
    <mergeCell ref="B6:E6"/>
    <mergeCell ref="B15:C15"/>
    <mergeCell ref="B16:C16"/>
    <mergeCell ref="B19:C19"/>
    <mergeCell ref="B20:C20"/>
    <mergeCell ref="B21:C21"/>
  </mergeCells>
  <hyperlinks>
    <hyperlink ref="B16" r:id="rId1" xr:uid="{A44DB8E7-FC38-4457-AC85-F15342968858}"/>
    <hyperlink ref="B13" location="Index!A12" display="Index" xr:uid="{DCDADBAC-4286-487B-9CB0-B20B6F60F2A1}"/>
    <hyperlink ref="B27" r:id="rId2" display="© Commonwealth of Australia 2015" xr:uid="{F62B8561-98AA-47BF-B2DB-FDE6638158A9}"/>
    <hyperlink ref="B20" r:id="rId3" display="Explanatory Notes" xr:uid="{83FCAED8-199D-4099-A1E3-55246CBA561B}"/>
    <hyperlink ref="B19" r:id="rId4" xr:uid="{397A5DC8-AF70-434B-8FD6-2DFE711335E9}"/>
    <hyperlink ref="B19:C19" r:id="rId5" display="Summary" xr:uid="{A918CD3F-EB4B-47CA-B74B-59C646B9F7E8}"/>
    <hyperlink ref="B20:C20" r:id="rId6" display="Methodology" xr:uid="{80146CB8-EF90-4ADB-AE6C-0619AAD84544}"/>
    <hyperlink ref="B12" location="'Table 3.2'!C10" display="'Table 3.2'!C10" xr:uid="{C6978ED1-F776-430F-B358-9DE42E1981C4}"/>
    <hyperlink ref="B24" r:id="rId7" display="or the Labour Surveys Branch at labour.statistics@abs.gov.au." xr:uid="{7017582B-5E8D-4F60-BCCC-6D9FBD606D44}"/>
    <hyperlink ref="B23:E23" r:id="rId8" display="For further information about these and related statistics visit www.abs.gov.au/about/contact-us" xr:uid="{823DB09F-2300-4F34-8D17-B34DE5AA6936}"/>
    <hyperlink ref="B11" location="'Table 3.1'!C10" display="'Table 3.1'!C10" xr:uid="{7799BD71-F2F8-4CF0-BE32-BE5A329EDBC3}"/>
  </hyperlinks>
  <pageMargins left="0.7" right="0.7" top="0.75" bottom="0.75" header="0.3" footer="0.3"/>
  <pageSetup paperSize="9" orientation="portrait" r:id="rId9"/>
  <drawing r:id="rId1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4780FC-000C-4809-97C2-AF1D8DA84A5B}">
  <sheetPr>
    <pageSetUpPr fitToPage="1"/>
  </sheetPr>
  <dimension ref="A1:U87"/>
  <sheetViews>
    <sheetView zoomScaleNormal="100" workbookViewId="0">
      <pane ySplit="12" topLeftCell="A13" activePane="bottomLeft" state="frozen"/>
      <selection pane="bottomLeft" activeCell="C10" sqref="C10:E10"/>
    </sheetView>
  </sheetViews>
  <sheetFormatPr defaultRowHeight="15" customHeight="1"/>
  <cols>
    <col min="1" max="1" width="3" customWidth="1"/>
    <col min="2" max="2" width="77" bestFit="1" customWidth="1"/>
    <col min="3" max="20" width="11" customWidth="1"/>
    <col min="216" max="227" width="9.140625" customWidth="1"/>
    <col min="231" max="231" width="9.140625" customWidth="1"/>
    <col min="472" max="483" width="9.140625" customWidth="1"/>
    <col min="487" max="487" width="9.140625" customWidth="1"/>
    <col min="728" max="739" width="9.140625" customWidth="1"/>
    <col min="743" max="743" width="9.140625" customWidth="1"/>
    <col min="984" max="995" width="9.140625" customWidth="1"/>
    <col min="999" max="999" width="9.140625" customWidth="1"/>
    <col min="1240" max="1251" width="9.140625" customWidth="1"/>
    <col min="1255" max="1255" width="9.140625" customWidth="1"/>
    <col min="1496" max="1507" width="9.140625" customWidth="1"/>
    <col min="1511" max="1511" width="9.140625" customWidth="1"/>
    <col min="1752" max="1763" width="9.140625" customWidth="1"/>
    <col min="1767" max="1767" width="9.140625" customWidth="1"/>
    <col min="2008" max="2019" width="9.140625" customWidth="1"/>
    <col min="2023" max="2023" width="9.140625" customWidth="1"/>
    <col min="2264" max="2275" width="9.140625" customWidth="1"/>
    <col min="2279" max="2279" width="9.140625" customWidth="1"/>
    <col min="2520" max="2531" width="9.140625" customWidth="1"/>
    <col min="2535" max="2535" width="9.140625" customWidth="1"/>
    <col min="2776" max="2787" width="9.140625" customWidth="1"/>
    <col min="2791" max="2791" width="9.140625" customWidth="1"/>
    <col min="3032" max="3043" width="9.140625" customWidth="1"/>
    <col min="3047" max="3047" width="9.140625" customWidth="1"/>
    <col min="3288" max="3299" width="9.140625" customWidth="1"/>
    <col min="3303" max="3303" width="9.140625" customWidth="1"/>
    <col min="3544" max="3555" width="9.140625" customWidth="1"/>
    <col min="3559" max="3559" width="9.140625" customWidth="1"/>
    <col min="3800" max="3811" width="9.140625" customWidth="1"/>
    <col min="3815" max="3815" width="9.140625" customWidth="1"/>
    <col min="4056" max="4067" width="9.140625" customWidth="1"/>
    <col min="4071" max="4071" width="9.140625" customWidth="1"/>
    <col min="4312" max="4323" width="9.140625" customWidth="1"/>
    <col min="4327" max="4327" width="9.140625" customWidth="1"/>
    <col min="4568" max="4579" width="9.140625" customWidth="1"/>
    <col min="4583" max="4583" width="9.140625" customWidth="1"/>
    <col min="4824" max="4835" width="9.140625" customWidth="1"/>
    <col min="4839" max="4839" width="9.140625" customWidth="1"/>
    <col min="5080" max="5091" width="9.140625" customWidth="1"/>
    <col min="5095" max="5095" width="9.140625" customWidth="1"/>
    <col min="5336" max="5347" width="9.140625" customWidth="1"/>
    <col min="5351" max="5351" width="9.140625" customWidth="1"/>
    <col min="5592" max="5603" width="9.140625" customWidth="1"/>
    <col min="5607" max="5607" width="9.140625" customWidth="1"/>
    <col min="5848" max="5859" width="9.140625" customWidth="1"/>
    <col min="5863" max="5863" width="9.140625" customWidth="1"/>
    <col min="6104" max="6115" width="9.140625" customWidth="1"/>
    <col min="6119" max="6119" width="9.140625" customWidth="1"/>
    <col min="6360" max="6371" width="9.140625" customWidth="1"/>
    <col min="6375" max="6375" width="9.140625" customWidth="1"/>
    <col min="6616" max="6627" width="9.140625" customWidth="1"/>
    <col min="6631" max="6631" width="9.140625" customWidth="1"/>
    <col min="6872" max="6883" width="9.140625" customWidth="1"/>
    <col min="6887" max="6887" width="9.140625" customWidth="1"/>
    <col min="7128" max="7139" width="9.140625" customWidth="1"/>
    <col min="7143" max="7143" width="9.140625" customWidth="1"/>
    <col min="7384" max="7395" width="9.140625" customWidth="1"/>
    <col min="7399" max="7399" width="9.140625" customWidth="1"/>
    <col min="7640" max="7651" width="9.140625" customWidth="1"/>
    <col min="7655" max="7655" width="9.140625" customWidth="1"/>
    <col min="7896" max="7907" width="9.140625" customWidth="1"/>
    <col min="7911" max="7911" width="9.140625" customWidth="1"/>
    <col min="8152" max="8163" width="9.140625" customWidth="1"/>
    <col min="8167" max="8167" width="9.140625" customWidth="1"/>
    <col min="8408" max="8419" width="9.140625" customWidth="1"/>
    <col min="8423" max="8423" width="9.140625" customWidth="1"/>
    <col min="8664" max="8675" width="9.140625" customWidth="1"/>
    <col min="8679" max="8679" width="9.140625" customWidth="1"/>
    <col min="8920" max="8931" width="9.140625" customWidth="1"/>
    <col min="8935" max="8935" width="9.140625" customWidth="1"/>
    <col min="9176" max="9187" width="9.140625" customWidth="1"/>
    <col min="9191" max="9191" width="9.140625" customWidth="1"/>
    <col min="9432" max="9443" width="9.140625" customWidth="1"/>
    <col min="9447" max="9447" width="9.140625" customWidth="1"/>
    <col min="9688" max="9699" width="9.140625" customWidth="1"/>
    <col min="9703" max="9703" width="9.140625" customWidth="1"/>
    <col min="9944" max="9955" width="9.140625" customWidth="1"/>
    <col min="9959" max="9959" width="9.140625" customWidth="1"/>
    <col min="10200" max="10211" width="9.140625" customWidth="1"/>
    <col min="10215" max="10215" width="9.140625" customWidth="1"/>
    <col min="10456" max="10467" width="9.140625" customWidth="1"/>
    <col min="10471" max="10471" width="9.140625" customWidth="1"/>
    <col min="10712" max="10723" width="9.140625" customWidth="1"/>
    <col min="10727" max="10727" width="9.140625" customWidth="1"/>
    <col min="10968" max="10979" width="9.140625" customWidth="1"/>
    <col min="10983" max="10983" width="9.140625" customWidth="1"/>
    <col min="11224" max="11235" width="9.140625" customWidth="1"/>
    <col min="11239" max="11239" width="9.140625" customWidth="1"/>
    <col min="11480" max="11491" width="9.140625" customWidth="1"/>
    <col min="11495" max="11495" width="9.140625" customWidth="1"/>
    <col min="11736" max="11747" width="9.140625" customWidth="1"/>
    <col min="11751" max="11751" width="9.140625" customWidth="1"/>
    <col min="11992" max="12003" width="9.140625" customWidth="1"/>
    <col min="12007" max="12007" width="9.140625" customWidth="1"/>
    <col min="12248" max="12259" width="9.140625" customWidth="1"/>
    <col min="12263" max="12263" width="9.140625" customWidth="1"/>
    <col min="12504" max="12515" width="9.140625" customWidth="1"/>
    <col min="12519" max="12519" width="9.140625" customWidth="1"/>
    <col min="12760" max="12771" width="9.140625" customWidth="1"/>
    <col min="12775" max="12775" width="9.140625" customWidth="1"/>
    <col min="13016" max="13027" width="9.140625" customWidth="1"/>
    <col min="13031" max="13031" width="9.140625" customWidth="1"/>
    <col min="13272" max="13283" width="9.140625" customWidth="1"/>
    <col min="13287" max="13287" width="9.140625" customWidth="1"/>
    <col min="13528" max="13539" width="9.140625" customWidth="1"/>
    <col min="13543" max="13543" width="9.140625" customWidth="1"/>
    <col min="13784" max="13795" width="9.140625" customWidth="1"/>
    <col min="13799" max="13799" width="9.140625" customWidth="1"/>
    <col min="14040" max="14051" width="9.140625" customWidth="1"/>
    <col min="14055" max="14055" width="9.140625" customWidth="1"/>
    <col min="14296" max="14307" width="9.140625" customWidth="1"/>
    <col min="14311" max="14311" width="9.140625" customWidth="1"/>
    <col min="14552" max="14563" width="9.140625" customWidth="1"/>
    <col min="14567" max="14567" width="9.140625" customWidth="1"/>
    <col min="14808" max="14819" width="9.140625" customWidth="1"/>
    <col min="14823" max="14823" width="9.140625" customWidth="1"/>
    <col min="15064" max="15075" width="9.140625" customWidth="1"/>
    <col min="15079" max="15079" width="9.140625" customWidth="1"/>
    <col min="15320" max="15331" width="9.140625" customWidth="1"/>
    <col min="15335" max="15335" width="9.140625" customWidth="1"/>
    <col min="15576" max="15587" width="9.140625" customWidth="1"/>
    <col min="15591" max="15591" width="9.140625" customWidth="1"/>
    <col min="15832" max="15843" width="9.140625" customWidth="1"/>
    <col min="15847" max="15847" width="9.140625" customWidth="1"/>
    <col min="16088" max="16099" width="9.140625" customWidth="1"/>
    <col min="16103" max="16103" width="9.140625" customWidth="1"/>
  </cols>
  <sheetData>
    <row r="1" spans="1:20" ht="11.25" customHeight="1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</row>
    <row r="2" spans="1:20" ht="15.95" customHeight="1">
      <c r="A2" s="11"/>
      <c r="B2" s="31" t="s">
        <v>936</v>
      </c>
      <c r="C2" s="12"/>
      <c r="D2" s="12"/>
      <c r="E2" s="12"/>
      <c r="F2" s="12"/>
      <c r="G2" s="12"/>
      <c r="H2" s="12"/>
      <c r="I2" s="12"/>
      <c r="J2" s="12"/>
      <c r="K2" s="12"/>
      <c r="L2" s="31"/>
      <c r="M2" s="12"/>
      <c r="N2" s="12"/>
      <c r="O2" s="12"/>
      <c r="P2" s="12"/>
      <c r="Q2" s="12"/>
      <c r="R2" s="12"/>
      <c r="S2" s="12"/>
      <c r="T2" s="12"/>
    </row>
    <row r="3" spans="1:20" ht="11.25" customHeight="1">
      <c r="A3" s="1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</row>
    <row r="4" spans="1:20" ht="11.25" customHeight="1">
      <c r="A4" s="1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</row>
    <row r="5" spans="1:20" ht="15.95" customHeight="1">
      <c r="A5" s="30"/>
      <c r="B5" s="70" t="str">
        <f>Contents!B5</f>
        <v>6229.0 Underemployed workers</v>
      </c>
      <c r="C5" s="70"/>
      <c r="D5" s="70"/>
      <c r="E5" s="70"/>
      <c r="F5" s="70"/>
      <c r="G5" s="70"/>
      <c r="H5" s="70"/>
      <c r="I5" s="70"/>
      <c r="J5" s="70"/>
      <c r="K5" s="70"/>
      <c r="L5" s="32"/>
      <c r="M5" s="30"/>
      <c r="N5" s="30"/>
      <c r="O5" s="30"/>
      <c r="P5" s="30"/>
      <c r="Q5" s="30"/>
      <c r="R5" s="30"/>
      <c r="S5" s="30"/>
      <c r="T5" s="30"/>
    </row>
    <row r="6" spans="1:20" ht="15.95" customHeight="1">
      <c r="A6" s="30"/>
      <c r="B6" s="70" t="str">
        <f>Contents!B6</f>
        <v>Table 3. Underemployment status of full-time and part-time workers</v>
      </c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  <c r="O6" s="70"/>
      <c r="P6" s="70"/>
      <c r="Q6" s="70"/>
      <c r="R6" s="70"/>
      <c r="S6" s="70"/>
      <c r="T6" s="70"/>
    </row>
    <row r="7" spans="1:20" ht="15.95" customHeight="1">
      <c r="A7" s="30"/>
      <c r="B7" s="33" t="str">
        <f>Contents!B7</f>
        <v>Released at 11:30 am (Canberra time) Tue 29 July 2025</v>
      </c>
      <c r="C7" s="30"/>
      <c r="D7" s="30"/>
      <c r="E7" s="30"/>
      <c r="F7" s="30"/>
      <c r="G7" s="30"/>
      <c r="H7" s="30"/>
      <c r="I7" s="30"/>
      <c r="J7" s="30"/>
      <c r="K7" s="30"/>
      <c r="L7" s="33"/>
      <c r="M7" s="30"/>
      <c r="N7" s="30"/>
      <c r="O7" s="30"/>
      <c r="P7" s="30"/>
      <c r="Q7" s="30"/>
      <c r="R7" s="30"/>
      <c r="S7" s="30"/>
      <c r="T7" s="30"/>
    </row>
    <row r="8" spans="1:20" ht="15.75" customHeight="1">
      <c r="A8" s="71" t="str">
        <f>Contents!C11</f>
        <v>Table 3.1 - Underemployment status of full-time and part-time workers by age, February 2025</v>
      </c>
      <c r="B8" s="71"/>
      <c r="C8" s="71"/>
      <c r="D8" s="71"/>
      <c r="E8" s="71"/>
      <c r="F8" s="71"/>
      <c r="G8" s="71"/>
      <c r="H8" s="71"/>
      <c r="I8" s="34"/>
      <c r="J8" s="35"/>
      <c r="K8" s="35"/>
      <c r="L8" s="71"/>
      <c r="M8" s="71"/>
      <c r="N8" s="71"/>
      <c r="O8" s="71"/>
      <c r="P8" s="71"/>
      <c r="Q8" s="71"/>
      <c r="R8" s="71"/>
      <c r="S8" s="34"/>
      <c r="T8" s="35"/>
    </row>
    <row r="9" spans="1:20" ht="15.75" customHeight="1">
      <c r="A9" s="36"/>
      <c r="B9" s="36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</row>
    <row r="10" spans="1:20" ht="15" customHeight="1">
      <c r="A10" s="36"/>
      <c r="B10" s="38" t="s">
        <v>959</v>
      </c>
      <c r="C10" s="68" t="s">
        <v>960</v>
      </c>
      <c r="D10" s="68"/>
      <c r="E10" s="68"/>
      <c r="F10" s="39"/>
      <c r="G10" s="69" t="s">
        <v>961</v>
      </c>
      <c r="H10" s="69"/>
      <c r="I10" s="6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</row>
    <row r="11" spans="1:20">
      <c r="A11" s="36"/>
      <c r="B11" s="36"/>
      <c r="C11" s="37" t="s">
        <v>962</v>
      </c>
      <c r="D11" s="37" t="s">
        <v>963</v>
      </c>
      <c r="E11" s="37" t="s">
        <v>964</v>
      </c>
      <c r="F11" s="37"/>
      <c r="G11" s="37" t="s">
        <v>962</v>
      </c>
      <c r="H11" s="37" t="s">
        <v>963</v>
      </c>
      <c r="I11" s="37" t="s">
        <v>964</v>
      </c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</row>
    <row r="12" spans="1:20">
      <c r="A12" s="36"/>
      <c r="B12" s="36"/>
      <c r="C12" s="40" t="s">
        <v>965</v>
      </c>
      <c r="D12" s="40" t="s">
        <v>965</v>
      </c>
      <c r="E12" s="40" t="s">
        <v>965</v>
      </c>
      <c r="F12" s="40"/>
      <c r="G12" s="40" t="s">
        <v>965</v>
      </c>
      <c r="H12" s="40" t="s">
        <v>965</v>
      </c>
      <c r="I12" s="40" t="s">
        <v>965</v>
      </c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</row>
    <row r="13" spans="1:20">
      <c r="A13" s="41" t="s">
        <v>966</v>
      </c>
      <c r="B13" s="36"/>
      <c r="C13" s="40"/>
      <c r="D13" s="40"/>
      <c r="E13" s="40"/>
      <c r="F13" s="42"/>
      <c r="G13" s="40"/>
      <c r="H13" s="40"/>
      <c r="I13" s="40"/>
    </row>
    <row r="14" spans="1:20">
      <c r="A14" s="41"/>
      <c r="B14" s="43" t="s">
        <v>967</v>
      </c>
      <c r="C14" s="44" cm="1">
        <f t="array" ref="C14">INDEX($C$50:$T$60,$U50,C$36)</f>
        <v>14331.866</v>
      </c>
      <c r="D14" s="44" cm="1">
        <f t="array" ref="D14">INDEX($C$50:$T$60,$U50,D$36)</f>
        <v>7457.2240000000002</v>
      </c>
      <c r="E14" s="44" cm="1">
        <f t="array" ref="E14">INDEX($C$50:$T$60,$U50,E$36)</f>
        <v>6874.6419999999998</v>
      </c>
      <c r="F14" s="44"/>
      <c r="G14" s="45" t="str" cm="1">
        <f t="array" ref="G14">HYPERLINK(TEXT("#"&amp;INDEX($C$69:$T$79,$U69,C$36),),INDEX($C$69:$T$79,$U69,C$36))</f>
        <v>A125190042R</v>
      </c>
      <c r="H14" s="45" t="str" cm="1">
        <f t="array" ref="H14">HYPERLINK(TEXT("#"&amp;INDEX($C$69:$T$79,$U69,D$36),),INDEX($C$69:$T$79,$U69,D$36))</f>
        <v>A125194794C</v>
      </c>
      <c r="I14" s="45" t="str" cm="1">
        <f t="array" ref="I14">HYPERLINK(TEXT("#"&amp;INDEX($C$69:$T$79,$U69,E$36),),INDEX($C$69:$T$79,$U69,E$36))</f>
        <v>A125192418L</v>
      </c>
    </row>
    <row r="15" spans="1:20">
      <c r="A15" s="46"/>
      <c r="B15" s="47" t="s">
        <v>968</v>
      </c>
      <c r="C15" s="44" cm="1">
        <f t="array" ref="C15">INDEX($C$50:$T$60,$U51,C$36)</f>
        <v>9923.5849999999991</v>
      </c>
      <c r="D15" s="44" cm="1">
        <f t="array" ref="D15">INDEX($C$50:$T$60,$U51,D$36)</f>
        <v>5973.94</v>
      </c>
      <c r="E15" s="44" cm="1">
        <f t="array" ref="E15">INDEX($C$50:$T$60,$U51,E$36)</f>
        <v>3949.645</v>
      </c>
      <c r="F15" s="44"/>
      <c r="G15" s="45" t="str" cm="1">
        <f t="array" ref="G15">HYPERLINK(TEXT("#"&amp;INDEX($C$69:$T$79,$U70,C$36),),INDEX($C$69:$T$79,$U70,C$36))</f>
        <v>A125190022F</v>
      </c>
      <c r="H15" s="45" t="str" cm="1">
        <f t="array" ref="H15">HYPERLINK(TEXT("#"&amp;INDEX($C$69:$T$79,$U70,D$36),),INDEX($C$69:$T$79,$U70,D$36))</f>
        <v>A125194774V</v>
      </c>
      <c r="I15" s="45" t="str" cm="1">
        <f t="array" ref="I15">HYPERLINK(TEXT("#"&amp;INDEX($C$69:$T$79,$U70,E$36),),INDEX($C$69:$T$79,$U70,E$36))</f>
        <v>A125192398R</v>
      </c>
    </row>
    <row r="16" spans="1:20">
      <c r="A16" s="48"/>
      <c r="B16" s="49" t="s">
        <v>969</v>
      </c>
      <c r="C16" s="44" cm="1">
        <f t="array" ref="C16">INDEX($C$50:$T$60,$U52,C$36)</f>
        <v>8516.9920000000002</v>
      </c>
      <c r="D16" s="44" cm="1">
        <f t="array" ref="D16">INDEX($C$50:$T$60,$U52,D$36)</f>
        <v>5196.0460000000003</v>
      </c>
      <c r="E16" s="44" cm="1">
        <f t="array" ref="E16">INDEX($C$50:$T$60,$U52,E$36)</f>
        <v>3320.9459999999999</v>
      </c>
      <c r="F16" s="44"/>
      <c r="G16" s="45" t="str" cm="1">
        <f t="array" ref="G16">HYPERLINK(TEXT("#"&amp;INDEX($C$69:$T$79,$U71,C$36),),INDEX($C$69:$T$79,$U71,C$36))</f>
        <v>A125190046X</v>
      </c>
      <c r="H16" s="45" t="str" cm="1">
        <f t="array" ref="H16">HYPERLINK(TEXT("#"&amp;INDEX($C$69:$T$79,$U71,D$36),),INDEX($C$69:$T$79,$U71,D$36))</f>
        <v>A125194798L</v>
      </c>
      <c r="I16" s="45" t="str" cm="1">
        <f t="array" ref="I16">HYPERLINK(TEXT("#"&amp;INDEX($C$69:$T$79,$U71,E$36),),INDEX($C$69:$T$79,$U71,E$36))</f>
        <v>A125192422C</v>
      </c>
    </row>
    <row r="17" spans="1:20">
      <c r="A17" s="48"/>
      <c r="B17" s="49" t="s">
        <v>970</v>
      </c>
      <c r="C17" s="44" cm="1">
        <f t="array" ref="C17">INDEX($C$50:$T$60,$U53,C$36)</f>
        <v>1406.5930000000001</v>
      </c>
      <c r="D17" s="44" cm="1">
        <f t="array" ref="D17">INDEX($C$50:$T$60,$U53,D$36)</f>
        <v>777.89300000000003</v>
      </c>
      <c r="E17" s="44" cm="1">
        <f t="array" ref="E17">INDEX($C$50:$T$60,$U53,E$36)</f>
        <v>628.69899999999996</v>
      </c>
      <c r="F17" s="44"/>
      <c r="G17" s="45" t="str" cm="1">
        <f t="array" ref="G17">HYPERLINK(TEXT("#"&amp;INDEX($C$69:$T$79,$U72,C$36),),INDEX($C$69:$T$79,$U72,C$36))</f>
        <v>A125190050R</v>
      </c>
      <c r="H17" s="45" t="str" cm="1">
        <f t="array" ref="H17">HYPERLINK(TEXT("#"&amp;INDEX($C$69:$T$79,$U72,D$36),),INDEX($C$69:$T$79,$U72,D$36))</f>
        <v>A125194802T</v>
      </c>
      <c r="I17" s="45" t="str" cm="1">
        <f t="array" ref="I17">HYPERLINK(TEXT("#"&amp;INDEX($C$69:$T$79,$U72,E$36),),INDEX($C$69:$T$79,$U72,E$36))</f>
        <v>A125192426L</v>
      </c>
    </row>
    <row r="18" spans="1:20">
      <c r="A18" s="48"/>
      <c r="B18" s="50" t="s">
        <v>971</v>
      </c>
      <c r="C18" s="44" cm="1">
        <f t="array" ref="C18">INDEX($C$50:$T$60,$U54,C$36)</f>
        <v>1340.3710000000001</v>
      </c>
      <c r="D18" s="44" cm="1">
        <f t="array" ref="D18">INDEX($C$50:$T$60,$U54,D$36)</f>
        <v>732.322</v>
      </c>
      <c r="E18" s="44" cm="1">
        <f t="array" ref="E18">INDEX($C$50:$T$60,$U54,E$36)</f>
        <v>608.04899999999998</v>
      </c>
      <c r="F18" s="44"/>
      <c r="G18" s="45" t="str" cm="1">
        <f t="array" ref="G18">HYPERLINK(TEXT("#"&amp;INDEX($C$69:$T$79,$U73,C$36),),INDEX($C$69:$T$79,$U73,C$36))</f>
        <v>A125190026R</v>
      </c>
      <c r="H18" s="45" t="str" cm="1">
        <f t="array" ref="H18">HYPERLINK(TEXT("#"&amp;INDEX($C$69:$T$79,$U73,D$36),),INDEX($C$69:$T$79,$U73,D$36))</f>
        <v>A125194778C</v>
      </c>
      <c r="I18" s="45" t="str" cm="1">
        <f t="array" ref="I18">HYPERLINK(TEXT("#"&amp;INDEX($C$69:$T$79,$U73,E$36),),INDEX($C$69:$T$79,$U73,E$36))</f>
        <v>A125192402V</v>
      </c>
    </row>
    <row r="19" spans="1:20">
      <c r="A19" s="48"/>
      <c r="B19" s="50" t="s">
        <v>972</v>
      </c>
      <c r="C19" s="44" cm="1">
        <f t="array" ref="C19">INDEX($C$50:$T$60,$U55,C$36)</f>
        <v>66.221999999999994</v>
      </c>
      <c r="D19" s="44" cm="1">
        <f t="array" ref="D19">INDEX($C$50:$T$60,$U55,D$36)</f>
        <v>45.570999999999998</v>
      </c>
      <c r="E19" s="44" cm="1">
        <f t="array" ref="E19">INDEX($C$50:$T$60,$U55,E$36)</f>
        <v>20.651</v>
      </c>
      <c r="F19" s="44"/>
      <c r="G19" s="45" t="str" cm="1">
        <f t="array" ref="G19">HYPERLINK(TEXT("#"&amp;INDEX($C$69:$T$79,$U74,C$36),),INDEX($C$69:$T$79,$U74,C$36))</f>
        <v>A125190030F</v>
      </c>
      <c r="H19" s="45" t="str" cm="1">
        <f t="array" ref="H19">HYPERLINK(TEXT("#"&amp;INDEX($C$69:$T$79,$U74,D$36),),INDEX($C$69:$T$79,$U74,D$36))</f>
        <v>A125194782V</v>
      </c>
      <c r="I19" s="45" t="str" cm="1">
        <f t="array" ref="I19">HYPERLINK(TEXT("#"&amp;INDEX($C$69:$T$79,$U74,E$36),),INDEX($C$69:$T$79,$U74,E$36))</f>
        <v>A125192406C</v>
      </c>
    </row>
    <row r="20" spans="1:20">
      <c r="A20" s="48"/>
      <c r="B20" s="51" t="s">
        <v>973</v>
      </c>
      <c r="C20" s="44" cm="1">
        <f t="array" ref="C20">INDEX($C$50:$T$60,$U56,C$36)</f>
        <v>4408.2809999999999</v>
      </c>
      <c r="D20" s="44" cm="1">
        <f t="array" ref="D20">INDEX($C$50:$T$60,$U56,D$36)</f>
        <v>1483.2850000000001</v>
      </c>
      <c r="E20" s="44" cm="1">
        <f t="array" ref="E20">INDEX($C$50:$T$60,$U56,E$36)</f>
        <v>2924.9960000000001</v>
      </c>
      <c r="F20" s="44"/>
      <c r="G20" s="45" t="str" cm="1">
        <f t="array" ref="G20">HYPERLINK(TEXT("#"&amp;INDEX($C$69:$T$79,$U75,C$36),),INDEX($C$69:$T$79,$U75,C$36))</f>
        <v>A125190034R</v>
      </c>
      <c r="H20" s="45" t="str" cm="1">
        <f t="array" ref="H20">HYPERLINK(TEXT("#"&amp;INDEX($C$69:$T$79,$U75,D$36),),INDEX($C$69:$T$79,$U75,D$36))</f>
        <v>A125194786C</v>
      </c>
      <c r="I20" s="45" t="str" cm="1">
        <f t="array" ref="I20">HYPERLINK(TEXT("#"&amp;INDEX($C$69:$T$79,$U75,E$36),),INDEX($C$69:$T$79,$U75,E$36))</f>
        <v>A125192410V</v>
      </c>
    </row>
    <row r="21" spans="1:20">
      <c r="A21" s="48"/>
      <c r="B21" s="52" t="s">
        <v>974</v>
      </c>
      <c r="C21" s="44" cm="1">
        <f t="array" ref="C21">INDEX($C$50:$T$60,$U57,C$36)</f>
        <v>3589.3850000000002</v>
      </c>
      <c r="D21" s="44" cm="1">
        <f t="array" ref="D21">INDEX($C$50:$T$60,$U57,D$36)</f>
        <v>1152.1420000000001</v>
      </c>
      <c r="E21" s="44" cm="1">
        <f t="array" ref="E21">INDEX($C$50:$T$60,$U57,E$36)</f>
        <v>2437.2440000000001</v>
      </c>
      <c r="F21" s="44"/>
      <c r="G21" s="45" t="str" cm="1">
        <f t="array" ref="G21">HYPERLINK(TEXT("#"&amp;INDEX($C$69:$T$79,$U76,C$36),),INDEX($C$69:$T$79,$U76,C$36))</f>
        <v>A125190018R</v>
      </c>
      <c r="H21" s="45" t="str" cm="1">
        <f t="array" ref="H21">HYPERLINK(TEXT("#"&amp;INDEX($C$69:$T$79,$U76,D$36),),INDEX($C$69:$T$79,$U76,D$36))</f>
        <v>A125194770K</v>
      </c>
      <c r="I21" s="45" t="str" cm="1">
        <f t="array" ref="I21">HYPERLINK(TEXT("#"&amp;INDEX($C$69:$T$79,$U76,E$36),),INDEX($C$69:$T$79,$U76,E$36))</f>
        <v>A125192394F</v>
      </c>
    </row>
    <row r="22" spans="1:20">
      <c r="A22" s="48"/>
      <c r="B22" s="52" t="s">
        <v>975</v>
      </c>
      <c r="C22" s="44" cm="1">
        <f t="array" ref="C22">INDEX($C$50:$T$60,$U58,C$36)</f>
        <v>818.89599999999996</v>
      </c>
      <c r="D22" s="44" cm="1">
        <f t="array" ref="D22">INDEX($C$50:$T$60,$U58,D$36)</f>
        <v>331.14299999999997</v>
      </c>
      <c r="E22" s="44" cm="1">
        <f t="array" ref="E22">INDEX($C$50:$T$60,$U58,E$36)</f>
        <v>487.75299999999999</v>
      </c>
      <c r="F22" s="44"/>
      <c r="G22" s="45" t="str" cm="1">
        <f t="array" ref="G22">HYPERLINK(TEXT("#"&amp;INDEX($C$69:$T$79,$U77,C$36),),INDEX($C$69:$T$79,$U77,C$36))</f>
        <v>A125190054X</v>
      </c>
      <c r="H22" s="45" t="str" cm="1">
        <f t="array" ref="H22">HYPERLINK(TEXT("#"&amp;INDEX($C$69:$T$79,$U77,D$36),),INDEX($C$69:$T$79,$U77,D$36))</f>
        <v>A125194806A</v>
      </c>
      <c r="I22" s="45" t="str" cm="1">
        <f t="array" ref="I22">HYPERLINK(TEXT("#"&amp;INDEX($C$69:$T$79,$U77,E$36),),INDEX($C$69:$T$79,$U77,E$36))</f>
        <v>A125192430C</v>
      </c>
    </row>
    <row r="23" spans="1:20">
      <c r="A23" s="48"/>
      <c r="B23" s="53" t="s">
        <v>976</v>
      </c>
      <c r="C23" s="44" cm="1">
        <f t="array" ref="C23">INDEX($C$50:$T$60,$U59,C$36)</f>
        <v>441.77499999999998</v>
      </c>
      <c r="D23" s="44" cm="1">
        <f t="array" ref="D23">INDEX($C$50:$T$60,$U59,D$36)</f>
        <v>161.93199999999999</v>
      </c>
      <c r="E23" s="44" cm="1">
        <f t="array" ref="E23">INDEX($C$50:$T$60,$U59,E$36)</f>
        <v>279.84300000000002</v>
      </c>
      <c r="F23" s="44"/>
      <c r="G23" s="45" t="str" cm="1">
        <f t="array" ref="G23">HYPERLINK(TEXT("#"&amp;INDEX($C$69:$T$79,$U78,C$36),),INDEX($C$69:$T$79,$U78,C$36))</f>
        <v>A125190038X</v>
      </c>
      <c r="H23" s="45" t="str" cm="1">
        <f t="array" ref="H23">HYPERLINK(TEXT("#"&amp;INDEX($C$69:$T$79,$U78,D$36),),INDEX($C$69:$T$79,$U78,D$36))</f>
        <v>A125194790V</v>
      </c>
      <c r="I23" s="45" t="str" cm="1">
        <f t="array" ref="I23">HYPERLINK(TEXT("#"&amp;INDEX($C$69:$T$79,$U78,E$36),),INDEX($C$69:$T$79,$U78,E$36))</f>
        <v>A125192414C</v>
      </c>
    </row>
    <row r="24" spans="1:20">
      <c r="A24" s="48"/>
      <c r="B24" s="53" t="s">
        <v>977</v>
      </c>
      <c r="C24" s="44" cm="1">
        <f t="array" ref="C24">INDEX($C$50:$T$60,$U60,C$36)</f>
        <v>377.12099999999998</v>
      </c>
      <c r="D24" s="44" cm="1">
        <f t="array" ref="D24">INDEX($C$50:$T$60,$U60,D$36)</f>
        <v>169.21100000000001</v>
      </c>
      <c r="E24" s="44" cm="1">
        <f t="array" ref="E24">INDEX($C$50:$T$60,$U60,E$36)</f>
        <v>207.91</v>
      </c>
      <c r="F24" s="44"/>
      <c r="G24" s="45" t="str" cm="1">
        <f t="array" ref="G24">HYPERLINK(TEXT("#"&amp;INDEX($C$69:$T$79,$U79,C$36),),INDEX($C$69:$T$79,$U79,C$36))</f>
        <v>A125190058J</v>
      </c>
      <c r="H24" s="45" t="str" cm="1">
        <f t="array" ref="H24">HYPERLINK(TEXT("#"&amp;INDEX($C$69:$T$79,$U79,D$36),),INDEX($C$69:$T$79,$U79,D$36))</f>
        <v>A125194810T</v>
      </c>
      <c r="I24" s="45" t="str" cm="1">
        <f t="array" ref="I24">HYPERLINK(TEXT("#"&amp;INDEX($C$69:$T$79,$U79,E$36),),INDEX($C$69:$T$79,$U79,E$36))</f>
        <v>A125192434L</v>
      </c>
    </row>
    <row r="25" spans="1:20">
      <c r="A25" s="48"/>
      <c r="B25" s="49"/>
      <c r="C25" s="44"/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4"/>
    </row>
    <row r="26" spans="1:20">
      <c r="A26" s="48"/>
      <c r="B26" s="49"/>
      <c r="C26" s="44"/>
      <c r="D26" s="44"/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</row>
    <row r="27" spans="1:20">
      <c r="A27" s="54" t="str">
        <f ca="1">Contents!B27</f>
        <v>© Commonwealth of Australia 2025</v>
      </c>
      <c r="B27" s="55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</row>
    <row r="28" spans="1:20">
      <c r="A28" s="54"/>
      <c r="B28" s="55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</row>
    <row r="29" spans="1:20" hidden="1">
      <c r="A29" s="56"/>
      <c r="B29" s="57" t="s">
        <v>960</v>
      </c>
      <c r="C29" s="58">
        <v>1</v>
      </c>
      <c r="D29" s="59"/>
      <c r="E29" s="59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</row>
    <row r="30" spans="1:20" hidden="1">
      <c r="A30" s="56"/>
      <c r="B30" s="57" t="s">
        <v>978</v>
      </c>
      <c r="C30" s="58">
        <v>4</v>
      </c>
      <c r="D30" s="59"/>
      <c r="E30" s="59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</row>
    <row r="31" spans="1:20" hidden="1">
      <c r="A31" s="56"/>
      <c r="B31" s="57" t="s">
        <v>979</v>
      </c>
      <c r="C31" s="58">
        <v>7</v>
      </c>
      <c r="D31" s="59"/>
      <c r="E31" s="59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</row>
    <row r="32" spans="1:20" hidden="1">
      <c r="A32" s="56"/>
      <c r="B32" s="57" t="s">
        <v>980</v>
      </c>
      <c r="C32" s="58">
        <v>10</v>
      </c>
      <c r="D32" s="59"/>
      <c r="E32" s="59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</row>
    <row r="33" spans="1:21" hidden="1">
      <c r="A33" s="56"/>
      <c r="B33" s="57" t="s">
        <v>981</v>
      </c>
      <c r="C33" s="58">
        <v>13</v>
      </c>
      <c r="D33" s="59"/>
      <c r="E33" s="59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</row>
    <row r="34" spans="1:21" hidden="1">
      <c r="A34" s="56"/>
      <c r="B34" s="57" t="s">
        <v>982</v>
      </c>
      <c r="C34" s="58">
        <v>16</v>
      </c>
      <c r="D34" s="59"/>
      <c r="E34" s="59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</row>
    <row r="35" spans="1:21" hidden="1">
      <c r="A35" s="56"/>
      <c r="B35" s="60"/>
      <c r="C35" s="59"/>
      <c r="D35" s="59"/>
      <c r="E35" s="59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</row>
    <row r="36" spans="1:21" hidden="1">
      <c r="A36" s="56"/>
      <c r="B36" s="61"/>
      <c r="C36" s="58">
        <f>VLOOKUP(C10,B29:C34,2,FALSE)</f>
        <v>1</v>
      </c>
      <c r="D36" s="58">
        <f>C36+1</f>
        <v>2</v>
      </c>
      <c r="E36" s="58">
        <f>D36+1</f>
        <v>3</v>
      </c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</row>
    <row r="37" spans="1:21" hidden="1">
      <c r="A37" s="56"/>
      <c r="B37" s="55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</row>
    <row r="38" spans="1:21" hidden="1">
      <c r="A38" s="56"/>
      <c r="B38" s="55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</row>
    <row r="39" spans="1:21" hidden="1">
      <c r="A39" s="56"/>
      <c r="B39" s="55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</row>
    <row r="40" spans="1:21" hidden="1">
      <c r="A40" s="56"/>
      <c r="B40" s="55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</row>
    <row r="41" spans="1:21" hidden="1">
      <c r="A41" s="56"/>
      <c r="B41" s="55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</row>
    <row r="42" spans="1:21" hidden="1">
      <c r="A42" s="56"/>
      <c r="B42" s="55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</row>
    <row r="43" spans="1:21" hidden="1">
      <c r="A43" s="56"/>
      <c r="B43" s="55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</row>
    <row r="44" spans="1:21" hidden="1">
      <c r="A44" s="56"/>
      <c r="B44" s="55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</row>
    <row r="45" spans="1:21" hidden="1">
      <c r="A45" s="56"/>
      <c r="B45" s="55"/>
      <c r="C45" s="58">
        <v>1</v>
      </c>
      <c r="D45" s="58">
        <v>2</v>
      </c>
      <c r="E45" s="58">
        <v>3</v>
      </c>
      <c r="F45" s="58">
        <v>4</v>
      </c>
      <c r="G45" s="58">
        <v>5</v>
      </c>
      <c r="H45" s="58">
        <v>6</v>
      </c>
      <c r="I45" s="58">
        <v>7</v>
      </c>
      <c r="J45" s="58">
        <v>8</v>
      </c>
      <c r="K45" s="58">
        <v>9</v>
      </c>
      <c r="L45" s="58">
        <v>10</v>
      </c>
      <c r="M45" s="58">
        <v>11</v>
      </c>
      <c r="N45" s="58">
        <v>12</v>
      </c>
      <c r="O45" s="58">
        <v>13</v>
      </c>
      <c r="P45" s="58">
        <v>14</v>
      </c>
      <c r="Q45" s="58">
        <v>15</v>
      </c>
      <c r="R45" s="58">
        <v>16</v>
      </c>
      <c r="S45" s="58">
        <v>17</v>
      </c>
      <c r="T45" s="58">
        <v>18</v>
      </c>
    </row>
    <row r="46" spans="1:21" ht="15" hidden="1" customHeight="1">
      <c r="A46" s="36"/>
      <c r="B46" s="36"/>
      <c r="C46" s="72" t="s">
        <v>960</v>
      </c>
      <c r="D46" s="72"/>
      <c r="E46" s="72"/>
      <c r="F46" s="72" t="s">
        <v>978</v>
      </c>
      <c r="G46" s="72"/>
      <c r="H46" s="72"/>
      <c r="I46" s="72" t="s">
        <v>979</v>
      </c>
      <c r="J46" s="72"/>
      <c r="K46" s="72"/>
      <c r="L46" s="72" t="s">
        <v>980</v>
      </c>
      <c r="M46" s="72"/>
      <c r="N46" s="72"/>
      <c r="O46" s="72" t="s">
        <v>981</v>
      </c>
      <c r="P46" s="72"/>
      <c r="Q46" s="72"/>
      <c r="R46" s="72" t="s">
        <v>982</v>
      </c>
      <c r="S46" s="72"/>
      <c r="T46" s="72"/>
    </row>
    <row r="47" spans="1:21" hidden="1">
      <c r="A47" s="36"/>
      <c r="B47" s="36"/>
      <c r="C47" s="37" t="s">
        <v>962</v>
      </c>
      <c r="D47" s="37" t="s">
        <v>963</v>
      </c>
      <c r="E47" s="37" t="s">
        <v>964</v>
      </c>
      <c r="F47" s="37" t="s">
        <v>962</v>
      </c>
      <c r="G47" s="37" t="s">
        <v>963</v>
      </c>
      <c r="H47" s="37" t="s">
        <v>964</v>
      </c>
      <c r="I47" s="37" t="s">
        <v>962</v>
      </c>
      <c r="J47" s="37" t="s">
        <v>963</v>
      </c>
      <c r="K47" s="37" t="s">
        <v>964</v>
      </c>
      <c r="L47" s="37" t="s">
        <v>962</v>
      </c>
      <c r="M47" s="37" t="s">
        <v>963</v>
      </c>
      <c r="N47" s="37" t="s">
        <v>964</v>
      </c>
      <c r="O47" s="37" t="s">
        <v>962</v>
      </c>
      <c r="P47" s="37" t="s">
        <v>963</v>
      </c>
      <c r="Q47" s="37" t="s">
        <v>964</v>
      </c>
      <c r="R47" s="37" t="s">
        <v>962</v>
      </c>
      <c r="S47" s="37" t="s">
        <v>963</v>
      </c>
      <c r="T47" s="37" t="s">
        <v>964</v>
      </c>
    </row>
    <row r="48" spans="1:21" hidden="1">
      <c r="A48" s="36"/>
      <c r="B48" s="36"/>
      <c r="C48" s="40" t="s">
        <v>965</v>
      </c>
      <c r="D48" s="40" t="s">
        <v>965</v>
      </c>
      <c r="E48" s="40" t="s">
        <v>965</v>
      </c>
      <c r="F48" s="40" t="s">
        <v>965</v>
      </c>
      <c r="G48" s="40" t="s">
        <v>965</v>
      </c>
      <c r="H48" s="40" t="s">
        <v>965</v>
      </c>
      <c r="I48" s="40" t="s">
        <v>965</v>
      </c>
      <c r="J48" s="40" t="s">
        <v>965</v>
      </c>
      <c r="K48" s="40" t="s">
        <v>965</v>
      </c>
      <c r="L48" s="40" t="s">
        <v>965</v>
      </c>
      <c r="M48" s="40" t="s">
        <v>965</v>
      </c>
      <c r="N48" s="40" t="s">
        <v>965</v>
      </c>
      <c r="O48" s="40" t="s">
        <v>965</v>
      </c>
      <c r="P48" s="40" t="s">
        <v>965</v>
      </c>
      <c r="Q48" s="40" t="s">
        <v>965</v>
      </c>
      <c r="R48" s="40" t="s">
        <v>965</v>
      </c>
      <c r="S48" s="40" t="s">
        <v>965</v>
      </c>
      <c r="T48" s="40" t="s">
        <v>965</v>
      </c>
    </row>
    <row r="49" spans="1:21" hidden="1">
      <c r="A49" s="41" t="s">
        <v>966</v>
      </c>
      <c r="B49" s="36"/>
      <c r="C49" s="40"/>
      <c r="D49" s="40"/>
      <c r="E49" s="40"/>
      <c r="F49" s="42"/>
      <c r="G49" s="62"/>
      <c r="H49" s="62"/>
    </row>
    <row r="50" spans="1:21" hidden="1">
      <c r="A50" s="41"/>
      <c r="B50" s="43" t="s">
        <v>967</v>
      </c>
      <c r="C50" s="44">
        <f>A125190042R_Latest</f>
        <v>14331.866</v>
      </c>
      <c r="D50" s="44">
        <f>A125194794C_Latest</f>
        <v>7457.2240000000002</v>
      </c>
      <c r="E50" s="44">
        <f>A125192418L_Latest</f>
        <v>6874.6419999999998</v>
      </c>
      <c r="F50" s="44">
        <f>A125191230T_Latest</f>
        <v>13603.248</v>
      </c>
      <c r="G50" s="44">
        <f>A125195982F_Latest</f>
        <v>7046.9430000000002</v>
      </c>
      <c r="H50" s="44">
        <f>A125193606R_Latest</f>
        <v>6556.3059999999996</v>
      </c>
      <c r="I50" s="44">
        <f>A125190438K_Latest</f>
        <v>2203.768</v>
      </c>
      <c r="J50" s="44">
        <f>A125195190J_Latest</f>
        <v>1130.723</v>
      </c>
      <c r="K50" s="44">
        <f>A125192814R_Latest</f>
        <v>1073.0450000000001</v>
      </c>
      <c r="L50" s="44">
        <f>A125191626L_Latest</f>
        <v>6640.7110000000002</v>
      </c>
      <c r="M50" s="44">
        <f>A125196378C_Latest</f>
        <v>3468.1979999999999</v>
      </c>
      <c r="N50" s="44">
        <f>A125194002V_Latest</f>
        <v>3172.5129999999999</v>
      </c>
      <c r="O50" s="44">
        <f>A125192022T_Latest</f>
        <v>4758.7690000000002</v>
      </c>
      <c r="P50" s="44">
        <f>A125196774F_Latest</f>
        <v>2448.0219999999999</v>
      </c>
      <c r="Q50" s="44">
        <f>A125194398A_Latest</f>
        <v>2310.7469999999998</v>
      </c>
      <c r="R50" s="44">
        <f>A125190834L_Latest</f>
        <v>728.61800000000005</v>
      </c>
      <c r="S50" s="44">
        <f>A125195586C_Latest</f>
        <v>410.28199999999998</v>
      </c>
      <c r="T50" s="44">
        <f>A125193210V_Latest</f>
        <v>318.33600000000001</v>
      </c>
      <c r="U50" s="57">
        <v>1</v>
      </c>
    </row>
    <row r="51" spans="1:21" hidden="1">
      <c r="A51" s="46"/>
      <c r="B51" s="47" t="s">
        <v>968</v>
      </c>
      <c r="C51" s="44">
        <f>A125190022F_Latest</f>
        <v>9923.5849999999991</v>
      </c>
      <c r="D51" s="44">
        <f>A125194774V_Latest</f>
        <v>5973.94</v>
      </c>
      <c r="E51" s="44">
        <f>A125192398R_Latest</f>
        <v>3949.645</v>
      </c>
      <c r="F51" s="44">
        <f>A125191210J_Latest</f>
        <v>9586.9760000000006</v>
      </c>
      <c r="G51" s="44">
        <f>A125195962W_Latest</f>
        <v>5746.482</v>
      </c>
      <c r="H51" s="44">
        <f>A125193586T_Latest</f>
        <v>3840.4929999999999</v>
      </c>
      <c r="I51" s="44">
        <f>A125190418A_Latest</f>
        <v>955.30499999999995</v>
      </c>
      <c r="J51" s="44">
        <f>A125195170X_Latest</f>
        <v>578.11099999999999</v>
      </c>
      <c r="K51" s="44">
        <f>A125192794T_Latest</f>
        <v>377.19400000000002</v>
      </c>
      <c r="L51" s="44">
        <f>A125191606C_Latest</f>
        <v>5092.9440000000004</v>
      </c>
      <c r="M51" s="44">
        <f>A125196358V_Latest</f>
        <v>3041.6489999999999</v>
      </c>
      <c r="N51" s="44">
        <f>A125193982V_Latest</f>
        <v>2051.2950000000001</v>
      </c>
      <c r="O51" s="44">
        <f>A125192002J_Latest</f>
        <v>3538.7260000000001</v>
      </c>
      <c r="P51" s="44">
        <f>A125196754W_Latest</f>
        <v>2126.7220000000002</v>
      </c>
      <c r="Q51" s="44">
        <f>A125194378T_Latest</f>
        <v>1412.0039999999999</v>
      </c>
      <c r="R51" s="44">
        <f>A125190814C_Latest</f>
        <v>336.60899999999998</v>
      </c>
      <c r="S51" s="44">
        <f>A125195566V_Latest</f>
        <v>227.45699999999999</v>
      </c>
      <c r="T51" s="44">
        <f>A125193190W_Latest</f>
        <v>109.152</v>
      </c>
      <c r="U51" s="57">
        <v>2</v>
      </c>
    </row>
    <row r="52" spans="1:21" hidden="1">
      <c r="A52" s="48"/>
      <c r="B52" s="49" t="s">
        <v>969</v>
      </c>
      <c r="C52" s="44">
        <f>A125190046X_Latest</f>
        <v>8516.9920000000002</v>
      </c>
      <c r="D52" s="44">
        <f>A125194798L_Latest</f>
        <v>5196.0460000000003</v>
      </c>
      <c r="E52" s="44">
        <f>A125192422C_Latest</f>
        <v>3320.9459999999999</v>
      </c>
      <c r="F52" s="44">
        <f>A125191234A_Latest</f>
        <v>8238.9339999999993</v>
      </c>
      <c r="G52" s="44">
        <f>A125195986R_Latest</f>
        <v>5007.857</v>
      </c>
      <c r="H52" s="44">
        <f>A125193610F_Latest</f>
        <v>3231.0770000000002</v>
      </c>
      <c r="I52" s="44">
        <f>A125190442A_Latest</f>
        <v>830.81</v>
      </c>
      <c r="J52" s="44">
        <f>A125195194T_Latest</f>
        <v>503.78800000000001</v>
      </c>
      <c r="K52" s="44">
        <f>A125192818X_Latest</f>
        <v>327.02300000000002</v>
      </c>
      <c r="L52" s="44">
        <f>A125191630C_Latest</f>
        <v>4361.5439999999999</v>
      </c>
      <c r="M52" s="44">
        <f>A125196382V_Latest</f>
        <v>2665.991</v>
      </c>
      <c r="N52" s="44">
        <f>A125194006C_Latest</f>
        <v>1695.5530000000001</v>
      </c>
      <c r="O52" s="44">
        <f>A125192026A_Latest</f>
        <v>3046.58</v>
      </c>
      <c r="P52" s="44">
        <f>A125196778R_Latest</f>
        <v>1838.079</v>
      </c>
      <c r="Q52" s="44">
        <f>A125194402F_Latest</f>
        <v>1208.502</v>
      </c>
      <c r="R52" s="44">
        <f>A125190838W_Latest</f>
        <v>278.05799999999999</v>
      </c>
      <c r="S52" s="44">
        <f>A125195590V_Latest</f>
        <v>188.18899999999999</v>
      </c>
      <c r="T52" s="44">
        <f>A125193214C_Latest</f>
        <v>89.867999999999995</v>
      </c>
      <c r="U52" s="57">
        <v>3</v>
      </c>
    </row>
    <row r="53" spans="1:21" hidden="1">
      <c r="A53" s="48"/>
      <c r="B53" s="49" t="s">
        <v>970</v>
      </c>
      <c r="C53" s="44">
        <f>A125190050R_Latest</f>
        <v>1406.5930000000001</v>
      </c>
      <c r="D53" s="44">
        <f>A125194802T_Latest</f>
        <v>777.89300000000003</v>
      </c>
      <c r="E53" s="44">
        <f>A125192426L_Latest</f>
        <v>628.69899999999996</v>
      </c>
      <c r="F53" s="44">
        <f>A125191238K_Latest</f>
        <v>1348.0409999999999</v>
      </c>
      <c r="G53" s="44">
        <f>A125195990F_Latest</f>
        <v>738.625</v>
      </c>
      <c r="H53" s="44">
        <f>A125193614R_Latest</f>
        <v>609.41600000000005</v>
      </c>
      <c r="I53" s="44">
        <f>A125190446K_Latest</f>
        <v>124.494</v>
      </c>
      <c r="J53" s="44">
        <f>A125195198A_Latest</f>
        <v>74.322999999999993</v>
      </c>
      <c r="K53" s="44">
        <f>A125192822R_Latest</f>
        <v>50.170999999999999</v>
      </c>
      <c r="L53" s="44">
        <f>A125191634L_Latest</f>
        <v>731.40099999999995</v>
      </c>
      <c r="M53" s="44">
        <f>A125196386C_Latest</f>
        <v>375.65899999999999</v>
      </c>
      <c r="N53" s="44">
        <f>A125194010V_Latest</f>
        <v>355.74200000000002</v>
      </c>
      <c r="O53" s="44">
        <f>A125192030T_Latest</f>
        <v>492.14600000000002</v>
      </c>
      <c r="P53" s="44">
        <f>A125196782F_Latest</f>
        <v>288.64400000000001</v>
      </c>
      <c r="Q53" s="44">
        <f>A125194406R_Latest</f>
        <v>203.50299999999999</v>
      </c>
      <c r="R53" s="44">
        <f>A125190842L_Latest</f>
        <v>58.551000000000002</v>
      </c>
      <c r="S53" s="44">
        <f>A125195594C_Latest</f>
        <v>39.268000000000001</v>
      </c>
      <c r="T53" s="44">
        <f>A125193218L_Latest</f>
        <v>19.283000000000001</v>
      </c>
      <c r="U53" s="57">
        <v>4</v>
      </c>
    </row>
    <row r="54" spans="1:21" hidden="1">
      <c r="A54" s="48"/>
      <c r="B54" s="50" t="s">
        <v>971</v>
      </c>
      <c r="C54" s="44">
        <f>A125190026R_Latest</f>
        <v>1340.3710000000001</v>
      </c>
      <c r="D54" s="44">
        <f>A125194778C_Latest</f>
        <v>732.322</v>
      </c>
      <c r="E54" s="44">
        <f>A125192402V_Latest</f>
        <v>608.04899999999998</v>
      </c>
      <c r="F54" s="44">
        <f>A125191214T_Latest</f>
        <v>1285.402</v>
      </c>
      <c r="G54" s="44">
        <f>A125195966F_Latest</f>
        <v>696.18399999999997</v>
      </c>
      <c r="H54" s="44">
        <f>A125193590J_Latest</f>
        <v>589.21799999999996</v>
      </c>
      <c r="I54" s="44">
        <f>A125190422T_Latest</f>
        <v>115.04600000000001</v>
      </c>
      <c r="J54" s="44">
        <f>A125195174J_Latest</f>
        <v>68.953999999999994</v>
      </c>
      <c r="K54" s="44">
        <f>A125192798A_Latest</f>
        <v>46.091999999999999</v>
      </c>
      <c r="L54" s="44">
        <f>A125191610V_Latest</f>
        <v>701.3</v>
      </c>
      <c r="M54" s="44">
        <f>A125196362K_Latest</f>
        <v>355.71899999999999</v>
      </c>
      <c r="N54" s="44">
        <f>A125193986C_Latest</f>
        <v>345.58100000000002</v>
      </c>
      <c r="O54" s="44">
        <f>A125192006T_Latest</f>
        <v>469.05599999999998</v>
      </c>
      <c r="P54" s="44">
        <f>A125196758F_Latest</f>
        <v>271.51100000000002</v>
      </c>
      <c r="Q54" s="44">
        <f>A125194382J_Latest</f>
        <v>197.54499999999999</v>
      </c>
      <c r="R54" s="44">
        <f>A125190818L_Latest</f>
        <v>54.969000000000001</v>
      </c>
      <c r="S54" s="44">
        <f>A125195570K_Latest</f>
        <v>36.137999999999998</v>
      </c>
      <c r="T54" s="44">
        <f>A125193194F_Latest</f>
        <v>18.831</v>
      </c>
      <c r="U54" s="57">
        <v>5</v>
      </c>
    </row>
    <row r="55" spans="1:21" hidden="1">
      <c r="A55" s="48"/>
      <c r="B55" s="50" t="s">
        <v>972</v>
      </c>
      <c r="C55" s="44">
        <f>A125190030F_Latest</f>
        <v>66.221999999999994</v>
      </c>
      <c r="D55" s="44">
        <f>A125194782V_Latest</f>
        <v>45.570999999999998</v>
      </c>
      <c r="E55" s="44">
        <f>A125192406C_Latest</f>
        <v>20.651</v>
      </c>
      <c r="F55" s="44">
        <f>A125191218A_Latest</f>
        <v>62.639000000000003</v>
      </c>
      <c r="G55" s="44">
        <f>A125195970W_Latest</f>
        <v>42.441000000000003</v>
      </c>
      <c r="H55" s="44">
        <f>A125193594T_Latest</f>
        <v>20.198</v>
      </c>
      <c r="I55" s="44">
        <f>A125190426A_Latest</f>
        <v>9.4480000000000004</v>
      </c>
      <c r="J55" s="44">
        <f>A125195178T_Latest</f>
        <v>5.3689999999999998</v>
      </c>
      <c r="K55" s="44">
        <f>A125192802F_Latest</f>
        <v>4.0789999999999997</v>
      </c>
      <c r="L55" s="44">
        <f>A125191614C_Latest</f>
        <v>30.100999999999999</v>
      </c>
      <c r="M55" s="44">
        <f>A125196366V_Latest</f>
        <v>19.939</v>
      </c>
      <c r="N55" s="44">
        <f>A125193990V_Latest</f>
        <v>10.162000000000001</v>
      </c>
      <c r="O55" s="44">
        <f>A125192010J_Latest</f>
        <v>23.09</v>
      </c>
      <c r="P55" s="44">
        <f>A125196762W_Latest</f>
        <v>17.132999999999999</v>
      </c>
      <c r="Q55" s="44">
        <f>A125194386T_Latest</f>
        <v>5.9569999999999999</v>
      </c>
      <c r="R55" s="44">
        <f>A125190822C_Latest</f>
        <v>3.5830000000000002</v>
      </c>
      <c r="S55" s="44">
        <f>A125195574V_Latest</f>
        <v>3.13</v>
      </c>
      <c r="T55" s="44">
        <f>A125193198R_Latest</f>
        <v>0.45300000000000001</v>
      </c>
      <c r="U55" s="57">
        <v>6</v>
      </c>
    </row>
    <row r="56" spans="1:21" hidden="1">
      <c r="A56" s="48"/>
      <c r="B56" s="51" t="s">
        <v>973</v>
      </c>
      <c r="C56" s="44">
        <f>A125190034R_Latest</f>
        <v>4408.2809999999999</v>
      </c>
      <c r="D56" s="44">
        <f>A125194786C_Latest</f>
        <v>1483.2850000000001</v>
      </c>
      <c r="E56" s="44">
        <f>A125192410V_Latest</f>
        <v>2924.9960000000001</v>
      </c>
      <c r="F56" s="44">
        <f>A125191222T_Latest</f>
        <v>4016.2730000000001</v>
      </c>
      <c r="G56" s="44">
        <f>A125195974F_Latest</f>
        <v>1300.46</v>
      </c>
      <c r="H56" s="44">
        <f>A125193598A_Latest</f>
        <v>2715.8119999999999</v>
      </c>
      <c r="I56" s="44">
        <f>A125190430T_Latest</f>
        <v>1248.463</v>
      </c>
      <c r="J56" s="44">
        <f>A125195182J_Latest</f>
        <v>552.61199999999997</v>
      </c>
      <c r="K56" s="44">
        <f>A125192806R_Latest</f>
        <v>695.851</v>
      </c>
      <c r="L56" s="44">
        <f>A125191618L_Latest</f>
        <v>1547.7660000000001</v>
      </c>
      <c r="M56" s="44">
        <f>A125196370K_Latest</f>
        <v>426.54899999999998</v>
      </c>
      <c r="N56" s="44">
        <f>A125193994C_Latest</f>
        <v>1121.2180000000001</v>
      </c>
      <c r="O56" s="44">
        <f>A125192014T_Latest</f>
        <v>1220.0429999999999</v>
      </c>
      <c r="P56" s="44">
        <f>A125196766F_Latest</f>
        <v>321.3</v>
      </c>
      <c r="Q56" s="44">
        <f>A125194390J_Latest</f>
        <v>898.74300000000005</v>
      </c>
      <c r="R56" s="44">
        <f>A125190826L_Latest</f>
        <v>392.00900000000001</v>
      </c>
      <c r="S56" s="44">
        <f>A125195578C_Latest</f>
        <v>182.82400000000001</v>
      </c>
      <c r="T56" s="44">
        <f>A125193202V_Latest</f>
        <v>209.184</v>
      </c>
      <c r="U56" s="57">
        <v>7</v>
      </c>
    </row>
    <row r="57" spans="1:21" hidden="1">
      <c r="A57" s="48"/>
      <c r="B57" s="52" t="s">
        <v>974</v>
      </c>
      <c r="C57" s="44">
        <f>A125190018R_Latest</f>
        <v>3589.3850000000002</v>
      </c>
      <c r="D57" s="44">
        <f>A125194770K_Latest</f>
        <v>1152.1420000000001</v>
      </c>
      <c r="E57" s="44">
        <f>A125192394F_Latest</f>
        <v>2437.2440000000001</v>
      </c>
      <c r="F57" s="44">
        <f>A125191206T_Latest</f>
        <v>3221.1729999999998</v>
      </c>
      <c r="G57" s="44">
        <f>A125195958F_Latest</f>
        <v>981.08900000000006</v>
      </c>
      <c r="H57" s="44">
        <f>A125193582J_Latest</f>
        <v>2240.0839999999998</v>
      </c>
      <c r="I57" s="44">
        <f>A125190414T_Latest</f>
        <v>904.03899999999999</v>
      </c>
      <c r="J57" s="44">
        <f>A125195166J_Latest</f>
        <v>400.56299999999999</v>
      </c>
      <c r="K57" s="44">
        <f>A125192790J_Latest</f>
        <v>503.476</v>
      </c>
      <c r="L57" s="44">
        <f>A125191602V_Latest</f>
        <v>1265.8520000000001</v>
      </c>
      <c r="M57" s="44">
        <f>A125196354K_Latest</f>
        <v>319.07</v>
      </c>
      <c r="N57" s="44">
        <f>A125193978C_Latest</f>
        <v>946.78200000000004</v>
      </c>
      <c r="O57" s="44">
        <f>A125191998A_Latest</f>
        <v>1051.2819999999999</v>
      </c>
      <c r="P57" s="44">
        <f>A125196750L_Latest</f>
        <v>261.45600000000002</v>
      </c>
      <c r="Q57" s="44">
        <f>A125194374J_Latest</f>
        <v>789.827</v>
      </c>
      <c r="R57" s="44">
        <f>A125190810V_Latest</f>
        <v>368.21199999999999</v>
      </c>
      <c r="S57" s="44">
        <f>A125195562K_Latest</f>
        <v>171.053</v>
      </c>
      <c r="T57" s="44">
        <f>A125193186F_Latest</f>
        <v>197.15899999999999</v>
      </c>
      <c r="U57" s="57">
        <v>8</v>
      </c>
    </row>
    <row r="58" spans="1:21" hidden="1">
      <c r="A58" s="48"/>
      <c r="B58" s="52" t="s">
        <v>975</v>
      </c>
      <c r="C58" s="44">
        <f>A125190054X_Latest</f>
        <v>818.89599999999996</v>
      </c>
      <c r="D58" s="44">
        <f>A125194806A_Latest</f>
        <v>331.14299999999997</v>
      </c>
      <c r="E58" s="44">
        <f>A125192430C_Latest</f>
        <v>487.75299999999999</v>
      </c>
      <c r="F58" s="44">
        <f>A125191242A_Latest</f>
        <v>795.09900000000005</v>
      </c>
      <c r="G58" s="44">
        <f>A125195994R_Latest</f>
        <v>319.37099999999998</v>
      </c>
      <c r="H58" s="44">
        <f>A125193618X_Latest</f>
        <v>475.72800000000001</v>
      </c>
      <c r="I58" s="44">
        <f>A125190450A_Latest</f>
        <v>344.42399999999998</v>
      </c>
      <c r="J58" s="44">
        <f>A125195202F_Latest</f>
        <v>152.04900000000001</v>
      </c>
      <c r="K58" s="44">
        <f>A125192826X_Latest</f>
        <v>192.376</v>
      </c>
      <c r="L58" s="44">
        <f>A125191638W_Latest</f>
        <v>281.91399999999999</v>
      </c>
      <c r="M58" s="44">
        <f>A125196390V_Latest</f>
        <v>107.47799999999999</v>
      </c>
      <c r="N58" s="44">
        <f>A125194014C_Latest</f>
        <v>174.43600000000001</v>
      </c>
      <c r="O58" s="44">
        <f>A125192034A_Latest</f>
        <v>168.761</v>
      </c>
      <c r="P58" s="44">
        <f>A125196786R_Latest</f>
        <v>59.844000000000001</v>
      </c>
      <c r="Q58" s="44">
        <f>A125194410F_Latest</f>
        <v>108.916</v>
      </c>
      <c r="R58" s="44">
        <f>A125190846W_Latest</f>
        <v>23.797000000000001</v>
      </c>
      <c r="S58" s="44">
        <f>A125195598L_Latest</f>
        <v>11.772</v>
      </c>
      <c r="T58" s="44">
        <f>A125193222C_Latest</f>
        <v>12.025</v>
      </c>
      <c r="U58" s="57">
        <v>9</v>
      </c>
    </row>
    <row r="59" spans="1:21" hidden="1">
      <c r="A59" s="48"/>
      <c r="B59" s="53" t="s">
        <v>976</v>
      </c>
      <c r="C59" s="44">
        <f>A125190038X_Latest</f>
        <v>441.77499999999998</v>
      </c>
      <c r="D59" s="44">
        <f>A125194790V_Latest</f>
        <v>161.93199999999999</v>
      </c>
      <c r="E59" s="44">
        <f>A125192414C_Latest</f>
        <v>279.84300000000002</v>
      </c>
      <c r="F59" s="44">
        <f>A125191226A_Latest</f>
        <v>420.53</v>
      </c>
      <c r="G59" s="44">
        <f>A125195978R_Latest</f>
        <v>152.31800000000001</v>
      </c>
      <c r="H59" s="44">
        <f>A125193602F_Latest</f>
        <v>268.21199999999999</v>
      </c>
      <c r="I59" s="44">
        <f>A125190434A_Latest</f>
        <v>226.13300000000001</v>
      </c>
      <c r="J59" s="44">
        <f>A125195186T_Latest</f>
        <v>101.753</v>
      </c>
      <c r="K59" s="44">
        <f>A125192810F_Latest</f>
        <v>124.38</v>
      </c>
      <c r="L59" s="44">
        <f>A125191622C_Latest</f>
        <v>107.318</v>
      </c>
      <c r="M59" s="44">
        <f>A125196374V_Latest</f>
        <v>26.327999999999999</v>
      </c>
      <c r="N59" s="44">
        <f>A125193998L_Latest</f>
        <v>80.989999999999995</v>
      </c>
      <c r="O59" s="44">
        <f>A125192018A_Latest</f>
        <v>87.078000000000003</v>
      </c>
      <c r="P59" s="44">
        <f>A125196770W_Latest</f>
        <v>24.236000000000001</v>
      </c>
      <c r="Q59" s="44">
        <f>A125194394T_Latest</f>
        <v>62.841999999999999</v>
      </c>
      <c r="R59" s="44">
        <f>A125190830C_Latest</f>
        <v>21.245000000000001</v>
      </c>
      <c r="S59" s="44">
        <f>A125195582V_Latest</f>
        <v>9.6140000000000008</v>
      </c>
      <c r="T59" s="44">
        <f>A125193206C_Latest</f>
        <v>11.631</v>
      </c>
      <c r="U59" s="57">
        <v>10</v>
      </c>
    </row>
    <row r="60" spans="1:21" hidden="1">
      <c r="A60" s="48"/>
      <c r="B60" s="53" t="s">
        <v>977</v>
      </c>
      <c r="C60" s="44">
        <f>A125190058J_Latest</f>
        <v>377.12099999999998</v>
      </c>
      <c r="D60" s="44">
        <f>A125194810T_Latest</f>
        <v>169.21100000000001</v>
      </c>
      <c r="E60" s="44">
        <f>A125192434L_Latest</f>
        <v>207.91</v>
      </c>
      <c r="F60" s="44">
        <f>A125191246K_Latest</f>
        <v>374.56900000000002</v>
      </c>
      <c r="G60" s="44">
        <f>A125195998X_Latest</f>
        <v>167.054</v>
      </c>
      <c r="H60" s="44">
        <f>A125193622R_Latest</f>
        <v>207.51599999999999</v>
      </c>
      <c r="I60" s="44">
        <f>A125190454K_Latest</f>
        <v>118.291</v>
      </c>
      <c r="J60" s="44">
        <f>A125195206R_Latest</f>
        <v>50.295999999999999</v>
      </c>
      <c r="K60" s="44">
        <f>A125192830R_Latest</f>
        <v>67.995000000000005</v>
      </c>
      <c r="L60" s="44">
        <f>A125191642L_Latest</f>
        <v>174.596</v>
      </c>
      <c r="M60" s="44">
        <f>A125196394C_Latest</f>
        <v>81.150000000000006</v>
      </c>
      <c r="N60" s="44">
        <f>A125194018L_Latest</f>
        <v>93.445999999999998</v>
      </c>
      <c r="O60" s="44">
        <f>A125192038K_Latest</f>
        <v>81.682000000000002</v>
      </c>
      <c r="P60" s="44">
        <f>A125196790F_Latest</f>
        <v>35.607999999999997</v>
      </c>
      <c r="Q60" s="44">
        <f>A125194414R_Latest</f>
        <v>46.073999999999998</v>
      </c>
      <c r="R60" s="44">
        <f>A125190850L_Latest</f>
        <v>2.552</v>
      </c>
      <c r="S60" s="44">
        <f>A125195602T_Latest</f>
        <v>2.1579999999999999</v>
      </c>
      <c r="T60" s="44">
        <f>A125193226L_Latest</f>
        <v>0.39400000000000002</v>
      </c>
      <c r="U60" s="57">
        <v>11</v>
      </c>
    </row>
    <row r="61" spans="1:21" hidden="1">
      <c r="A61" s="48"/>
      <c r="B61" s="51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</row>
    <row r="62" spans="1:21" hidden="1">
      <c r="A62" s="48"/>
      <c r="B62" s="51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</row>
    <row r="63" spans="1:21" hidden="1">
      <c r="A63" s="48"/>
      <c r="B63" s="51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</row>
    <row r="64" spans="1:21" hidden="1">
      <c r="A64" s="56"/>
      <c r="B64" s="55"/>
      <c r="C64" s="58">
        <v>1</v>
      </c>
      <c r="D64" s="58">
        <v>2</v>
      </c>
      <c r="E64" s="58">
        <v>3</v>
      </c>
      <c r="F64" s="58">
        <v>4</v>
      </c>
      <c r="G64" s="58">
        <v>5</v>
      </c>
      <c r="H64" s="58">
        <v>6</v>
      </c>
      <c r="I64" s="58">
        <v>7</v>
      </c>
      <c r="J64" s="58">
        <v>8</v>
      </c>
      <c r="K64" s="58">
        <v>9</v>
      </c>
      <c r="L64" s="58">
        <v>10</v>
      </c>
      <c r="M64" s="58">
        <v>11</v>
      </c>
      <c r="N64" s="58">
        <v>12</v>
      </c>
      <c r="O64" s="58">
        <v>13</v>
      </c>
      <c r="P64" s="58">
        <v>14</v>
      </c>
      <c r="Q64" s="58">
        <v>15</v>
      </c>
      <c r="R64" s="58">
        <v>16</v>
      </c>
      <c r="S64" s="58">
        <v>17</v>
      </c>
      <c r="T64" s="58">
        <v>18</v>
      </c>
    </row>
    <row r="65" spans="1:21" hidden="1">
      <c r="A65" s="36"/>
      <c r="B65" s="36"/>
      <c r="C65" s="72" t="s">
        <v>960</v>
      </c>
      <c r="D65" s="72"/>
      <c r="E65" s="72"/>
      <c r="F65" s="72" t="s">
        <v>978</v>
      </c>
      <c r="G65" s="72"/>
      <c r="H65" s="72"/>
      <c r="I65" s="72" t="s">
        <v>979</v>
      </c>
      <c r="J65" s="72"/>
      <c r="K65" s="72"/>
      <c r="L65" s="72" t="s">
        <v>980</v>
      </c>
      <c r="M65" s="72"/>
      <c r="N65" s="72"/>
      <c r="O65" s="72" t="s">
        <v>981</v>
      </c>
      <c r="P65" s="72"/>
      <c r="Q65" s="72"/>
      <c r="R65" s="72" t="s">
        <v>982</v>
      </c>
      <c r="S65" s="72"/>
      <c r="T65" s="72"/>
    </row>
    <row r="66" spans="1:21" hidden="1">
      <c r="A66" s="36"/>
      <c r="B66" s="36"/>
      <c r="C66" s="37" t="s">
        <v>962</v>
      </c>
      <c r="D66" s="37" t="s">
        <v>963</v>
      </c>
      <c r="E66" s="37" t="s">
        <v>964</v>
      </c>
      <c r="F66" s="37" t="s">
        <v>962</v>
      </c>
      <c r="G66" s="37" t="s">
        <v>963</v>
      </c>
      <c r="H66" s="37" t="s">
        <v>964</v>
      </c>
      <c r="I66" s="37" t="s">
        <v>962</v>
      </c>
      <c r="J66" s="37" t="s">
        <v>963</v>
      </c>
      <c r="K66" s="37" t="s">
        <v>964</v>
      </c>
      <c r="L66" s="37" t="s">
        <v>962</v>
      </c>
      <c r="M66" s="37" t="s">
        <v>963</v>
      </c>
      <c r="N66" s="37" t="s">
        <v>964</v>
      </c>
      <c r="O66" s="37" t="s">
        <v>962</v>
      </c>
      <c r="P66" s="37" t="s">
        <v>963</v>
      </c>
      <c r="Q66" s="37" t="s">
        <v>964</v>
      </c>
      <c r="R66" s="37" t="s">
        <v>962</v>
      </c>
      <c r="S66" s="37" t="s">
        <v>963</v>
      </c>
      <c r="T66" s="37" t="s">
        <v>964</v>
      </c>
    </row>
    <row r="67" spans="1:21" hidden="1">
      <c r="A67" s="36"/>
      <c r="B67" s="36"/>
      <c r="C67" s="40" t="s">
        <v>965</v>
      </c>
      <c r="D67" s="40" t="s">
        <v>965</v>
      </c>
      <c r="E67" s="40" t="s">
        <v>965</v>
      </c>
      <c r="F67" s="40" t="s">
        <v>965</v>
      </c>
      <c r="G67" s="40" t="s">
        <v>965</v>
      </c>
      <c r="H67" s="40" t="s">
        <v>965</v>
      </c>
      <c r="I67" s="40" t="s">
        <v>965</v>
      </c>
      <c r="J67" s="40" t="s">
        <v>965</v>
      </c>
      <c r="K67" s="40" t="s">
        <v>965</v>
      </c>
      <c r="L67" s="40" t="s">
        <v>965</v>
      </c>
      <c r="M67" s="40" t="s">
        <v>965</v>
      </c>
      <c r="N67" s="40" t="s">
        <v>965</v>
      </c>
      <c r="O67" s="40" t="s">
        <v>965</v>
      </c>
      <c r="P67" s="40" t="s">
        <v>965</v>
      </c>
      <c r="Q67" s="40" t="s">
        <v>965</v>
      </c>
      <c r="R67" s="40" t="s">
        <v>965</v>
      </c>
      <c r="S67" s="40" t="s">
        <v>965</v>
      </c>
      <c r="T67" s="40" t="s">
        <v>965</v>
      </c>
    </row>
    <row r="68" spans="1:21" hidden="1">
      <c r="A68" s="41" t="s">
        <v>966</v>
      </c>
      <c r="B68" s="36"/>
      <c r="C68" s="40"/>
      <c r="D68" s="40"/>
      <c r="E68" s="40"/>
      <c r="F68" s="42"/>
      <c r="G68" s="62"/>
      <c r="H68" s="62"/>
    </row>
    <row r="69" spans="1:21" hidden="1">
      <c r="A69" s="41"/>
      <c r="B69" s="43" t="s">
        <v>967</v>
      </c>
      <c r="C69" s="45" t="s">
        <v>262</v>
      </c>
      <c r="D69" s="45" t="s">
        <v>263</v>
      </c>
      <c r="E69" s="45" t="s">
        <v>264</v>
      </c>
      <c r="F69" s="45" t="s">
        <v>295</v>
      </c>
      <c r="G69" s="45" t="s">
        <v>296</v>
      </c>
      <c r="H69" s="45" t="s">
        <v>297</v>
      </c>
      <c r="I69" s="45" t="s">
        <v>328</v>
      </c>
      <c r="J69" s="45" t="s">
        <v>329</v>
      </c>
      <c r="K69" s="45" t="s">
        <v>330</v>
      </c>
      <c r="L69" s="45" t="s">
        <v>361</v>
      </c>
      <c r="M69" s="45" t="s">
        <v>362</v>
      </c>
      <c r="N69" s="45" t="s">
        <v>363</v>
      </c>
      <c r="O69" s="45" t="s">
        <v>394</v>
      </c>
      <c r="P69" s="45" t="s">
        <v>395</v>
      </c>
      <c r="Q69" s="45" t="s">
        <v>396</v>
      </c>
      <c r="R69" s="45" t="s">
        <v>427</v>
      </c>
      <c r="S69" s="45" t="s">
        <v>428</v>
      </c>
      <c r="T69" s="45" t="s">
        <v>429</v>
      </c>
      <c r="U69" s="57">
        <v>1</v>
      </c>
    </row>
    <row r="70" spans="1:21" hidden="1">
      <c r="A70" s="46"/>
      <c r="B70" s="47" t="s">
        <v>968</v>
      </c>
      <c r="C70" s="45" t="s">
        <v>265</v>
      </c>
      <c r="D70" s="45" t="s">
        <v>266</v>
      </c>
      <c r="E70" s="45" t="s">
        <v>267</v>
      </c>
      <c r="F70" s="45" t="s">
        <v>298</v>
      </c>
      <c r="G70" s="45" t="s">
        <v>299</v>
      </c>
      <c r="H70" s="45" t="s">
        <v>300</v>
      </c>
      <c r="I70" s="45" t="s">
        <v>331</v>
      </c>
      <c r="J70" s="45" t="s">
        <v>332</v>
      </c>
      <c r="K70" s="45" t="s">
        <v>333</v>
      </c>
      <c r="L70" s="45" t="s">
        <v>364</v>
      </c>
      <c r="M70" s="45" t="s">
        <v>365</v>
      </c>
      <c r="N70" s="45" t="s">
        <v>366</v>
      </c>
      <c r="O70" s="45" t="s">
        <v>397</v>
      </c>
      <c r="P70" s="45" t="s">
        <v>398</v>
      </c>
      <c r="Q70" s="45" t="s">
        <v>399</v>
      </c>
      <c r="R70" s="45" t="s">
        <v>430</v>
      </c>
      <c r="S70" s="45" t="s">
        <v>431</v>
      </c>
      <c r="T70" s="45" t="s">
        <v>432</v>
      </c>
      <c r="U70" s="57">
        <v>2</v>
      </c>
    </row>
    <row r="71" spans="1:21" hidden="1">
      <c r="A71" s="48"/>
      <c r="B71" s="49" t="s">
        <v>969</v>
      </c>
      <c r="C71" s="45" t="s">
        <v>268</v>
      </c>
      <c r="D71" s="45" t="s">
        <v>269</v>
      </c>
      <c r="E71" s="45" t="s">
        <v>270</v>
      </c>
      <c r="F71" s="45" t="s">
        <v>301</v>
      </c>
      <c r="G71" s="45" t="s">
        <v>302</v>
      </c>
      <c r="H71" s="45" t="s">
        <v>303</v>
      </c>
      <c r="I71" s="45" t="s">
        <v>334</v>
      </c>
      <c r="J71" s="45" t="s">
        <v>335</v>
      </c>
      <c r="K71" s="45" t="s">
        <v>336</v>
      </c>
      <c r="L71" s="45" t="s">
        <v>367</v>
      </c>
      <c r="M71" s="45" t="s">
        <v>368</v>
      </c>
      <c r="N71" s="45" t="s">
        <v>369</v>
      </c>
      <c r="O71" s="45" t="s">
        <v>400</v>
      </c>
      <c r="P71" s="45" t="s">
        <v>401</v>
      </c>
      <c r="Q71" s="45" t="s">
        <v>402</v>
      </c>
      <c r="R71" s="45" t="s">
        <v>433</v>
      </c>
      <c r="S71" s="45" t="s">
        <v>434</v>
      </c>
      <c r="T71" s="45" t="s">
        <v>435</v>
      </c>
      <c r="U71" s="57">
        <v>3</v>
      </c>
    </row>
    <row r="72" spans="1:21" hidden="1">
      <c r="A72" s="48"/>
      <c r="B72" s="49" t="s">
        <v>970</v>
      </c>
      <c r="C72" s="45" t="s">
        <v>271</v>
      </c>
      <c r="D72" s="45" t="s">
        <v>272</v>
      </c>
      <c r="E72" s="45" t="s">
        <v>273</v>
      </c>
      <c r="F72" s="45" t="s">
        <v>304</v>
      </c>
      <c r="G72" s="45" t="s">
        <v>305</v>
      </c>
      <c r="H72" s="45" t="s">
        <v>306</v>
      </c>
      <c r="I72" s="45" t="s">
        <v>337</v>
      </c>
      <c r="J72" s="45" t="s">
        <v>338</v>
      </c>
      <c r="K72" s="45" t="s">
        <v>339</v>
      </c>
      <c r="L72" s="45" t="s">
        <v>370</v>
      </c>
      <c r="M72" s="45" t="s">
        <v>371</v>
      </c>
      <c r="N72" s="45" t="s">
        <v>372</v>
      </c>
      <c r="O72" s="45" t="s">
        <v>403</v>
      </c>
      <c r="P72" s="45" t="s">
        <v>404</v>
      </c>
      <c r="Q72" s="45" t="s">
        <v>405</v>
      </c>
      <c r="R72" s="45" t="s">
        <v>436</v>
      </c>
      <c r="S72" s="45" t="s">
        <v>437</v>
      </c>
      <c r="T72" s="45" t="s">
        <v>438</v>
      </c>
      <c r="U72" s="57">
        <v>4</v>
      </c>
    </row>
    <row r="73" spans="1:21" hidden="1">
      <c r="A73" s="48"/>
      <c r="B73" s="50" t="s">
        <v>971</v>
      </c>
      <c r="C73" s="45" t="s">
        <v>274</v>
      </c>
      <c r="D73" s="45" t="s">
        <v>275</v>
      </c>
      <c r="E73" s="45" t="s">
        <v>276</v>
      </c>
      <c r="F73" s="45" t="s">
        <v>307</v>
      </c>
      <c r="G73" s="45" t="s">
        <v>308</v>
      </c>
      <c r="H73" s="45" t="s">
        <v>309</v>
      </c>
      <c r="I73" s="45" t="s">
        <v>340</v>
      </c>
      <c r="J73" s="45" t="s">
        <v>341</v>
      </c>
      <c r="K73" s="45" t="s">
        <v>342</v>
      </c>
      <c r="L73" s="45" t="s">
        <v>373</v>
      </c>
      <c r="M73" s="45" t="s">
        <v>374</v>
      </c>
      <c r="N73" s="45" t="s">
        <v>375</v>
      </c>
      <c r="O73" s="45" t="s">
        <v>406</v>
      </c>
      <c r="P73" s="45" t="s">
        <v>407</v>
      </c>
      <c r="Q73" s="45" t="s">
        <v>408</v>
      </c>
      <c r="R73" s="45" t="s">
        <v>439</v>
      </c>
      <c r="S73" s="45" t="s">
        <v>440</v>
      </c>
      <c r="T73" s="45" t="s">
        <v>441</v>
      </c>
      <c r="U73" s="57">
        <v>5</v>
      </c>
    </row>
    <row r="74" spans="1:21" hidden="1">
      <c r="A74" s="48"/>
      <c r="B74" s="50" t="s">
        <v>972</v>
      </c>
      <c r="C74" s="45" t="s">
        <v>277</v>
      </c>
      <c r="D74" s="45" t="s">
        <v>278</v>
      </c>
      <c r="E74" s="45" t="s">
        <v>279</v>
      </c>
      <c r="F74" s="45" t="s">
        <v>310</v>
      </c>
      <c r="G74" s="45" t="s">
        <v>311</v>
      </c>
      <c r="H74" s="45" t="s">
        <v>312</v>
      </c>
      <c r="I74" s="45" t="s">
        <v>343</v>
      </c>
      <c r="J74" s="45" t="s">
        <v>344</v>
      </c>
      <c r="K74" s="45" t="s">
        <v>345</v>
      </c>
      <c r="L74" s="45" t="s">
        <v>376</v>
      </c>
      <c r="M74" s="45" t="s">
        <v>377</v>
      </c>
      <c r="N74" s="45" t="s">
        <v>378</v>
      </c>
      <c r="O74" s="45" t="s">
        <v>409</v>
      </c>
      <c r="P74" s="45" t="s">
        <v>410</v>
      </c>
      <c r="Q74" s="45" t="s">
        <v>411</v>
      </c>
      <c r="R74" s="45" t="s">
        <v>442</v>
      </c>
      <c r="S74" s="45" t="s">
        <v>443</v>
      </c>
      <c r="T74" s="45" t="s">
        <v>444</v>
      </c>
      <c r="U74" s="57">
        <v>6</v>
      </c>
    </row>
    <row r="75" spans="1:21" hidden="1">
      <c r="A75" s="48"/>
      <c r="B75" s="51" t="s">
        <v>973</v>
      </c>
      <c r="C75" s="45" t="s">
        <v>280</v>
      </c>
      <c r="D75" s="45" t="s">
        <v>281</v>
      </c>
      <c r="E75" s="45" t="s">
        <v>282</v>
      </c>
      <c r="F75" s="45" t="s">
        <v>313</v>
      </c>
      <c r="G75" s="45" t="s">
        <v>314</v>
      </c>
      <c r="H75" s="45" t="s">
        <v>315</v>
      </c>
      <c r="I75" s="45" t="s">
        <v>346</v>
      </c>
      <c r="J75" s="45" t="s">
        <v>347</v>
      </c>
      <c r="K75" s="45" t="s">
        <v>348</v>
      </c>
      <c r="L75" s="45" t="s">
        <v>379</v>
      </c>
      <c r="M75" s="45" t="s">
        <v>380</v>
      </c>
      <c r="N75" s="45" t="s">
        <v>381</v>
      </c>
      <c r="O75" s="45" t="s">
        <v>412</v>
      </c>
      <c r="P75" s="45" t="s">
        <v>413</v>
      </c>
      <c r="Q75" s="45" t="s">
        <v>414</v>
      </c>
      <c r="R75" s="45" t="s">
        <v>445</v>
      </c>
      <c r="S75" s="45" t="s">
        <v>446</v>
      </c>
      <c r="T75" s="45" t="s">
        <v>447</v>
      </c>
      <c r="U75" s="57">
        <v>7</v>
      </c>
    </row>
    <row r="76" spans="1:21" hidden="1">
      <c r="A76" s="48"/>
      <c r="B76" s="52" t="s">
        <v>974</v>
      </c>
      <c r="C76" s="45" t="s">
        <v>283</v>
      </c>
      <c r="D76" s="45" t="s">
        <v>284</v>
      </c>
      <c r="E76" s="45" t="s">
        <v>285</v>
      </c>
      <c r="F76" s="45" t="s">
        <v>316</v>
      </c>
      <c r="G76" s="45" t="s">
        <v>317</v>
      </c>
      <c r="H76" s="45" t="s">
        <v>318</v>
      </c>
      <c r="I76" s="45" t="s">
        <v>349</v>
      </c>
      <c r="J76" s="45" t="s">
        <v>350</v>
      </c>
      <c r="K76" s="45" t="s">
        <v>351</v>
      </c>
      <c r="L76" s="45" t="s">
        <v>382</v>
      </c>
      <c r="M76" s="45" t="s">
        <v>383</v>
      </c>
      <c r="N76" s="45" t="s">
        <v>384</v>
      </c>
      <c r="O76" s="45" t="s">
        <v>415</v>
      </c>
      <c r="P76" s="45" t="s">
        <v>416</v>
      </c>
      <c r="Q76" s="45" t="s">
        <v>417</v>
      </c>
      <c r="R76" s="45" t="s">
        <v>448</v>
      </c>
      <c r="S76" s="45" t="s">
        <v>449</v>
      </c>
      <c r="T76" s="45" t="s">
        <v>450</v>
      </c>
      <c r="U76" s="57">
        <v>8</v>
      </c>
    </row>
    <row r="77" spans="1:21" hidden="1">
      <c r="A77" s="48"/>
      <c r="B77" s="52" t="s">
        <v>975</v>
      </c>
      <c r="C77" s="45" t="s">
        <v>286</v>
      </c>
      <c r="D77" s="45" t="s">
        <v>287</v>
      </c>
      <c r="E77" s="45" t="s">
        <v>288</v>
      </c>
      <c r="F77" s="45" t="s">
        <v>319</v>
      </c>
      <c r="G77" s="45" t="s">
        <v>320</v>
      </c>
      <c r="H77" s="45" t="s">
        <v>321</v>
      </c>
      <c r="I77" s="45" t="s">
        <v>352</v>
      </c>
      <c r="J77" s="45" t="s">
        <v>353</v>
      </c>
      <c r="K77" s="45" t="s">
        <v>354</v>
      </c>
      <c r="L77" s="45" t="s">
        <v>385</v>
      </c>
      <c r="M77" s="45" t="s">
        <v>386</v>
      </c>
      <c r="N77" s="45" t="s">
        <v>387</v>
      </c>
      <c r="O77" s="45" t="s">
        <v>418</v>
      </c>
      <c r="P77" s="45" t="s">
        <v>419</v>
      </c>
      <c r="Q77" s="45" t="s">
        <v>420</v>
      </c>
      <c r="R77" s="45" t="s">
        <v>451</v>
      </c>
      <c r="S77" s="45" t="s">
        <v>452</v>
      </c>
      <c r="T77" s="45" t="s">
        <v>453</v>
      </c>
      <c r="U77" s="57">
        <v>9</v>
      </c>
    </row>
    <row r="78" spans="1:21" hidden="1">
      <c r="A78" s="48"/>
      <c r="B78" s="53" t="s">
        <v>976</v>
      </c>
      <c r="C78" s="45" t="s">
        <v>289</v>
      </c>
      <c r="D78" s="45" t="s">
        <v>290</v>
      </c>
      <c r="E78" s="45" t="s">
        <v>291</v>
      </c>
      <c r="F78" s="45" t="s">
        <v>322</v>
      </c>
      <c r="G78" s="45" t="s">
        <v>323</v>
      </c>
      <c r="H78" s="45" t="s">
        <v>324</v>
      </c>
      <c r="I78" s="45" t="s">
        <v>355</v>
      </c>
      <c r="J78" s="45" t="s">
        <v>356</v>
      </c>
      <c r="K78" s="45" t="s">
        <v>357</v>
      </c>
      <c r="L78" s="45" t="s">
        <v>388</v>
      </c>
      <c r="M78" s="45" t="s">
        <v>389</v>
      </c>
      <c r="N78" s="45" t="s">
        <v>390</v>
      </c>
      <c r="O78" s="45" t="s">
        <v>421</v>
      </c>
      <c r="P78" s="45" t="s">
        <v>422</v>
      </c>
      <c r="Q78" s="45" t="s">
        <v>423</v>
      </c>
      <c r="R78" s="45" t="s">
        <v>454</v>
      </c>
      <c r="S78" s="45" t="s">
        <v>455</v>
      </c>
      <c r="T78" s="45" t="s">
        <v>456</v>
      </c>
      <c r="U78" s="57">
        <v>10</v>
      </c>
    </row>
    <row r="79" spans="1:21" hidden="1">
      <c r="A79" s="48"/>
      <c r="B79" s="53" t="s">
        <v>977</v>
      </c>
      <c r="C79" s="45" t="s">
        <v>292</v>
      </c>
      <c r="D79" s="45" t="s">
        <v>293</v>
      </c>
      <c r="E79" s="45" t="s">
        <v>294</v>
      </c>
      <c r="F79" s="45" t="s">
        <v>325</v>
      </c>
      <c r="G79" s="45" t="s">
        <v>326</v>
      </c>
      <c r="H79" s="45" t="s">
        <v>327</v>
      </c>
      <c r="I79" s="45" t="s">
        <v>358</v>
      </c>
      <c r="J79" s="45" t="s">
        <v>359</v>
      </c>
      <c r="K79" s="45" t="s">
        <v>360</v>
      </c>
      <c r="L79" s="45" t="s">
        <v>391</v>
      </c>
      <c r="M79" s="45" t="s">
        <v>392</v>
      </c>
      <c r="N79" s="45" t="s">
        <v>393</v>
      </c>
      <c r="O79" s="45" t="s">
        <v>424</v>
      </c>
      <c r="P79" s="45" t="s">
        <v>425</v>
      </c>
      <c r="Q79" s="45" t="s">
        <v>426</v>
      </c>
      <c r="R79" s="45" t="s">
        <v>457</v>
      </c>
      <c r="S79" s="45" t="s">
        <v>458</v>
      </c>
      <c r="T79" s="45" t="s">
        <v>459</v>
      </c>
      <c r="U79" s="57">
        <v>11</v>
      </c>
    </row>
    <row r="80" spans="1:21">
      <c r="A80" s="48"/>
      <c r="B80" s="51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</row>
    <row r="81" spans="1:20">
      <c r="A81" s="48"/>
      <c r="B81" s="51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</row>
    <row r="82" spans="1:20">
      <c r="A82" s="48"/>
      <c r="B82" s="51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</row>
    <row r="83" spans="1:20">
      <c r="A83" s="48"/>
      <c r="B83" s="51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</row>
    <row r="84" spans="1:20">
      <c r="A84" s="48"/>
      <c r="B84" s="51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</row>
    <row r="85" spans="1:20">
      <c r="B85" s="56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</row>
    <row r="86" spans="1:20" ht="15" customHeight="1">
      <c r="B86" s="56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</row>
    <row r="87" spans="1:20" ht="15" customHeight="1"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</row>
  </sheetData>
  <mergeCells count="19">
    <mergeCell ref="R65:T65"/>
    <mergeCell ref="C46:E46"/>
    <mergeCell ref="F46:H46"/>
    <mergeCell ref="I46:K46"/>
    <mergeCell ref="L46:N46"/>
    <mergeCell ref="O46:Q46"/>
    <mergeCell ref="R46:T46"/>
    <mergeCell ref="C65:E65"/>
    <mergeCell ref="F65:H65"/>
    <mergeCell ref="I65:K65"/>
    <mergeCell ref="L65:N65"/>
    <mergeCell ref="O65:Q65"/>
    <mergeCell ref="C10:E10"/>
    <mergeCell ref="G10:I10"/>
    <mergeCell ref="B5:K5"/>
    <mergeCell ref="B6:K6"/>
    <mergeCell ref="L6:T6"/>
    <mergeCell ref="A8:H8"/>
    <mergeCell ref="L8:R8"/>
  </mergeCells>
  <dataValidations count="1">
    <dataValidation type="list" allowBlank="1" showInputMessage="1" showErrorMessage="1" sqref="C10:E10" xr:uid="{05EE8084-1A59-4B56-8D3C-4A8DB228398F}">
      <formula1>$B$29:$B$34</formula1>
    </dataValidation>
  </dataValidations>
  <hyperlinks>
    <hyperlink ref="A27" r:id="rId1" display="http://www.abs.gov.au/websitedbs/d3310114.nsf/Home/©+Copyright?OpenDocument" xr:uid="{3F351156-BCBC-4A12-BF8A-4BCE75A64DE9}"/>
    <hyperlink ref="C69" location="A125190042R" display="A125190042R" xr:uid="{BCBF9731-3F8B-44E7-8075-03C742C9F778}"/>
    <hyperlink ref="C70" location="A125190022F" display="A125190022F" xr:uid="{0DE15BF1-91C0-4F61-A26D-1A463F3F96AE}"/>
    <hyperlink ref="C71" location="A125190046X" display="A125190046X" xr:uid="{FCCFDB0B-9659-4C9A-9616-D3AB5AE910DE}"/>
    <hyperlink ref="C72" location="A125190050R" display="A125190050R" xr:uid="{851DE3DB-AD5A-46E6-A143-C3695BE435EB}"/>
    <hyperlink ref="C73" location="A125190026R" display="A125190026R" xr:uid="{220BB535-117A-4A1E-B8E5-C8A3CC6C4F7B}"/>
    <hyperlink ref="C74" location="A125190030F" display="A125190030F" xr:uid="{D365EB21-6348-4C3E-A2B1-86EC0E47F5D9}"/>
    <hyperlink ref="C75" location="A125190034R" display="A125190034R" xr:uid="{A9284FD4-CB20-469D-8524-18FEBBB8965F}"/>
    <hyperlink ref="C76" location="A125190018R" display="A125190018R" xr:uid="{956EFA5A-4C3B-41C8-9B4C-6A175620B414}"/>
    <hyperlink ref="C77" location="A125190054X" display="A125190054X" xr:uid="{405E4A41-13E7-4CC1-BD0A-ADE9A00AF90A}"/>
    <hyperlink ref="C78" location="A125190038X" display="A125190038X" xr:uid="{843325BE-ABA0-49BA-A0E5-7E7FF09A9394}"/>
    <hyperlink ref="C79" location="A125190058J" display="A125190058J" xr:uid="{90CC623C-8607-4AD9-9F8C-4407A5F94507}"/>
    <hyperlink ref="F69" location="A125191230T" display="A125191230T" xr:uid="{3F58C3CE-8D55-43E7-AD24-F8BEF3B7D0AC}"/>
    <hyperlink ref="F70" location="A125191210J" display="A125191210J" xr:uid="{C3AA3B1B-16B6-4D3D-973E-438BB39EC7F0}"/>
    <hyperlink ref="F71" location="A125191234A" display="A125191234A" xr:uid="{56D7405E-CF8A-41E7-B480-88AFE965A7AB}"/>
    <hyperlink ref="F72" location="A125191238K" display="A125191238K" xr:uid="{A2B90331-A0A5-4DE6-B39C-17590D92148D}"/>
    <hyperlink ref="F73" location="A125191214T" display="A125191214T" xr:uid="{131C903B-CFA5-46EB-B4D6-93B70C295AD3}"/>
    <hyperlink ref="F74" location="A125191218A" display="A125191218A" xr:uid="{7CE9026D-35D1-41DB-8347-0EFC821857BB}"/>
    <hyperlink ref="F75" location="A125191222T" display="A125191222T" xr:uid="{4D234726-1C63-4776-A324-41AE356E0B82}"/>
    <hyperlink ref="F76" location="A125191206T" display="A125191206T" xr:uid="{9785E2A9-D9BD-4561-962D-0F0FA4F7094B}"/>
    <hyperlink ref="F77" location="A125191242A" display="A125191242A" xr:uid="{B1C721A0-BF42-4CC4-87DC-A204FA498335}"/>
    <hyperlink ref="F78" location="A125191226A" display="A125191226A" xr:uid="{26939A36-6BE6-4D1A-A40F-4E2A5150B2DE}"/>
    <hyperlink ref="F79" location="A125191246K" display="A125191246K" xr:uid="{9A21CF25-C6EC-4A48-988A-7276589F2B23}"/>
    <hyperlink ref="I69" location="A125190438K" display="A125190438K" xr:uid="{1F956608-E327-47B9-8009-6F89A7616FA0}"/>
    <hyperlink ref="I70" location="A125190418A" display="A125190418A" xr:uid="{0FDAF5D2-6C03-48DE-80BD-7EA99261D74D}"/>
    <hyperlink ref="I71" location="A125190442A" display="A125190442A" xr:uid="{286E8FF4-AE55-43FC-AB14-65F0155F3220}"/>
    <hyperlink ref="I72" location="A125190446K" display="A125190446K" xr:uid="{5065C2D4-4A07-4A6C-9DF4-D80F508E1FD7}"/>
    <hyperlink ref="I73" location="A125190422T" display="A125190422T" xr:uid="{AE573D41-2B44-4A57-AD81-6C1F2309B27B}"/>
    <hyperlink ref="I74" location="A125190426A" display="A125190426A" xr:uid="{1DC2F352-90ED-4408-8D57-75D057109AF5}"/>
    <hyperlink ref="I75" location="A125190430T" display="A125190430T" xr:uid="{23BDEFDE-4C6B-4DC2-ADEA-DF848406C660}"/>
    <hyperlink ref="I76" location="A125190414T" display="A125190414T" xr:uid="{B5566FBD-97F3-41BC-A566-ECFD82B52364}"/>
    <hyperlink ref="I77" location="A125190450A" display="A125190450A" xr:uid="{9CB25667-3CFA-4EDA-A9FD-2A269A1F7EFA}"/>
    <hyperlink ref="I78" location="A125190434A" display="A125190434A" xr:uid="{3DF12681-ABC2-42AD-801F-4A5A330E487C}"/>
    <hyperlink ref="I79" location="A125190454K" display="A125190454K" xr:uid="{F2ECBA65-1494-4439-9844-A8ED71D62A2F}"/>
    <hyperlink ref="L69" location="A125191626L" display="A125191626L" xr:uid="{CC858592-EE79-4896-B2A1-B98305674983}"/>
    <hyperlink ref="L70" location="A125191606C" display="A125191606C" xr:uid="{B9769DB9-275F-4DD8-A5D3-587EA13BB4E1}"/>
    <hyperlink ref="L71" location="A125191630C" display="A125191630C" xr:uid="{B9BAD0FB-2908-478B-8100-364AD89045F0}"/>
    <hyperlink ref="L72" location="A125191634L" display="A125191634L" xr:uid="{4CA8AE4E-466D-4F69-9732-24C618892E6E}"/>
    <hyperlink ref="L73" location="A125191610V" display="A125191610V" xr:uid="{6518884D-5AFC-4E3B-9518-3379C75C9168}"/>
    <hyperlink ref="L74" location="A125191614C" display="A125191614C" xr:uid="{F345E88A-3401-41B1-BC11-B888E85A1E67}"/>
    <hyperlink ref="L75" location="A125191618L" display="A125191618L" xr:uid="{29F2B26D-F137-4489-92C9-5394082B1F1D}"/>
    <hyperlink ref="L76" location="A125191602V" display="A125191602V" xr:uid="{43D626A8-AAC0-4D89-B1C5-736C4EB9B547}"/>
    <hyperlink ref="L77" location="A125191638W" display="A125191638W" xr:uid="{49120C35-385D-4FD5-B352-DABB1C8D040D}"/>
    <hyperlink ref="L78" location="A125191622C" display="A125191622C" xr:uid="{89D9CBCE-9335-4DBA-A30C-11C5E2BD2449}"/>
    <hyperlink ref="L79" location="A125191642L" display="A125191642L" xr:uid="{F2239D73-DD67-4148-B4D3-1859C3FFFAFA}"/>
    <hyperlink ref="O69" location="A125192022T" display="A125192022T" xr:uid="{FA82F779-E560-488D-8F7A-3715EDC52E42}"/>
    <hyperlink ref="O70" location="A125192002J" display="A125192002J" xr:uid="{06AB5A5E-2307-4AF6-B01E-3308349FE7F7}"/>
    <hyperlink ref="O71" location="A125192026A" display="A125192026A" xr:uid="{51D8BDD1-5908-4996-A063-24E2E16EDFD7}"/>
    <hyperlink ref="O72" location="A125192030T" display="A125192030T" xr:uid="{A9052140-F0B2-4FE3-A3D7-E67CE3534E4E}"/>
    <hyperlink ref="O73" location="A125192006T" display="A125192006T" xr:uid="{AC39961F-A191-4D72-BD9E-5C93E8808622}"/>
    <hyperlink ref="O74" location="A125192010J" display="A125192010J" xr:uid="{39C4979F-D679-4469-B840-579E8FC95E90}"/>
    <hyperlink ref="O75" location="A125192014T" display="A125192014T" xr:uid="{E9D738A3-B127-4BEA-9B6D-6DF1A9AA2581}"/>
    <hyperlink ref="O76" location="A125191998A" display="A125191998A" xr:uid="{959A695C-DD86-4C2F-81D4-2E43444CECF0}"/>
    <hyperlink ref="O77" location="A125192034A" display="A125192034A" xr:uid="{805B6F21-127A-4B5D-ABA3-EE376523ED08}"/>
    <hyperlink ref="O78" location="A125192018A" display="A125192018A" xr:uid="{28329F98-8A4F-44FF-AEA6-AB69A8F9EC41}"/>
    <hyperlink ref="O79" location="A125192038K" display="A125192038K" xr:uid="{0997CD99-8B1F-4678-AA24-3D7D3B7DDA30}"/>
    <hyperlink ref="R69" location="A125190834L" display="A125190834L" xr:uid="{B02CA7BA-DF80-4907-89F2-82D07969770F}"/>
    <hyperlink ref="R70" location="A125190814C" display="A125190814C" xr:uid="{2112D6FE-4C7C-43DC-AAA8-63BB25D72B1C}"/>
    <hyperlink ref="R71" location="A125190838W" display="A125190838W" xr:uid="{730CE29A-9BBB-4CD4-9A21-BB635D333AA5}"/>
    <hyperlink ref="R72" location="A125190842L" display="A125190842L" xr:uid="{DBD37F7B-7D9C-47D5-8775-0644AF01BFB5}"/>
    <hyperlink ref="R73" location="A125190818L" display="A125190818L" xr:uid="{2AC2F685-B8C7-4F99-A35F-20FAD1C6EDE3}"/>
    <hyperlink ref="R74" location="A125190822C" display="A125190822C" xr:uid="{969624A1-D991-40EE-B6ED-8FF45374EFAE}"/>
    <hyperlink ref="R75" location="A125190826L" display="A125190826L" xr:uid="{061E009E-C799-47A8-B0D2-FE2C92005C44}"/>
    <hyperlink ref="R76" location="A125190810V" display="A125190810V" xr:uid="{D9F43683-7439-46CA-9E4D-52DC2E062083}"/>
    <hyperlink ref="R77" location="A125190846W" display="A125190846W" xr:uid="{0001D727-E492-4614-9770-8DC4FFBCD527}"/>
    <hyperlink ref="R78" location="A125190830C" display="A125190830C" xr:uid="{728E2A5F-E2A0-42C7-AA13-83D320F1D2A0}"/>
    <hyperlink ref="R79" location="A125190850L" display="A125190850L" xr:uid="{6F39DCE0-B5BC-4448-8242-FA32649E958B}"/>
    <hyperlink ref="D69" location="A125194794C" display="A125194794C" xr:uid="{21136B1B-51AE-4495-99A3-33396C6252D4}"/>
    <hyperlink ref="D70" location="A125194774V" display="A125194774V" xr:uid="{11CB0608-18F9-42FC-9C62-412073EA9C09}"/>
    <hyperlink ref="D71" location="A125194798L" display="A125194798L" xr:uid="{6B475350-0469-48A7-AC36-4207E69A9A13}"/>
    <hyperlink ref="D72" location="A125194802T" display="A125194802T" xr:uid="{E8756081-52BF-4677-BB99-FA72CFA2786C}"/>
    <hyperlink ref="D73" location="A125194778C" display="A125194778C" xr:uid="{2BB9A64A-859F-437C-80ED-AE291BDCB69D}"/>
    <hyperlink ref="D74" location="A125194782V" display="A125194782V" xr:uid="{B0C7F1F0-E2F3-488F-95B9-9F25AA503F4D}"/>
    <hyperlink ref="D75" location="A125194786C" display="A125194786C" xr:uid="{48025057-F74A-4BEC-AB29-DD449ABAB4D2}"/>
    <hyperlink ref="D76" location="A125194770K" display="A125194770K" xr:uid="{42BAFD97-67DD-45A5-B7E7-A3D5AB850CAF}"/>
    <hyperlink ref="D77" location="A125194806A" display="A125194806A" xr:uid="{050BEFA8-ED2F-420F-AF1F-EF6E8EB36296}"/>
    <hyperlink ref="D78" location="A125194790V" display="A125194790V" xr:uid="{4D4ECAC8-8B22-481F-978B-65F07E89E325}"/>
    <hyperlink ref="D79" location="A125194810T" display="A125194810T" xr:uid="{D43999D9-4A5D-4A61-96EE-9C92778F7F88}"/>
    <hyperlink ref="G69" location="A125195982F" display="A125195982F" xr:uid="{DC7A78DA-3132-4692-8B82-EB190E41695F}"/>
    <hyperlink ref="G70" location="A125195962W" display="A125195962W" xr:uid="{C55DEB83-1D41-401C-8652-9A86EFD8A04D}"/>
    <hyperlink ref="G71" location="A125195986R" display="A125195986R" xr:uid="{1CCD6516-FF14-49A0-B112-FA3CB5E50CA3}"/>
    <hyperlink ref="G72" location="A125195990F" display="A125195990F" xr:uid="{8687DB22-A685-4168-88B1-F3C40D05B3D8}"/>
    <hyperlink ref="G73" location="A125195966F" display="A125195966F" xr:uid="{DC7C8C96-E3B8-43A7-8D7C-0DBC7F2F3F7E}"/>
    <hyperlink ref="G74" location="A125195970W" display="A125195970W" xr:uid="{232B86AB-3513-4E8D-90A7-262D043A2B4F}"/>
    <hyperlink ref="G75" location="A125195974F" display="A125195974F" xr:uid="{977B9F4E-3278-44E3-AF76-39C509C03143}"/>
    <hyperlink ref="G76" location="A125195958F" display="A125195958F" xr:uid="{7E4630F0-830E-4A57-B700-F2479ACE5487}"/>
    <hyperlink ref="G77" location="A125195994R" display="A125195994R" xr:uid="{561A9BD6-A629-4436-B013-7F1A874B8024}"/>
    <hyperlink ref="G78" location="A125195978R" display="A125195978R" xr:uid="{D8FCD793-BD8E-484B-92B7-A3598D3B4479}"/>
    <hyperlink ref="G79" location="A125195998X" display="A125195998X" xr:uid="{2E53FBF5-BB06-446A-9277-E0CCAC9C4E96}"/>
    <hyperlink ref="J69" location="A125195190J" display="A125195190J" xr:uid="{6917D750-B97F-47C4-88F8-E446139F81D7}"/>
    <hyperlink ref="J70" location="A125195170X" display="A125195170X" xr:uid="{F29C6042-F87B-4AEC-9A00-E8C56F94A335}"/>
    <hyperlink ref="J71" location="A125195194T" display="A125195194T" xr:uid="{AC9E2003-6733-4275-B522-578FC4731484}"/>
    <hyperlink ref="J72" location="A125195198A" display="A125195198A" xr:uid="{2908788D-4FF3-4EC3-907F-E9183EF5EDAD}"/>
    <hyperlink ref="J73" location="A125195174J" display="A125195174J" xr:uid="{44E3582B-7566-46B0-A061-8C10D8463697}"/>
    <hyperlink ref="J74" location="A125195178T" display="A125195178T" xr:uid="{CEF8F6C9-ABC2-411B-A552-ED98E6C3B4E8}"/>
    <hyperlink ref="J75" location="A125195182J" display="A125195182J" xr:uid="{74207170-353D-4C03-A189-2DE8B0E7B6FE}"/>
    <hyperlink ref="J76" location="A125195166J" display="A125195166J" xr:uid="{41F2C926-1A11-4A67-B267-BF852C32DA45}"/>
    <hyperlink ref="J77" location="A125195202F" display="A125195202F" xr:uid="{66C326B3-EFA5-4455-8D93-6BE78779931B}"/>
    <hyperlink ref="J78" location="A125195186T" display="A125195186T" xr:uid="{BF7646D4-BE82-481F-B35E-B32EB6FF7C5E}"/>
    <hyperlink ref="J79" location="A125195206R" display="A125195206R" xr:uid="{6A610A23-04E2-45F9-A114-E9B19F00C99C}"/>
    <hyperlink ref="M69" location="A125196378C" display="A125196378C" xr:uid="{9D19486F-EF75-4D51-B6D9-9B09119E3FAD}"/>
    <hyperlink ref="M70" location="A125196358V" display="A125196358V" xr:uid="{CEA7A84C-C21B-4E4B-8101-8073F4ABFD95}"/>
    <hyperlink ref="M71" location="A125196382V" display="A125196382V" xr:uid="{0AF6E14B-7351-4F59-BEAD-A29719F26113}"/>
    <hyperlink ref="M72" location="A125196386C" display="A125196386C" xr:uid="{9FBA6923-49CB-4F85-9701-542722C2B213}"/>
    <hyperlink ref="M73" location="A125196362K" display="A125196362K" xr:uid="{F8A78B6A-0D19-4E8C-A060-3F13364888DE}"/>
    <hyperlink ref="M74" location="A125196366V" display="A125196366V" xr:uid="{34E27E44-4865-4216-895B-EBB91CA91DC2}"/>
    <hyperlink ref="M75" location="A125196370K" display="A125196370K" xr:uid="{A67B1390-5BD6-4DBC-A3E6-6E3D4CE1EBD7}"/>
    <hyperlink ref="M76" location="A125196354K" display="A125196354K" xr:uid="{2FB8D630-3F04-46F0-9AD2-C38ED23AF8C1}"/>
    <hyperlink ref="M77" location="A125196390V" display="A125196390V" xr:uid="{33206155-9365-4C2C-B8F1-1644BC26B874}"/>
    <hyperlink ref="M78" location="A125196374V" display="A125196374V" xr:uid="{C92C8205-C51C-4308-B33F-D8FD27EAE0E5}"/>
    <hyperlink ref="M79" location="A125196394C" display="A125196394C" xr:uid="{C79AACC8-505F-4CEB-9EAD-80912A25D58D}"/>
    <hyperlink ref="P69" location="A125196774F" display="A125196774F" xr:uid="{90970794-5B30-44F8-A2FC-B3A7F286DD6F}"/>
    <hyperlink ref="P70" location="A125196754W" display="A125196754W" xr:uid="{4F819033-0300-4BD1-B530-06450F6F0184}"/>
    <hyperlink ref="P71" location="A125196778R" display="A125196778R" xr:uid="{55ACB935-CB02-4963-BE9E-365D2B7779B7}"/>
    <hyperlink ref="P72" location="A125196782F" display="A125196782F" xr:uid="{A9F92374-EE61-40AB-B27F-B228521C2BCB}"/>
    <hyperlink ref="P73" location="A125196758F" display="A125196758F" xr:uid="{F32185F6-A443-42C7-8DF2-F155F62D75BE}"/>
    <hyperlink ref="P74" location="A125196762W" display="A125196762W" xr:uid="{38DD863F-6FF1-4972-9924-263463B55558}"/>
    <hyperlink ref="P75" location="A125196766F" display="A125196766F" xr:uid="{2C94B276-089B-4EF5-B261-29DA6B31F9C1}"/>
    <hyperlink ref="P76" location="A125196750L" display="A125196750L" xr:uid="{EC3620D4-321E-4582-898D-2B100BC64B99}"/>
    <hyperlink ref="P77" location="A125196786R" display="A125196786R" xr:uid="{E21706CC-CF15-4B26-B86E-975F77C16C50}"/>
    <hyperlink ref="P78" location="A125196770W" display="A125196770W" xr:uid="{9E105BCA-9175-429F-B42B-2587BD81698D}"/>
    <hyperlink ref="P79" location="A125196790F" display="A125196790F" xr:uid="{393519C9-8D56-4D21-BE12-94268B5634BC}"/>
    <hyperlink ref="S69" location="A125195586C" display="A125195586C" xr:uid="{A5EADD8C-18E3-426B-B02D-DFC57007107C}"/>
    <hyperlink ref="S70" location="A125195566V" display="A125195566V" xr:uid="{131162C8-E51B-4631-AFED-E47B6F00DB6C}"/>
    <hyperlink ref="S71" location="A125195590V" display="A125195590V" xr:uid="{DC006C3B-0E8E-4F69-9784-147CC9440653}"/>
    <hyperlink ref="S72" location="A125195594C" display="A125195594C" xr:uid="{F0B8707A-5679-4319-8EA0-F63B41244FEE}"/>
    <hyperlink ref="S73" location="A125195570K" display="A125195570K" xr:uid="{9D3E57C9-7FC4-4B82-8B8F-07BEAD74249C}"/>
    <hyperlink ref="S74" location="A125195574V" display="A125195574V" xr:uid="{7A2DDCEB-9670-42AA-A40B-4599E2945DC8}"/>
    <hyperlink ref="S75" location="A125195578C" display="A125195578C" xr:uid="{A282E207-E1C2-48B5-8E54-7E5A08EBFF8C}"/>
    <hyperlink ref="S76" location="A125195562K" display="A125195562K" xr:uid="{66E58A42-AA39-45D5-A4B2-0567591834F7}"/>
    <hyperlink ref="S77" location="A125195598L" display="A125195598L" xr:uid="{C7AC5221-0D83-44D1-98CB-71EF2760FA56}"/>
    <hyperlink ref="S78" location="A125195582V" display="A125195582V" xr:uid="{F35ED5B1-BEF0-4522-BD2D-7F3DED695BC7}"/>
    <hyperlink ref="S79" location="A125195602T" display="A125195602T" xr:uid="{4FD38F15-5C3A-4B2F-ADD3-47D34A679D42}"/>
    <hyperlink ref="E69" location="A125192418L" display="A125192418L" xr:uid="{8B68355E-A746-4664-9C3D-848E6416ABDB}"/>
    <hyperlink ref="E70" location="A125192398R" display="A125192398R" xr:uid="{8A9323B1-D306-441F-8D20-D3C03EB77238}"/>
    <hyperlink ref="E71" location="A125192422C" display="A125192422C" xr:uid="{2463D831-F1BB-4A5C-8874-40BCC5B3BA7A}"/>
    <hyperlink ref="E72" location="A125192426L" display="A125192426L" xr:uid="{460A6CF3-9A57-4B60-B49C-E371BFC36050}"/>
    <hyperlink ref="E73" location="A125192402V" display="A125192402V" xr:uid="{C7CF41C7-539A-42EC-9108-CB67201ACCCC}"/>
    <hyperlink ref="E74" location="A125192406C" display="A125192406C" xr:uid="{3A94DFE2-D6C1-4DBC-8018-67B5B115A265}"/>
    <hyperlink ref="E75" location="A125192410V" display="A125192410V" xr:uid="{76900EF3-139D-48E9-BE9C-02F4E9D36A43}"/>
    <hyperlink ref="E76" location="A125192394F" display="A125192394F" xr:uid="{2FBE6D9A-B830-46DA-A421-38F437866F3C}"/>
    <hyperlink ref="E77" location="A125192430C" display="A125192430C" xr:uid="{AD5B932B-C87D-4B06-AF68-9929F1AAE839}"/>
    <hyperlink ref="E78" location="A125192414C" display="A125192414C" xr:uid="{8D226A34-7DA7-4E3E-9625-CAC84982CD98}"/>
    <hyperlink ref="E79" location="A125192434L" display="A125192434L" xr:uid="{368375D2-B358-4110-9B79-1CF622A3D238}"/>
    <hyperlink ref="H69" location="A125193606R" display="A125193606R" xr:uid="{ECBD25DF-2414-43D2-900A-CBA52808988B}"/>
    <hyperlink ref="H70" location="A125193586T" display="A125193586T" xr:uid="{0AD66EE3-DB46-485F-B4B6-6CAE90DCC751}"/>
    <hyperlink ref="H71" location="A125193610F" display="A125193610F" xr:uid="{CEC07B49-03F4-42F3-B9DD-C0AC4248B62B}"/>
    <hyperlink ref="H72" location="A125193614R" display="A125193614R" xr:uid="{878F1F2A-226B-41C2-8A1F-4484EF5DFC29}"/>
    <hyperlink ref="H73" location="A125193590J" display="A125193590J" xr:uid="{08AC59E5-7DF5-4209-AF30-564F04E1275F}"/>
    <hyperlink ref="H74" location="A125193594T" display="A125193594T" xr:uid="{1410292F-D49B-4F0A-99C8-CDF88EE84695}"/>
    <hyperlink ref="H75" location="A125193598A" display="A125193598A" xr:uid="{87ECF40C-41FD-4EEA-A9D8-36C24C549BA6}"/>
    <hyperlink ref="H76" location="A125193582J" display="A125193582J" xr:uid="{810CE360-657D-40F5-AD37-9BBDA89D43B7}"/>
    <hyperlink ref="H77" location="A125193618X" display="A125193618X" xr:uid="{B197C3E0-1449-4463-89D9-A3236BCF9E8C}"/>
    <hyperlink ref="H78" location="A125193602F" display="A125193602F" xr:uid="{C2B6A804-6BA1-4C6D-9D92-943FD219D89D}"/>
    <hyperlink ref="H79" location="A125193622R" display="A125193622R" xr:uid="{ADAD4101-FEFF-4F2F-BC7F-ACC8878AFC02}"/>
    <hyperlink ref="K69" location="A125192814R" display="A125192814R" xr:uid="{29B37CA0-EE1D-4DE1-BA50-FC3F3A12FD1F}"/>
    <hyperlink ref="K70" location="A125192794T" display="A125192794T" xr:uid="{EC3D9B55-5E96-42D5-8178-12CCB2DFDD6E}"/>
    <hyperlink ref="K71" location="A125192818X" display="A125192818X" xr:uid="{0F893BD0-13CE-4F05-913B-5F2595C9C463}"/>
    <hyperlink ref="K72" location="A125192822R" display="A125192822R" xr:uid="{994C0605-324D-4213-A912-7A1975AB0ABD}"/>
    <hyperlink ref="K73" location="A125192798A" display="A125192798A" xr:uid="{3A6405B4-81C3-4BB3-8CEC-C88BC67EB171}"/>
    <hyperlink ref="K74" location="A125192802F" display="A125192802F" xr:uid="{CAF95EAC-8060-47FA-BC49-1F55F2F81AB0}"/>
    <hyperlink ref="K75" location="A125192806R" display="A125192806R" xr:uid="{80206505-EB0A-44B7-A96D-95FC889404CB}"/>
    <hyperlink ref="K76" location="A125192790J" display="A125192790J" xr:uid="{8C4D131D-99D8-4875-90DA-991B1DCAB78C}"/>
    <hyperlink ref="K77" location="A125192826X" display="A125192826X" xr:uid="{94A2959C-160C-447C-B0A4-52055C6F5EC7}"/>
    <hyperlink ref="K78" location="A125192810F" display="A125192810F" xr:uid="{DD006A0D-4D54-449A-96FC-3417AB3D54F9}"/>
    <hyperlink ref="K79" location="A125192830R" display="A125192830R" xr:uid="{3A3F61E0-DDD4-46A1-8F23-BDA7B6F640B7}"/>
    <hyperlink ref="N69" location="A125194002V" display="A125194002V" xr:uid="{EC30A47D-B517-4043-BF9A-28C2BCC884AF}"/>
    <hyperlink ref="N70" location="A125193982V" display="A125193982V" xr:uid="{BA0BB1BA-3704-4993-AE56-6A2E54FE46EF}"/>
    <hyperlink ref="N71" location="A125194006C" display="A125194006C" xr:uid="{2CE11919-BA93-458D-8054-42EC54FFCA58}"/>
    <hyperlink ref="N72" location="A125194010V" display="A125194010V" xr:uid="{510C3665-E18D-4725-9292-CF968D23E469}"/>
    <hyperlink ref="N73" location="A125193986C" display="A125193986C" xr:uid="{AC4201BF-5732-4404-8606-4B7A427F8130}"/>
    <hyperlink ref="N74" location="A125193990V" display="A125193990V" xr:uid="{3FF1EC48-0964-49D7-BE8D-849791BAA6C6}"/>
    <hyperlink ref="N75" location="A125193994C" display="A125193994C" xr:uid="{E8E01867-A354-40FD-8959-1F0225CC1FB3}"/>
    <hyperlink ref="N76" location="A125193978C" display="A125193978C" xr:uid="{D3C0FC4A-F171-43A6-8C3C-83920D65E5A1}"/>
    <hyperlink ref="N77" location="A125194014C" display="A125194014C" xr:uid="{D1432CC0-F593-4579-A90C-5316A5D83789}"/>
    <hyperlink ref="N78" location="A125193998L" display="A125193998L" xr:uid="{7E49F560-43A8-4825-8752-85056719162E}"/>
    <hyperlink ref="N79" location="A125194018L" display="A125194018L" xr:uid="{7B3D984E-D717-44B7-A09B-B1B1C2F72C51}"/>
    <hyperlink ref="Q69" location="A125194398A" display="A125194398A" xr:uid="{8724100D-F5A6-4F30-8DC0-311C98593FBD}"/>
    <hyperlink ref="Q70" location="A125194378T" display="A125194378T" xr:uid="{B68DD0E6-EFFE-49F8-978F-113031A45BD4}"/>
    <hyperlink ref="Q71" location="A125194402F" display="A125194402F" xr:uid="{09BCD6E5-66ED-4A02-A4CE-8DDD22F51004}"/>
    <hyperlink ref="Q72" location="A125194406R" display="A125194406R" xr:uid="{B0D174E7-F364-4896-B50F-9F5AB0C26C8F}"/>
    <hyperlink ref="Q73" location="A125194382J" display="A125194382J" xr:uid="{E987B2DC-92C0-4CE8-9D0D-D3C2445F670B}"/>
    <hyperlink ref="Q74" location="A125194386T" display="A125194386T" xr:uid="{E256B2E1-73B9-450A-BC66-02A61995D379}"/>
    <hyperlink ref="Q75" location="A125194390J" display="A125194390J" xr:uid="{62888373-E87C-40C2-9FA0-1505B70E07BE}"/>
    <hyperlink ref="Q76" location="A125194374J" display="A125194374J" xr:uid="{7B4654F3-DC10-4F40-A98E-493515672495}"/>
    <hyperlink ref="Q77" location="A125194410F" display="A125194410F" xr:uid="{6C59A92D-AC70-4F2B-9F0A-536E07E89BF8}"/>
    <hyperlink ref="Q78" location="A125194394T" display="A125194394T" xr:uid="{76DF97D6-2D7E-4557-8EA7-507AB10430D5}"/>
    <hyperlink ref="Q79" location="A125194414R" display="A125194414R" xr:uid="{E2E467E8-A8FB-4F6F-BBF4-760A274EE84B}"/>
    <hyperlink ref="T69" location="A125193210V" display="A125193210V" xr:uid="{3C5E98C6-67D8-4B0B-917B-35D6865400E2}"/>
    <hyperlink ref="T70" location="A125193190W" display="A125193190W" xr:uid="{EB29740C-5140-43BF-8505-6750B827669E}"/>
    <hyperlink ref="T71" location="A125193214C" display="A125193214C" xr:uid="{7D602FCF-24D9-4B12-9AE6-1F50471EF8E0}"/>
    <hyperlink ref="T72" location="A125193218L" display="A125193218L" xr:uid="{219F5F11-5BE3-4F7E-A49E-E04BA3451333}"/>
    <hyperlink ref="T73" location="A125193194F" display="A125193194F" xr:uid="{21F140DA-C667-433E-A745-0F20F4C5DED0}"/>
    <hyperlink ref="T74" location="A125193198R" display="A125193198R" xr:uid="{F925C62D-FAB8-403A-BF84-9D164E8074AA}"/>
    <hyperlink ref="T75" location="A125193202V" display="A125193202V" xr:uid="{08592DD3-A2AF-4E51-934D-8A1388DEF2DA}"/>
    <hyperlink ref="T76" location="A125193186F" display="A125193186F" xr:uid="{1812097F-CA83-48C5-8B3A-1712DC1FF2BD}"/>
    <hyperlink ref="T77" location="A125193222C" display="A125193222C" xr:uid="{3EBC9029-81DB-4945-A72D-2E012FBC280B}"/>
    <hyperlink ref="T78" location="A125193206C" display="A125193206C" xr:uid="{DE03BA21-33D1-4202-930F-2716E076F731}"/>
    <hyperlink ref="T79" location="A125193226L" display="A125193226L" xr:uid="{5455B64F-E970-490A-A96F-6379C0DE85C9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B3A180-DD78-437A-B5C9-4838B1F346C7}">
  <sheetPr>
    <pageSetUpPr fitToPage="1"/>
  </sheetPr>
  <dimension ref="A1:AD87"/>
  <sheetViews>
    <sheetView zoomScaleNormal="100" workbookViewId="0">
      <pane ySplit="12" topLeftCell="A13" activePane="bottomLeft" state="frozen"/>
      <selection pane="bottomLeft" activeCell="C10" sqref="C10:E10"/>
    </sheetView>
  </sheetViews>
  <sheetFormatPr defaultRowHeight="15" customHeight="1"/>
  <cols>
    <col min="1" max="1" width="3" customWidth="1"/>
    <col min="2" max="2" width="77" bestFit="1" customWidth="1"/>
    <col min="3" max="20" width="11" customWidth="1"/>
    <col min="216" max="227" width="9.140625" customWidth="1"/>
    <col min="231" max="231" width="9.140625" customWidth="1"/>
    <col min="472" max="483" width="9.140625" customWidth="1"/>
    <col min="487" max="487" width="9.140625" customWidth="1"/>
    <col min="728" max="739" width="9.140625" customWidth="1"/>
    <col min="743" max="743" width="9.140625" customWidth="1"/>
    <col min="984" max="995" width="9.140625" customWidth="1"/>
    <col min="999" max="999" width="9.140625" customWidth="1"/>
    <col min="1240" max="1251" width="9.140625" customWidth="1"/>
    <col min="1255" max="1255" width="9.140625" customWidth="1"/>
    <col min="1496" max="1507" width="9.140625" customWidth="1"/>
    <col min="1511" max="1511" width="9.140625" customWidth="1"/>
    <col min="1752" max="1763" width="9.140625" customWidth="1"/>
    <col min="1767" max="1767" width="9.140625" customWidth="1"/>
    <col min="2008" max="2019" width="9.140625" customWidth="1"/>
    <col min="2023" max="2023" width="9.140625" customWidth="1"/>
    <col min="2264" max="2275" width="9.140625" customWidth="1"/>
    <col min="2279" max="2279" width="9.140625" customWidth="1"/>
    <col min="2520" max="2531" width="9.140625" customWidth="1"/>
    <col min="2535" max="2535" width="9.140625" customWidth="1"/>
    <col min="2776" max="2787" width="9.140625" customWidth="1"/>
    <col min="2791" max="2791" width="9.140625" customWidth="1"/>
    <col min="3032" max="3043" width="9.140625" customWidth="1"/>
    <col min="3047" max="3047" width="9.140625" customWidth="1"/>
    <col min="3288" max="3299" width="9.140625" customWidth="1"/>
    <col min="3303" max="3303" width="9.140625" customWidth="1"/>
    <col min="3544" max="3555" width="9.140625" customWidth="1"/>
    <col min="3559" max="3559" width="9.140625" customWidth="1"/>
    <col min="3800" max="3811" width="9.140625" customWidth="1"/>
    <col min="3815" max="3815" width="9.140625" customWidth="1"/>
    <col min="4056" max="4067" width="9.140625" customWidth="1"/>
    <col min="4071" max="4071" width="9.140625" customWidth="1"/>
    <col min="4312" max="4323" width="9.140625" customWidth="1"/>
    <col min="4327" max="4327" width="9.140625" customWidth="1"/>
    <col min="4568" max="4579" width="9.140625" customWidth="1"/>
    <col min="4583" max="4583" width="9.140625" customWidth="1"/>
    <col min="4824" max="4835" width="9.140625" customWidth="1"/>
    <col min="4839" max="4839" width="9.140625" customWidth="1"/>
    <col min="5080" max="5091" width="9.140625" customWidth="1"/>
    <col min="5095" max="5095" width="9.140625" customWidth="1"/>
    <col min="5336" max="5347" width="9.140625" customWidth="1"/>
    <col min="5351" max="5351" width="9.140625" customWidth="1"/>
    <col min="5592" max="5603" width="9.140625" customWidth="1"/>
    <col min="5607" max="5607" width="9.140625" customWidth="1"/>
    <col min="5848" max="5859" width="9.140625" customWidth="1"/>
    <col min="5863" max="5863" width="9.140625" customWidth="1"/>
    <col min="6104" max="6115" width="9.140625" customWidth="1"/>
    <col min="6119" max="6119" width="9.140625" customWidth="1"/>
    <col min="6360" max="6371" width="9.140625" customWidth="1"/>
    <col min="6375" max="6375" width="9.140625" customWidth="1"/>
    <col min="6616" max="6627" width="9.140625" customWidth="1"/>
    <col min="6631" max="6631" width="9.140625" customWidth="1"/>
    <col min="6872" max="6883" width="9.140625" customWidth="1"/>
    <col min="6887" max="6887" width="9.140625" customWidth="1"/>
    <col min="7128" max="7139" width="9.140625" customWidth="1"/>
    <col min="7143" max="7143" width="9.140625" customWidth="1"/>
    <col min="7384" max="7395" width="9.140625" customWidth="1"/>
    <col min="7399" max="7399" width="9.140625" customWidth="1"/>
    <col min="7640" max="7651" width="9.140625" customWidth="1"/>
    <col min="7655" max="7655" width="9.140625" customWidth="1"/>
    <col min="7896" max="7907" width="9.140625" customWidth="1"/>
    <col min="7911" max="7911" width="9.140625" customWidth="1"/>
    <col min="8152" max="8163" width="9.140625" customWidth="1"/>
    <col min="8167" max="8167" width="9.140625" customWidth="1"/>
    <col min="8408" max="8419" width="9.140625" customWidth="1"/>
    <col min="8423" max="8423" width="9.140625" customWidth="1"/>
    <col min="8664" max="8675" width="9.140625" customWidth="1"/>
    <col min="8679" max="8679" width="9.140625" customWidth="1"/>
    <col min="8920" max="8931" width="9.140625" customWidth="1"/>
    <col min="8935" max="8935" width="9.140625" customWidth="1"/>
    <col min="9176" max="9187" width="9.140625" customWidth="1"/>
    <col min="9191" max="9191" width="9.140625" customWidth="1"/>
    <col min="9432" max="9443" width="9.140625" customWidth="1"/>
    <col min="9447" max="9447" width="9.140625" customWidth="1"/>
    <col min="9688" max="9699" width="9.140625" customWidth="1"/>
    <col min="9703" max="9703" width="9.140625" customWidth="1"/>
    <col min="9944" max="9955" width="9.140625" customWidth="1"/>
    <col min="9959" max="9959" width="9.140625" customWidth="1"/>
    <col min="10200" max="10211" width="9.140625" customWidth="1"/>
    <col min="10215" max="10215" width="9.140625" customWidth="1"/>
    <col min="10456" max="10467" width="9.140625" customWidth="1"/>
    <col min="10471" max="10471" width="9.140625" customWidth="1"/>
    <col min="10712" max="10723" width="9.140625" customWidth="1"/>
    <col min="10727" max="10727" width="9.140625" customWidth="1"/>
    <col min="10968" max="10979" width="9.140625" customWidth="1"/>
    <col min="10983" max="10983" width="9.140625" customWidth="1"/>
    <col min="11224" max="11235" width="9.140625" customWidth="1"/>
    <col min="11239" max="11239" width="9.140625" customWidth="1"/>
    <col min="11480" max="11491" width="9.140625" customWidth="1"/>
    <col min="11495" max="11495" width="9.140625" customWidth="1"/>
    <col min="11736" max="11747" width="9.140625" customWidth="1"/>
    <col min="11751" max="11751" width="9.140625" customWidth="1"/>
    <col min="11992" max="12003" width="9.140625" customWidth="1"/>
    <col min="12007" max="12007" width="9.140625" customWidth="1"/>
    <col min="12248" max="12259" width="9.140625" customWidth="1"/>
    <col min="12263" max="12263" width="9.140625" customWidth="1"/>
    <col min="12504" max="12515" width="9.140625" customWidth="1"/>
    <col min="12519" max="12519" width="9.140625" customWidth="1"/>
    <col min="12760" max="12771" width="9.140625" customWidth="1"/>
    <col min="12775" max="12775" width="9.140625" customWidth="1"/>
    <col min="13016" max="13027" width="9.140625" customWidth="1"/>
    <col min="13031" max="13031" width="9.140625" customWidth="1"/>
    <col min="13272" max="13283" width="9.140625" customWidth="1"/>
    <col min="13287" max="13287" width="9.140625" customWidth="1"/>
    <col min="13528" max="13539" width="9.140625" customWidth="1"/>
    <col min="13543" max="13543" width="9.140625" customWidth="1"/>
    <col min="13784" max="13795" width="9.140625" customWidth="1"/>
    <col min="13799" max="13799" width="9.140625" customWidth="1"/>
    <col min="14040" max="14051" width="9.140625" customWidth="1"/>
    <col min="14055" max="14055" width="9.140625" customWidth="1"/>
    <col min="14296" max="14307" width="9.140625" customWidth="1"/>
    <col min="14311" max="14311" width="9.140625" customWidth="1"/>
    <col min="14552" max="14563" width="9.140625" customWidth="1"/>
    <col min="14567" max="14567" width="9.140625" customWidth="1"/>
    <col min="14808" max="14819" width="9.140625" customWidth="1"/>
    <col min="14823" max="14823" width="9.140625" customWidth="1"/>
    <col min="15064" max="15075" width="9.140625" customWidth="1"/>
    <col min="15079" max="15079" width="9.140625" customWidth="1"/>
    <col min="15320" max="15331" width="9.140625" customWidth="1"/>
    <col min="15335" max="15335" width="9.140625" customWidth="1"/>
    <col min="15576" max="15587" width="9.140625" customWidth="1"/>
    <col min="15591" max="15591" width="9.140625" customWidth="1"/>
    <col min="15832" max="15843" width="9.140625" customWidth="1"/>
    <col min="15847" max="15847" width="9.140625" customWidth="1"/>
    <col min="16088" max="16099" width="9.140625" customWidth="1"/>
    <col min="16103" max="16103" width="9.140625" customWidth="1"/>
  </cols>
  <sheetData>
    <row r="1" spans="1:20" ht="11.25" customHeight="1">
      <c r="A1" s="30"/>
      <c r="B1" s="30"/>
      <c r="C1" s="30"/>
      <c r="D1" s="30"/>
      <c r="E1" s="30"/>
      <c r="F1" s="30"/>
      <c r="G1" s="30"/>
      <c r="H1" s="30"/>
      <c r="I1" s="30"/>
      <c r="J1" s="30"/>
      <c r="K1" s="30"/>
    </row>
    <row r="2" spans="1:20" ht="15.95" customHeight="1">
      <c r="A2" s="11"/>
      <c r="B2" s="31" t="s">
        <v>936</v>
      </c>
      <c r="C2" s="12"/>
      <c r="D2" s="12"/>
      <c r="E2" s="12"/>
      <c r="F2" s="12"/>
      <c r="G2" s="12"/>
      <c r="H2" s="12"/>
      <c r="I2" s="12"/>
      <c r="J2" s="12"/>
      <c r="K2" s="12"/>
      <c r="L2" s="31"/>
      <c r="M2" s="12"/>
      <c r="N2" s="12"/>
      <c r="O2" s="12"/>
      <c r="P2" s="12"/>
      <c r="Q2" s="12"/>
      <c r="R2" s="12"/>
      <c r="S2" s="12"/>
      <c r="T2" s="12"/>
    </row>
    <row r="3" spans="1:20" ht="11.25" customHeight="1">
      <c r="A3" s="11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</row>
    <row r="4" spans="1:20" ht="11.25" customHeight="1">
      <c r="A4" s="11"/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</row>
    <row r="5" spans="1:20" ht="15.95" customHeight="1">
      <c r="A5" s="30"/>
      <c r="B5" s="70" t="str">
        <f>Contents!B5</f>
        <v>6229.0 Underemployed workers</v>
      </c>
      <c r="C5" s="70"/>
      <c r="D5" s="70"/>
      <c r="E5" s="70"/>
      <c r="F5" s="70"/>
      <c r="G5" s="70"/>
      <c r="H5" s="70"/>
      <c r="I5" s="70"/>
      <c r="J5" s="70"/>
      <c r="K5" s="70"/>
      <c r="L5" s="32"/>
      <c r="M5" s="30"/>
      <c r="N5" s="30"/>
      <c r="O5" s="30"/>
      <c r="P5" s="30"/>
      <c r="Q5" s="30"/>
      <c r="R5" s="30"/>
      <c r="S5" s="30"/>
      <c r="T5" s="30"/>
    </row>
    <row r="6" spans="1:20" ht="15.95" customHeight="1">
      <c r="A6" s="30"/>
      <c r="B6" s="70" t="str">
        <f>Contents!B6</f>
        <v>Table 3. Underemployment status of full-time and part-time workers</v>
      </c>
      <c r="C6" s="70"/>
      <c r="D6" s="70"/>
      <c r="E6" s="70"/>
      <c r="F6" s="70"/>
      <c r="G6" s="70"/>
      <c r="H6" s="70"/>
      <c r="I6" s="70"/>
      <c r="J6" s="70"/>
      <c r="K6" s="70"/>
      <c r="L6" s="70"/>
      <c r="M6" s="70"/>
      <c r="N6" s="70"/>
      <c r="O6" s="70"/>
      <c r="P6" s="70"/>
      <c r="Q6" s="70"/>
      <c r="R6" s="70"/>
      <c r="S6" s="70"/>
      <c r="T6" s="70"/>
    </row>
    <row r="7" spans="1:20" ht="15.95" customHeight="1">
      <c r="A7" s="30"/>
      <c r="B7" s="33" t="str">
        <f>Contents!B7</f>
        <v>Released at 11:30 am (Canberra time) Tue 29 July 2025</v>
      </c>
      <c r="C7" s="30"/>
      <c r="D7" s="30"/>
      <c r="E7" s="30"/>
      <c r="F7" s="30"/>
      <c r="G7" s="30"/>
      <c r="H7" s="30"/>
      <c r="I7" s="30"/>
      <c r="J7" s="30"/>
      <c r="K7" s="30"/>
      <c r="L7" s="33"/>
      <c r="M7" s="30"/>
      <c r="N7" s="30"/>
      <c r="O7" s="30"/>
      <c r="P7" s="30"/>
      <c r="Q7" s="30"/>
      <c r="R7" s="30"/>
      <c r="S7" s="30"/>
      <c r="T7" s="30"/>
    </row>
    <row r="8" spans="1:20" ht="15.75" customHeight="1">
      <c r="A8" s="71" t="str">
        <f>Contents!C12</f>
        <v>Table 3.2 - Underemployment status of full-time and part-time workers by state and territory, February 2025</v>
      </c>
      <c r="B8" s="71"/>
      <c r="C8" s="71"/>
      <c r="D8" s="71"/>
      <c r="E8" s="71"/>
      <c r="F8" s="71"/>
      <c r="G8" s="71"/>
      <c r="H8" s="71"/>
      <c r="I8" s="34"/>
      <c r="J8" s="35"/>
      <c r="K8" s="35"/>
      <c r="L8" s="71"/>
      <c r="M8" s="71"/>
      <c r="N8" s="71"/>
      <c r="O8" s="71"/>
      <c r="P8" s="71"/>
      <c r="Q8" s="71"/>
      <c r="R8" s="71"/>
      <c r="S8" s="34"/>
      <c r="T8" s="35"/>
    </row>
    <row r="9" spans="1:20" ht="15.75" customHeight="1">
      <c r="A9" s="36"/>
      <c r="B9" s="36"/>
      <c r="C9" s="37"/>
      <c r="D9" s="37"/>
      <c r="E9" s="37"/>
      <c r="F9" s="37"/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</row>
    <row r="10" spans="1:20" ht="15" customHeight="1">
      <c r="A10" s="36"/>
      <c r="B10" s="38" t="s">
        <v>983</v>
      </c>
      <c r="C10" s="68" t="s">
        <v>984</v>
      </c>
      <c r="D10" s="68"/>
      <c r="E10" s="68"/>
      <c r="F10" s="39"/>
      <c r="G10" s="69" t="s">
        <v>961</v>
      </c>
      <c r="H10" s="69"/>
      <c r="I10" s="6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</row>
    <row r="11" spans="1:20">
      <c r="A11" s="36"/>
      <c r="B11" s="36"/>
      <c r="C11" s="37" t="s">
        <v>962</v>
      </c>
      <c r="D11" s="37" t="s">
        <v>963</v>
      </c>
      <c r="E11" s="37" t="s">
        <v>964</v>
      </c>
      <c r="F11" s="37"/>
      <c r="G11" s="37" t="s">
        <v>962</v>
      </c>
      <c r="H11" s="37" t="s">
        <v>963</v>
      </c>
      <c r="I11" s="37" t="s">
        <v>964</v>
      </c>
      <c r="J11" s="37"/>
      <c r="K11" s="37"/>
      <c r="L11" s="37"/>
      <c r="M11" s="37"/>
      <c r="N11" s="37"/>
      <c r="O11" s="37"/>
      <c r="P11" s="37"/>
      <c r="Q11" s="37"/>
      <c r="R11" s="37"/>
      <c r="S11" s="37"/>
      <c r="T11" s="37"/>
    </row>
    <row r="12" spans="1:20">
      <c r="A12" s="36"/>
      <c r="B12" s="36"/>
      <c r="C12" s="40" t="s">
        <v>965</v>
      </c>
      <c r="D12" s="40" t="s">
        <v>965</v>
      </c>
      <c r="E12" s="40" t="s">
        <v>965</v>
      </c>
      <c r="F12" s="40"/>
      <c r="G12" s="40" t="s">
        <v>965</v>
      </c>
      <c r="H12" s="40" t="s">
        <v>965</v>
      </c>
      <c r="I12" s="40" t="s">
        <v>965</v>
      </c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</row>
    <row r="13" spans="1:20">
      <c r="A13" s="41" t="s">
        <v>966</v>
      </c>
      <c r="B13" s="36"/>
      <c r="C13" s="40"/>
      <c r="D13" s="40"/>
      <c r="E13" s="40"/>
      <c r="F13" s="42"/>
      <c r="G13" s="40"/>
      <c r="H13" s="40"/>
      <c r="I13" s="40"/>
    </row>
    <row r="14" spans="1:20">
      <c r="A14" s="41"/>
      <c r="B14" s="43" t="s">
        <v>967</v>
      </c>
      <c r="C14" s="44" cm="1">
        <f t="array" ref="C14">INDEX($C$50:$AC$60,$AD50,C$39)</f>
        <v>14331.866</v>
      </c>
      <c r="D14" s="44" cm="1">
        <f t="array" ref="D14">INDEX($C$50:$AC$60,$AD50,D$39)</f>
        <v>7457.2240000000002</v>
      </c>
      <c r="E14" s="44" cm="1">
        <f t="array" ref="E14">INDEX($C$50:$AC$60,$AD50,E$39)</f>
        <v>6874.6419999999998</v>
      </c>
      <c r="F14" s="44"/>
      <c r="G14" s="45" t="str" cm="1">
        <f t="array" ref="G14">HYPERLINK(TEXT("#"&amp;INDEX($C$69:$AC$79,$AD69,C$39),),INDEX($C$69:$AC$79,$AD69,C$39))</f>
        <v>A125190042R</v>
      </c>
      <c r="H14" s="45" t="str" cm="1">
        <f t="array" ref="H14">HYPERLINK(TEXT("#"&amp;INDEX($C$69:$AC$79,$AD69,D$39),),INDEX($C$69:$AC$79,$AD69,D$39))</f>
        <v>A125194794C</v>
      </c>
      <c r="I14" s="45" t="str" cm="1">
        <f t="array" ref="I14">HYPERLINK(TEXT("#"&amp;INDEX($C$69:$AC$79,$AD69,E$39),),INDEX($C$69:$AC$79,$AD69,E$39))</f>
        <v>A125192418L</v>
      </c>
    </row>
    <row r="15" spans="1:20">
      <c r="A15" s="46"/>
      <c r="B15" s="47" t="s">
        <v>968</v>
      </c>
      <c r="C15" s="44" cm="1">
        <f t="array" ref="C15">INDEX($C$50:$AC$60,$AD51,C$39)</f>
        <v>9923.5849999999991</v>
      </c>
      <c r="D15" s="44" cm="1">
        <f t="array" ref="D15">INDEX($C$50:$AC$60,$AD51,D$39)</f>
        <v>5973.94</v>
      </c>
      <c r="E15" s="44" cm="1">
        <f t="array" ref="E15">INDEX($C$50:$AC$60,$AD51,E$39)</f>
        <v>3949.645</v>
      </c>
      <c r="F15" s="44"/>
      <c r="G15" s="45" t="str" cm="1">
        <f t="array" ref="G15">HYPERLINK(TEXT("#"&amp;INDEX($C$69:$AC$79,$AD70,C$39),),INDEX($C$69:$AC$79,$AD70,C$39))</f>
        <v>A125190022F</v>
      </c>
      <c r="H15" s="45" t="str" cm="1">
        <f t="array" ref="H15">HYPERLINK(TEXT("#"&amp;INDEX($C$69:$AC$79,$AD70,D$39),),INDEX($C$69:$AC$79,$AD70,D$39))</f>
        <v>A125194774V</v>
      </c>
      <c r="I15" s="45" t="str" cm="1">
        <f t="array" ref="I15">HYPERLINK(TEXT("#"&amp;INDEX($C$69:$AC$79,$AD70,E$39),),INDEX($C$69:$AC$79,$AD70,E$39))</f>
        <v>A125192398R</v>
      </c>
    </row>
    <row r="16" spans="1:20">
      <c r="A16" s="48"/>
      <c r="B16" s="49" t="s">
        <v>969</v>
      </c>
      <c r="C16" s="44" cm="1">
        <f t="array" ref="C16">INDEX($C$50:$AC$60,$AD52,C$39)</f>
        <v>8516.9920000000002</v>
      </c>
      <c r="D16" s="44" cm="1">
        <f t="array" ref="D16">INDEX($C$50:$AC$60,$AD52,D$39)</f>
        <v>5196.0460000000003</v>
      </c>
      <c r="E16" s="44" cm="1">
        <f t="array" ref="E16">INDEX($C$50:$AC$60,$AD52,E$39)</f>
        <v>3320.9459999999999</v>
      </c>
      <c r="F16" s="44"/>
      <c r="G16" s="45" t="str" cm="1">
        <f t="array" ref="G16">HYPERLINK(TEXT("#"&amp;INDEX($C$69:$AC$79,$AD71,C$39),),INDEX($C$69:$AC$79,$AD71,C$39))</f>
        <v>A125190046X</v>
      </c>
      <c r="H16" s="45" t="str" cm="1">
        <f t="array" ref="H16">HYPERLINK(TEXT("#"&amp;INDEX($C$69:$AC$79,$AD71,D$39),),INDEX($C$69:$AC$79,$AD71,D$39))</f>
        <v>A125194798L</v>
      </c>
      <c r="I16" s="45" t="str" cm="1">
        <f t="array" ref="I16">HYPERLINK(TEXT("#"&amp;INDEX($C$69:$AC$79,$AD71,E$39),),INDEX($C$69:$AC$79,$AD71,E$39))</f>
        <v>A125192422C</v>
      </c>
    </row>
    <row r="17" spans="1:20">
      <c r="A17" s="48"/>
      <c r="B17" s="49" t="s">
        <v>970</v>
      </c>
      <c r="C17" s="44" cm="1">
        <f t="array" ref="C17">INDEX($C$50:$AC$60,$AD53,C$39)</f>
        <v>1406.5930000000001</v>
      </c>
      <c r="D17" s="44" cm="1">
        <f t="array" ref="D17">INDEX($C$50:$AC$60,$AD53,D$39)</f>
        <v>777.89300000000003</v>
      </c>
      <c r="E17" s="44" cm="1">
        <f t="array" ref="E17">INDEX($C$50:$AC$60,$AD53,E$39)</f>
        <v>628.69899999999996</v>
      </c>
      <c r="F17" s="44"/>
      <c r="G17" s="45" t="str" cm="1">
        <f t="array" ref="G17">HYPERLINK(TEXT("#"&amp;INDEX($C$69:$AC$79,$AD72,C$39),),INDEX($C$69:$AC$79,$AD72,C$39))</f>
        <v>A125190050R</v>
      </c>
      <c r="H17" s="45" t="str" cm="1">
        <f t="array" ref="H17">HYPERLINK(TEXT("#"&amp;INDEX($C$69:$AC$79,$AD72,D$39),),INDEX($C$69:$AC$79,$AD72,D$39))</f>
        <v>A125194802T</v>
      </c>
      <c r="I17" s="45" t="str" cm="1">
        <f t="array" ref="I17">HYPERLINK(TEXT("#"&amp;INDEX($C$69:$AC$79,$AD72,E$39),),INDEX($C$69:$AC$79,$AD72,E$39))</f>
        <v>A125192426L</v>
      </c>
    </row>
    <row r="18" spans="1:20">
      <c r="A18" s="48"/>
      <c r="B18" s="50" t="s">
        <v>971</v>
      </c>
      <c r="C18" s="44" cm="1">
        <f t="array" ref="C18">INDEX($C$50:$AC$60,$AD54,C$39)</f>
        <v>1340.3710000000001</v>
      </c>
      <c r="D18" s="44" cm="1">
        <f t="array" ref="D18">INDEX($C$50:$AC$60,$AD54,D$39)</f>
        <v>732.322</v>
      </c>
      <c r="E18" s="44" cm="1">
        <f t="array" ref="E18">INDEX($C$50:$AC$60,$AD54,E$39)</f>
        <v>608.04899999999998</v>
      </c>
      <c r="F18" s="44"/>
      <c r="G18" s="45" t="str" cm="1">
        <f t="array" ref="G18">HYPERLINK(TEXT("#"&amp;INDEX($C$69:$AC$79,$AD73,C$39),),INDEX($C$69:$AC$79,$AD73,C$39))</f>
        <v>A125190026R</v>
      </c>
      <c r="H18" s="45" t="str" cm="1">
        <f t="array" ref="H18">HYPERLINK(TEXT("#"&amp;INDEX($C$69:$AC$79,$AD73,D$39),),INDEX($C$69:$AC$79,$AD73,D$39))</f>
        <v>A125194778C</v>
      </c>
      <c r="I18" s="45" t="str" cm="1">
        <f t="array" ref="I18">HYPERLINK(TEXT("#"&amp;INDEX($C$69:$AC$79,$AD73,E$39),),INDEX($C$69:$AC$79,$AD73,E$39))</f>
        <v>A125192402V</v>
      </c>
    </row>
    <row r="19" spans="1:20">
      <c r="A19" s="48"/>
      <c r="B19" s="50" t="s">
        <v>972</v>
      </c>
      <c r="C19" s="44" cm="1">
        <f t="array" ref="C19">INDEX($C$50:$AC$60,$AD55,C$39)</f>
        <v>66.221999999999994</v>
      </c>
      <c r="D19" s="44" cm="1">
        <f t="array" ref="D19">INDEX($C$50:$AC$60,$AD55,D$39)</f>
        <v>45.570999999999998</v>
      </c>
      <c r="E19" s="44" cm="1">
        <f t="array" ref="E19">INDEX($C$50:$AC$60,$AD55,E$39)</f>
        <v>20.651</v>
      </c>
      <c r="F19" s="44"/>
      <c r="G19" s="45" t="str" cm="1">
        <f t="array" ref="G19">HYPERLINK(TEXT("#"&amp;INDEX($C$69:$AC$79,$AD74,C$39),),INDEX($C$69:$AC$79,$AD74,C$39))</f>
        <v>A125190030F</v>
      </c>
      <c r="H19" s="45" t="str" cm="1">
        <f t="array" ref="H19">HYPERLINK(TEXT("#"&amp;INDEX($C$69:$AC$79,$AD74,D$39),),INDEX($C$69:$AC$79,$AD74,D$39))</f>
        <v>A125194782V</v>
      </c>
      <c r="I19" s="45" t="str" cm="1">
        <f t="array" ref="I19">HYPERLINK(TEXT("#"&amp;INDEX($C$69:$AC$79,$AD74,E$39),),INDEX($C$69:$AC$79,$AD74,E$39))</f>
        <v>A125192406C</v>
      </c>
    </row>
    <row r="20" spans="1:20">
      <c r="A20" s="48"/>
      <c r="B20" s="51" t="s">
        <v>973</v>
      </c>
      <c r="C20" s="44" cm="1">
        <f t="array" ref="C20">INDEX($C$50:$AC$60,$AD56,C$39)</f>
        <v>4408.2809999999999</v>
      </c>
      <c r="D20" s="44" cm="1">
        <f t="array" ref="D20">INDEX($C$50:$AC$60,$AD56,D$39)</f>
        <v>1483.2850000000001</v>
      </c>
      <c r="E20" s="44" cm="1">
        <f t="array" ref="E20">INDEX($C$50:$AC$60,$AD56,E$39)</f>
        <v>2924.9960000000001</v>
      </c>
      <c r="F20" s="44"/>
      <c r="G20" s="45" t="str" cm="1">
        <f t="array" ref="G20">HYPERLINK(TEXT("#"&amp;INDEX($C$69:$AC$79,$AD75,C$39),),INDEX($C$69:$AC$79,$AD75,C$39))</f>
        <v>A125190034R</v>
      </c>
      <c r="H20" s="45" t="str" cm="1">
        <f t="array" ref="H20">HYPERLINK(TEXT("#"&amp;INDEX($C$69:$AC$79,$AD75,D$39),),INDEX($C$69:$AC$79,$AD75,D$39))</f>
        <v>A125194786C</v>
      </c>
      <c r="I20" s="45" t="str" cm="1">
        <f t="array" ref="I20">HYPERLINK(TEXT("#"&amp;INDEX($C$69:$AC$79,$AD75,E$39),),INDEX($C$69:$AC$79,$AD75,E$39))</f>
        <v>A125192410V</v>
      </c>
    </row>
    <row r="21" spans="1:20">
      <c r="A21" s="48"/>
      <c r="B21" s="52" t="s">
        <v>974</v>
      </c>
      <c r="C21" s="44" cm="1">
        <f t="array" ref="C21">INDEX($C$50:$AC$60,$AD57,C$39)</f>
        <v>3589.3850000000002</v>
      </c>
      <c r="D21" s="44" cm="1">
        <f t="array" ref="D21">INDEX($C$50:$AC$60,$AD57,D$39)</f>
        <v>1152.1420000000001</v>
      </c>
      <c r="E21" s="44" cm="1">
        <f t="array" ref="E21">INDEX($C$50:$AC$60,$AD57,E$39)</f>
        <v>2437.2440000000001</v>
      </c>
      <c r="F21" s="44"/>
      <c r="G21" s="45" t="str" cm="1">
        <f t="array" ref="G21">HYPERLINK(TEXT("#"&amp;INDEX($C$69:$AC$79,$AD76,C$39),),INDEX($C$69:$AC$79,$AD76,C$39))</f>
        <v>A125190018R</v>
      </c>
      <c r="H21" s="45" t="str" cm="1">
        <f t="array" ref="H21">HYPERLINK(TEXT("#"&amp;INDEX($C$69:$AC$79,$AD76,D$39),),INDEX($C$69:$AC$79,$AD76,D$39))</f>
        <v>A125194770K</v>
      </c>
      <c r="I21" s="45" t="str" cm="1">
        <f t="array" ref="I21">HYPERLINK(TEXT("#"&amp;INDEX($C$69:$AC$79,$AD76,E$39),),INDEX($C$69:$AC$79,$AD76,E$39))</f>
        <v>A125192394F</v>
      </c>
    </row>
    <row r="22" spans="1:20">
      <c r="A22" s="48"/>
      <c r="B22" s="52" t="s">
        <v>975</v>
      </c>
      <c r="C22" s="44" cm="1">
        <f t="array" ref="C22">INDEX($C$50:$AC$60,$AD58,C$39)</f>
        <v>818.89599999999996</v>
      </c>
      <c r="D22" s="44" cm="1">
        <f t="array" ref="D22">INDEX($C$50:$AC$60,$AD58,D$39)</f>
        <v>331.14299999999997</v>
      </c>
      <c r="E22" s="44" cm="1">
        <f t="array" ref="E22">INDEX($C$50:$AC$60,$AD58,E$39)</f>
        <v>487.75299999999999</v>
      </c>
      <c r="F22" s="44"/>
      <c r="G22" s="45" t="str" cm="1">
        <f t="array" ref="G22">HYPERLINK(TEXT("#"&amp;INDEX($C$69:$AC$79,$AD77,C$39),),INDEX($C$69:$AC$79,$AD77,C$39))</f>
        <v>A125190054X</v>
      </c>
      <c r="H22" s="45" t="str" cm="1">
        <f t="array" ref="H22">HYPERLINK(TEXT("#"&amp;INDEX($C$69:$AC$79,$AD77,D$39),),INDEX($C$69:$AC$79,$AD77,D$39))</f>
        <v>A125194806A</v>
      </c>
      <c r="I22" s="45" t="str" cm="1">
        <f t="array" ref="I22">HYPERLINK(TEXT("#"&amp;INDEX($C$69:$AC$79,$AD77,E$39),),INDEX($C$69:$AC$79,$AD77,E$39))</f>
        <v>A125192430C</v>
      </c>
    </row>
    <row r="23" spans="1:20">
      <c r="A23" s="48"/>
      <c r="B23" s="53" t="s">
        <v>976</v>
      </c>
      <c r="C23" s="44" cm="1">
        <f t="array" ref="C23">INDEX($C$50:$AC$60,$AD59,C$39)</f>
        <v>441.77499999999998</v>
      </c>
      <c r="D23" s="44" cm="1">
        <f t="array" ref="D23">INDEX($C$50:$AC$60,$AD59,D$39)</f>
        <v>161.93199999999999</v>
      </c>
      <c r="E23" s="44" cm="1">
        <f t="array" ref="E23">INDEX($C$50:$AC$60,$AD59,E$39)</f>
        <v>279.84300000000002</v>
      </c>
      <c r="F23" s="44"/>
      <c r="G23" s="45" t="str" cm="1">
        <f t="array" ref="G23">HYPERLINK(TEXT("#"&amp;INDEX($C$69:$AC$79,$AD78,C$39),),INDEX($C$69:$AC$79,$AD78,C$39))</f>
        <v>A125190038X</v>
      </c>
      <c r="H23" s="45" t="str" cm="1">
        <f t="array" ref="H23">HYPERLINK(TEXT("#"&amp;INDEX($C$69:$AC$79,$AD78,D$39),),INDEX($C$69:$AC$79,$AD78,D$39))</f>
        <v>A125194790V</v>
      </c>
      <c r="I23" s="45" t="str" cm="1">
        <f t="array" ref="I23">HYPERLINK(TEXT("#"&amp;INDEX($C$69:$AC$79,$AD78,E$39),),INDEX($C$69:$AC$79,$AD78,E$39))</f>
        <v>A125192414C</v>
      </c>
    </row>
    <row r="24" spans="1:20">
      <c r="A24" s="48"/>
      <c r="B24" s="53" t="s">
        <v>977</v>
      </c>
      <c r="C24" s="44" cm="1">
        <f t="array" ref="C24">INDEX($C$50:$AC$60,$AD60,C$39)</f>
        <v>377.12099999999998</v>
      </c>
      <c r="D24" s="44" cm="1">
        <f t="array" ref="D24">INDEX($C$50:$AC$60,$AD60,D$39)</f>
        <v>169.21100000000001</v>
      </c>
      <c r="E24" s="44" cm="1">
        <f t="array" ref="E24">INDEX($C$50:$AC$60,$AD60,E$39)</f>
        <v>207.91</v>
      </c>
      <c r="F24" s="44"/>
      <c r="G24" s="45" t="str" cm="1">
        <f t="array" ref="G24">HYPERLINK(TEXT("#"&amp;INDEX($C$69:$AC$79,$AD79,C$39),),INDEX($C$69:$AC$79,$AD79,C$39))</f>
        <v>A125190058J</v>
      </c>
      <c r="H24" s="45" t="str" cm="1">
        <f t="array" ref="H24">HYPERLINK(TEXT("#"&amp;INDEX($C$69:$AC$79,$AD79,D$39),),INDEX($C$69:$AC$79,$AD79,D$39))</f>
        <v>A125194810T</v>
      </c>
      <c r="I24" s="45" t="str" cm="1">
        <f t="array" ref="I24">HYPERLINK(TEXT("#"&amp;INDEX($C$69:$AC$79,$AD79,E$39),),INDEX($C$69:$AC$79,$AD79,E$39))</f>
        <v>A125192434L</v>
      </c>
    </row>
    <row r="25" spans="1:20">
      <c r="A25" s="48"/>
      <c r="B25" s="49"/>
      <c r="C25" s="44"/>
      <c r="D25" s="44"/>
      <c r="E25" s="44"/>
      <c r="F25" s="44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44"/>
    </row>
    <row r="26" spans="1:20">
      <c r="A26" s="48"/>
      <c r="B26" s="49"/>
      <c r="C26" s="44"/>
      <c r="D26" s="44"/>
      <c r="E26" s="44"/>
      <c r="F26" s="44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44"/>
    </row>
    <row r="27" spans="1:20">
      <c r="A27" s="54" t="str">
        <f ca="1">Contents!B27</f>
        <v>© Commonwealth of Australia 2025</v>
      </c>
      <c r="B27" s="55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</row>
    <row r="28" spans="1:20">
      <c r="A28" s="54"/>
      <c r="B28" s="55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</row>
    <row r="29" spans="1:20" hidden="1">
      <c r="A29" s="56"/>
      <c r="B29" s="57" t="s">
        <v>984</v>
      </c>
      <c r="C29" s="58">
        <v>1</v>
      </c>
      <c r="D29" s="59"/>
      <c r="E29" s="59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</row>
    <row r="30" spans="1:20" hidden="1">
      <c r="A30" s="56"/>
      <c r="B30" s="57" t="s">
        <v>985</v>
      </c>
      <c r="C30" s="58">
        <v>4</v>
      </c>
      <c r="D30" s="59"/>
      <c r="E30" s="59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</row>
    <row r="31" spans="1:20" hidden="1">
      <c r="A31" s="56"/>
      <c r="B31" s="57" t="s">
        <v>986</v>
      </c>
      <c r="C31" s="58">
        <v>7</v>
      </c>
      <c r="D31" s="59"/>
      <c r="E31" s="59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</row>
    <row r="32" spans="1:20" hidden="1">
      <c r="A32" s="56"/>
      <c r="B32" s="57" t="s">
        <v>987</v>
      </c>
      <c r="C32" s="58">
        <v>10</v>
      </c>
      <c r="D32" s="59"/>
      <c r="E32" s="59"/>
      <c r="F32" s="44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44"/>
    </row>
    <row r="33" spans="1:29" hidden="1">
      <c r="A33" s="56"/>
      <c r="B33" s="57" t="s">
        <v>988</v>
      </c>
      <c r="C33" s="58">
        <v>13</v>
      </c>
      <c r="D33" s="59"/>
      <c r="E33" s="59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</row>
    <row r="34" spans="1:29" hidden="1">
      <c r="A34" s="56"/>
      <c r="B34" s="57" t="s">
        <v>989</v>
      </c>
      <c r="C34" s="58">
        <v>16</v>
      </c>
      <c r="D34" s="59"/>
      <c r="E34" s="59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</row>
    <row r="35" spans="1:29" hidden="1">
      <c r="A35" s="56"/>
      <c r="B35" s="57" t="s">
        <v>990</v>
      </c>
      <c r="C35" s="58">
        <v>19</v>
      </c>
      <c r="D35" s="59"/>
      <c r="E35" s="59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</row>
    <row r="36" spans="1:29" hidden="1">
      <c r="A36" s="56"/>
      <c r="B36" s="57" t="s">
        <v>991</v>
      </c>
      <c r="C36" s="58">
        <v>22</v>
      </c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</row>
    <row r="37" spans="1:29" hidden="1">
      <c r="A37" s="56"/>
      <c r="B37" s="57" t="s">
        <v>992</v>
      </c>
      <c r="C37" s="58">
        <v>25</v>
      </c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</row>
    <row r="38" spans="1:29" hidden="1">
      <c r="A38" s="56"/>
      <c r="B38" s="55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</row>
    <row r="39" spans="1:29" hidden="1">
      <c r="A39" s="56"/>
      <c r="B39" s="55"/>
      <c r="C39" s="58">
        <f>VLOOKUP(C10,B29:C37,2,FALSE)</f>
        <v>1</v>
      </c>
      <c r="D39" s="58">
        <f>C39+1</f>
        <v>2</v>
      </c>
      <c r="E39" s="58">
        <f>D39+1</f>
        <v>3</v>
      </c>
      <c r="F39" s="44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44"/>
    </row>
    <row r="40" spans="1:29" hidden="1">
      <c r="A40" s="56"/>
      <c r="B40" s="55"/>
      <c r="C40" s="44"/>
      <c r="D40" s="44"/>
      <c r="E40" s="44"/>
      <c r="F40" s="44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</row>
    <row r="41" spans="1:29" hidden="1">
      <c r="A41" s="56"/>
      <c r="B41" s="55"/>
      <c r="C41" s="44"/>
      <c r="D41" s="44"/>
      <c r="E41" s="44"/>
      <c r="F41" s="44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</row>
    <row r="42" spans="1:29" hidden="1">
      <c r="A42" s="56"/>
      <c r="B42" s="55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</row>
    <row r="43" spans="1:29" hidden="1">
      <c r="A43" s="56"/>
      <c r="B43" s="55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</row>
    <row r="44" spans="1:29" hidden="1">
      <c r="A44" s="56"/>
      <c r="B44" s="55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</row>
    <row r="45" spans="1:29" hidden="1">
      <c r="A45" s="56"/>
      <c r="B45" s="55"/>
      <c r="C45" s="58">
        <v>1</v>
      </c>
      <c r="D45" s="58">
        <v>2</v>
      </c>
      <c r="E45" s="58">
        <v>3</v>
      </c>
      <c r="F45" s="58">
        <v>4</v>
      </c>
      <c r="G45" s="58">
        <v>5</v>
      </c>
      <c r="H45" s="58">
        <v>6</v>
      </c>
      <c r="I45" s="58">
        <v>7</v>
      </c>
      <c r="J45" s="58">
        <v>8</v>
      </c>
      <c r="K45" s="58">
        <v>9</v>
      </c>
      <c r="L45" s="58">
        <v>10</v>
      </c>
      <c r="M45" s="58">
        <v>11</v>
      </c>
      <c r="N45" s="58">
        <v>12</v>
      </c>
      <c r="O45" s="58">
        <v>13</v>
      </c>
      <c r="P45" s="58">
        <v>14</v>
      </c>
      <c r="Q45" s="58">
        <v>15</v>
      </c>
      <c r="R45" s="58">
        <v>16</v>
      </c>
      <c r="S45" s="58">
        <v>17</v>
      </c>
      <c r="T45" s="58">
        <v>18</v>
      </c>
      <c r="U45" s="58">
        <v>19</v>
      </c>
      <c r="V45" s="58">
        <v>20</v>
      </c>
      <c r="W45" s="58">
        <v>21</v>
      </c>
      <c r="X45" s="58">
        <v>22</v>
      </c>
      <c r="Y45" s="58">
        <v>23</v>
      </c>
      <c r="Z45" s="58">
        <v>24</v>
      </c>
      <c r="AA45" s="58">
        <v>25</v>
      </c>
      <c r="AB45" s="58">
        <v>26</v>
      </c>
      <c r="AC45" s="58">
        <v>27</v>
      </c>
    </row>
    <row r="46" spans="1:29" ht="15" hidden="1" customHeight="1">
      <c r="A46" s="36"/>
      <c r="B46" s="36"/>
      <c r="C46" s="72" t="s">
        <v>984</v>
      </c>
      <c r="D46" s="72"/>
      <c r="E46" s="72"/>
      <c r="F46" s="72" t="s">
        <v>985</v>
      </c>
      <c r="G46" s="72"/>
      <c r="H46" s="72"/>
      <c r="I46" s="72" t="s">
        <v>986</v>
      </c>
      <c r="J46" s="72"/>
      <c r="K46" s="72"/>
      <c r="L46" s="72" t="s">
        <v>987</v>
      </c>
      <c r="M46" s="72"/>
      <c r="N46" s="72"/>
      <c r="O46" s="72" t="s">
        <v>988</v>
      </c>
      <c r="P46" s="72"/>
      <c r="Q46" s="72"/>
      <c r="R46" s="72" t="s">
        <v>989</v>
      </c>
      <c r="S46" s="72"/>
      <c r="T46" s="72"/>
      <c r="U46" s="72" t="s">
        <v>990</v>
      </c>
      <c r="V46" s="72"/>
      <c r="W46" s="72"/>
      <c r="X46" s="72" t="s">
        <v>991</v>
      </c>
      <c r="Y46" s="72"/>
      <c r="Z46" s="72"/>
      <c r="AA46" s="72" t="s">
        <v>992</v>
      </c>
      <c r="AB46" s="72"/>
      <c r="AC46" s="72"/>
    </row>
    <row r="47" spans="1:29" hidden="1">
      <c r="A47" s="36"/>
      <c r="B47" s="36"/>
      <c r="C47" s="37" t="s">
        <v>962</v>
      </c>
      <c r="D47" s="37" t="s">
        <v>963</v>
      </c>
      <c r="E47" s="37" t="s">
        <v>964</v>
      </c>
      <c r="F47" s="37" t="s">
        <v>962</v>
      </c>
      <c r="G47" s="37" t="s">
        <v>963</v>
      </c>
      <c r="H47" s="37" t="s">
        <v>964</v>
      </c>
      <c r="I47" s="37" t="s">
        <v>962</v>
      </c>
      <c r="J47" s="37" t="s">
        <v>963</v>
      </c>
      <c r="K47" s="37" t="s">
        <v>964</v>
      </c>
      <c r="L47" s="37" t="s">
        <v>962</v>
      </c>
      <c r="M47" s="37" t="s">
        <v>963</v>
      </c>
      <c r="N47" s="37" t="s">
        <v>964</v>
      </c>
      <c r="O47" s="37" t="s">
        <v>962</v>
      </c>
      <c r="P47" s="37" t="s">
        <v>963</v>
      </c>
      <c r="Q47" s="37" t="s">
        <v>964</v>
      </c>
      <c r="R47" s="37" t="s">
        <v>962</v>
      </c>
      <c r="S47" s="37" t="s">
        <v>963</v>
      </c>
      <c r="T47" s="37" t="s">
        <v>964</v>
      </c>
      <c r="U47" s="37" t="s">
        <v>962</v>
      </c>
      <c r="V47" s="37" t="s">
        <v>963</v>
      </c>
      <c r="W47" s="37" t="s">
        <v>964</v>
      </c>
      <c r="X47" s="37" t="s">
        <v>962</v>
      </c>
      <c r="Y47" s="37" t="s">
        <v>963</v>
      </c>
      <c r="Z47" s="37" t="s">
        <v>964</v>
      </c>
      <c r="AA47" s="37" t="s">
        <v>962</v>
      </c>
      <c r="AB47" s="37" t="s">
        <v>963</v>
      </c>
      <c r="AC47" s="37" t="s">
        <v>964</v>
      </c>
    </row>
    <row r="48" spans="1:29" hidden="1">
      <c r="A48" s="36"/>
      <c r="B48" s="36"/>
      <c r="C48" s="40" t="s">
        <v>965</v>
      </c>
      <c r="D48" s="40" t="s">
        <v>965</v>
      </c>
      <c r="E48" s="40" t="s">
        <v>965</v>
      </c>
      <c r="F48" s="40" t="s">
        <v>965</v>
      </c>
      <c r="G48" s="40" t="s">
        <v>965</v>
      </c>
      <c r="H48" s="40" t="s">
        <v>965</v>
      </c>
      <c r="I48" s="40" t="s">
        <v>965</v>
      </c>
      <c r="J48" s="40" t="s">
        <v>965</v>
      </c>
      <c r="K48" s="40" t="s">
        <v>965</v>
      </c>
      <c r="L48" s="40" t="s">
        <v>965</v>
      </c>
      <c r="M48" s="40" t="s">
        <v>965</v>
      </c>
      <c r="N48" s="40" t="s">
        <v>965</v>
      </c>
      <c r="O48" s="40" t="s">
        <v>965</v>
      </c>
      <c r="P48" s="40" t="s">
        <v>965</v>
      </c>
      <c r="Q48" s="40" t="s">
        <v>965</v>
      </c>
      <c r="R48" s="40" t="s">
        <v>965</v>
      </c>
      <c r="S48" s="40" t="s">
        <v>965</v>
      </c>
      <c r="T48" s="40" t="s">
        <v>965</v>
      </c>
      <c r="U48" s="40" t="s">
        <v>965</v>
      </c>
      <c r="V48" s="40" t="s">
        <v>965</v>
      </c>
      <c r="W48" s="40" t="s">
        <v>965</v>
      </c>
      <c r="X48" s="40" t="s">
        <v>965</v>
      </c>
      <c r="Y48" s="40" t="s">
        <v>965</v>
      </c>
      <c r="Z48" s="40" t="s">
        <v>965</v>
      </c>
      <c r="AA48" s="40" t="s">
        <v>965</v>
      </c>
      <c r="AB48" s="40" t="s">
        <v>965</v>
      </c>
      <c r="AC48" s="40" t="s">
        <v>965</v>
      </c>
    </row>
    <row r="49" spans="1:30" hidden="1">
      <c r="A49" s="41" t="s">
        <v>966</v>
      </c>
      <c r="B49" s="36"/>
      <c r="C49" s="40"/>
      <c r="D49" s="40"/>
      <c r="E49" s="40"/>
      <c r="F49" s="42"/>
      <c r="G49" s="62"/>
      <c r="H49" s="62"/>
    </row>
    <row r="50" spans="1:30" hidden="1">
      <c r="A50" s="41"/>
      <c r="B50" s="43" t="s">
        <v>967</v>
      </c>
      <c r="C50" s="44">
        <f>A125190042R_Latest</f>
        <v>14331.866</v>
      </c>
      <c r="D50" s="44">
        <f>A125194794C_Latest</f>
        <v>7457.2240000000002</v>
      </c>
      <c r="E50" s="44">
        <f>A125192418L_Latest</f>
        <v>6874.6419999999998</v>
      </c>
      <c r="F50" s="44">
        <f>A125190306J_Latest</f>
        <v>4466.1899999999996</v>
      </c>
      <c r="G50" s="44">
        <f>A125195058X_Latest</f>
        <v>2317.2800000000002</v>
      </c>
      <c r="H50" s="44">
        <f>A125192682X_Latest</f>
        <v>2148.9090000000001</v>
      </c>
      <c r="I50" s="44">
        <f>A125190130R_Latest</f>
        <v>3736.7370000000001</v>
      </c>
      <c r="J50" s="44">
        <f>A125194882C_Latest</f>
        <v>1949.4960000000001</v>
      </c>
      <c r="K50" s="44">
        <f>A125192506L_Latest</f>
        <v>1787.24</v>
      </c>
      <c r="L50" s="44">
        <f>A125190350T_Latest</f>
        <v>2916.45</v>
      </c>
      <c r="M50" s="44">
        <f>A125195102W_Latest</f>
        <v>1508.6869999999999</v>
      </c>
      <c r="N50" s="44">
        <f>A125192726R_Latest</f>
        <v>1407.7629999999999</v>
      </c>
      <c r="O50" s="44">
        <f>A125190394V_Latest</f>
        <v>951.13300000000004</v>
      </c>
      <c r="P50" s="44">
        <f>A125195146X_Latest</f>
        <v>493.88799999999998</v>
      </c>
      <c r="Q50" s="44">
        <f>A125192770X_Latest</f>
        <v>457.24400000000003</v>
      </c>
      <c r="R50" s="44">
        <f>A125190174T_Latest</f>
        <v>1593.1759999999999</v>
      </c>
      <c r="S50" s="44">
        <f>A125194926V_Latest</f>
        <v>846.49</v>
      </c>
      <c r="T50" s="44">
        <f>A125192550W_Latest</f>
        <v>746.68600000000004</v>
      </c>
      <c r="U50" s="44">
        <f>A125190218J_Latest</f>
        <v>277.48399999999998</v>
      </c>
      <c r="V50" s="44">
        <f>A125194970C_Latest</f>
        <v>143.541</v>
      </c>
      <c r="W50" s="44">
        <f>A125192594X_Latest</f>
        <v>133.94399999999999</v>
      </c>
      <c r="X50" s="44">
        <f>A125190262T_Latest</f>
        <v>119.678</v>
      </c>
      <c r="Y50" s="44">
        <f>A125195014W_Latest</f>
        <v>60.789000000000001</v>
      </c>
      <c r="Z50" s="44">
        <f>A125192638R_Latest</f>
        <v>58.889000000000003</v>
      </c>
      <c r="AA50" s="44">
        <f>A125190086T_Latest</f>
        <v>271.01900000000001</v>
      </c>
      <c r="AB50" s="44">
        <f>A125194838V_Latest</f>
        <v>137.053</v>
      </c>
      <c r="AC50" s="44">
        <f>A125192462W_Latest</f>
        <v>133.96600000000001</v>
      </c>
      <c r="AD50" s="58">
        <v>1</v>
      </c>
    </row>
    <row r="51" spans="1:30" hidden="1">
      <c r="A51" s="46"/>
      <c r="B51" s="47" t="s">
        <v>968</v>
      </c>
      <c r="C51" s="44">
        <f>A125190022F_Latest</f>
        <v>9923.5849999999991</v>
      </c>
      <c r="D51" s="44">
        <f>A125194774V_Latest</f>
        <v>5973.94</v>
      </c>
      <c r="E51" s="44">
        <f>A125192398R_Latest</f>
        <v>3949.645</v>
      </c>
      <c r="F51" s="44">
        <f>A125190286K_Latest</f>
        <v>3144.3029999999999</v>
      </c>
      <c r="G51" s="44">
        <f>A125195038R_Latest</f>
        <v>1853.269</v>
      </c>
      <c r="H51" s="44">
        <f>A125192662R_Latest</f>
        <v>1291.0329999999999</v>
      </c>
      <c r="I51" s="44">
        <f>A125190110F_Latest</f>
        <v>2530.0340000000001</v>
      </c>
      <c r="J51" s="44">
        <f>A125194862V_Latest</f>
        <v>1548.5840000000001</v>
      </c>
      <c r="K51" s="44">
        <f>A125192486R_Latest</f>
        <v>981.44899999999996</v>
      </c>
      <c r="L51" s="44">
        <f>A125190330J_Latest</f>
        <v>2046.027</v>
      </c>
      <c r="M51" s="44">
        <f>A125195082X_Latest</f>
        <v>1204.4100000000001</v>
      </c>
      <c r="N51" s="44">
        <f>A125192706F_Latest</f>
        <v>841.61699999999996</v>
      </c>
      <c r="O51" s="44">
        <f>A125190374K_Latest</f>
        <v>630.98</v>
      </c>
      <c r="P51" s="44">
        <f>A125195126R_Latest</f>
        <v>391.13099999999997</v>
      </c>
      <c r="Q51" s="44">
        <f>A125192750R_Latest</f>
        <v>239.84899999999999</v>
      </c>
      <c r="R51" s="44">
        <f>A125190154J_Latest</f>
        <v>1087.4290000000001</v>
      </c>
      <c r="S51" s="44">
        <f>A125194906K_Latest</f>
        <v>697.99400000000003</v>
      </c>
      <c r="T51" s="44">
        <f>A125192530L_Latest</f>
        <v>389.435</v>
      </c>
      <c r="U51" s="44">
        <f>A125190198K_Latest</f>
        <v>174.84899999999999</v>
      </c>
      <c r="V51" s="44">
        <f>A125194950V_Latest</f>
        <v>109.758</v>
      </c>
      <c r="W51" s="44">
        <f>A125192574R_Latest</f>
        <v>65.090999999999994</v>
      </c>
      <c r="X51" s="44">
        <f>A125190242J_Latest</f>
        <v>96.807000000000002</v>
      </c>
      <c r="Y51" s="44">
        <f>A125194994W_Latest</f>
        <v>53.097999999999999</v>
      </c>
      <c r="Z51" s="44">
        <f>A125192618F_Latest</f>
        <v>43.709000000000003</v>
      </c>
      <c r="AA51" s="44">
        <f>A125190066J_Latest</f>
        <v>213.15600000000001</v>
      </c>
      <c r="AB51" s="44">
        <f>A125194818K_Latest</f>
        <v>115.69499999999999</v>
      </c>
      <c r="AC51" s="44">
        <f>A125192442L_Latest</f>
        <v>97.462000000000003</v>
      </c>
      <c r="AD51" s="58">
        <v>2</v>
      </c>
    </row>
    <row r="52" spans="1:30" hidden="1">
      <c r="A52" s="48"/>
      <c r="B52" s="49" t="s">
        <v>969</v>
      </c>
      <c r="C52" s="44">
        <f>A125190046X_Latest</f>
        <v>8516.9920000000002</v>
      </c>
      <c r="D52" s="44">
        <f>A125194798L_Latest</f>
        <v>5196.0460000000003</v>
      </c>
      <c r="E52" s="44">
        <f>A125192422C_Latest</f>
        <v>3320.9459999999999</v>
      </c>
      <c r="F52" s="44">
        <f>A125190310X_Latest</f>
        <v>2743.674</v>
      </c>
      <c r="G52" s="44">
        <f>A125195062R_Latest</f>
        <v>1651.6569999999999</v>
      </c>
      <c r="H52" s="44">
        <f>A125192686J_Latest</f>
        <v>1092.0170000000001</v>
      </c>
      <c r="I52" s="44">
        <f>A125190134X_Latest</f>
        <v>2189.3270000000002</v>
      </c>
      <c r="J52" s="44">
        <f>A125194886L_Latest</f>
        <v>1357.674</v>
      </c>
      <c r="K52" s="44">
        <f>A125192510C_Latest</f>
        <v>831.65300000000002</v>
      </c>
      <c r="L52" s="44">
        <f>A125190354A_Latest</f>
        <v>1738.12</v>
      </c>
      <c r="M52" s="44">
        <f>A125195106F_Latest</f>
        <v>1033.4490000000001</v>
      </c>
      <c r="N52" s="44">
        <f>A125192730F_Latest</f>
        <v>704.67100000000005</v>
      </c>
      <c r="O52" s="44">
        <f>A125190398C_Latest</f>
        <v>535.80700000000002</v>
      </c>
      <c r="P52" s="44">
        <f>A125195150R_Latest</f>
        <v>331.89499999999998</v>
      </c>
      <c r="Q52" s="44">
        <f>A125192774J_Latest</f>
        <v>203.91200000000001</v>
      </c>
      <c r="R52" s="44">
        <f>A125190178A_Latest</f>
        <v>914.60199999999998</v>
      </c>
      <c r="S52" s="44">
        <f>A125194930K_Latest</f>
        <v>593.03300000000002</v>
      </c>
      <c r="T52" s="44">
        <f>A125192554F_Latest</f>
        <v>321.57</v>
      </c>
      <c r="U52" s="44">
        <f>A125190222X_Latest</f>
        <v>139.75700000000001</v>
      </c>
      <c r="V52" s="44">
        <f>A125194974L_Latest</f>
        <v>88</v>
      </c>
      <c r="W52" s="44">
        <f>A125192598J_Latest</f>
        <v>51.756999999999998</v>
      </c>
      <c r="X52" s="44">
        <f>A125190266A_Latest</f>
        <v>82.153999999999996</v>
      </c>
      <c r="Y52" s="44">
        <f>A125195018F_Latest</f>
        <v>45.249000000000002</v>
      </c>
      <c r="Z52" s="44">
        <f>A125192642F_Latest</f>
        <v>36.905000000000001</v>
      </c>
      <c r="AA52" s="44">
        <f>A125190090J_Latest</f>
        <v>173.55</v>
      </c>
      <c r="AB52" s="44">
        <f>A125194842K_Latest</f>
        <v>95.087999999999994</v>
      </c>
      <c r="AC52" s="44">
        <f>A125192466F_Latest</f>
        <v>78.462000000000003</v>
      </c>
      <c r="AD52" s="58">
        <v>3</v>
      </c>
    </row>
    <row r="53" spans="1:30" hidden="1">
      <c r="A53" s="48"/>
      <c r="B53" s="49" t="s">
        <v>970</v>
      </c>
      <c r="C53" s="44">
        <f>A125190050R_Latest</f>
        <v>1406.5930000000001</v>
      </c>
      <c r="D53" s="44">
        <f>A125194802T_Latest</f>
        <v>777.89300000000003</v>
      </c>
      <c r="E53" s="44">
        <f>A125192426L_Latest</f>
        <v>628.69899999999996</v>
      </c>
      <c r="F53" s="44">
        <f>A125190314J_Latest</f>
        <v>400.62900000000002</v>
      </c>
      <c r="G53" s="44">
        <f>A125195066X_Latest</f>
        <v>201.61199999999999</v>
      </c>
      <c r="H53" s="44">
        <f>A125192690X_Latest</f>
        <v>199.017</v>
      </c>
      <c r="I53" s="44">
        <f>A125190138J_Latest</f>
        <v>340.70699999999999</v>
      </c>
      <c r="J53" s="44">
        <f>A125194890C_Latest</f>
        <v>190.91</v>
      </c>
      <c r="K53" s="44">
        <f>A125192514L_Latest</f>
        <v>149.797</v>
      </c>
      <c r="L53" s="44">
        <f>A125190358K_Latest</f>
        <v>307.90699999999998</v>
      </c>
      <c r="M53" s="44">
        <f>A125195110W_Latest</f>
        <v>170.96100000000001</v>
      </c>
      <c r="N53" s="44">
        <f>A125192734R_Latest</f>
        <v>136.946</v>
      </c>
      <c r="O53" s="44">
        <f>A125190402J_Latest</f>
        <v>95.173000000000002</v>
      </c>
      <c r="P53" s="44">
        <f>A125195154X_Latest</f>
        <v>59.235999999999997</v>
      </c>
      <c r="Q53" s="44">
        <f>A125192778T_Latest</f>
        <v>35.936999999999998</v>
      </c>
      <c r="R53" s="44">
        <f>A125190182T_Latest</f>
        <v>172.827</v>
      </c>
      <c r="S53" s="44">
        <f>A125194934V_Latest</f>
        <v>104.962</v>
      </c>
      <c r="T53" s="44">
        <f>A125192558R_Latest</f>
        <v>67.864999999999995</v>
      </c>
      <c r="U53" s="44">
        <f>A125190226J_Latest</f>
        <v>35.091000000000001</v>
      </c>
      <c r="V53" s="44">
        <f>A125194978W_Latest</f>
        <v>21.757000000000001</v>
      </c>
      <c r="W53" s="44">
        <f>A125192602L_Latest</f>
        <v>13.334</v>
      </c>
      <c r="X53" s="44">
        <f>A125190270T_Latest</f>
        <v>14.653</v>
      </c>
      <c r="Y53" s="44">
        <f>A125195022W_Latest</f>
        <v>7.8490000000000002</v>
      </c>
      <c r="Z53" s="44">
        <f>A125192646R_Latest</f>
        <v>6.8040000000000003</v>
      </c>
      <c r="AA53" s="44">
        <f>A125190094T_Latest</f>
        <v>39.606000000000002</v>
      </c>
      <c r="AB53" s="44">
        <f>A125194846V_Latest</f>
        <v>20.606000000000002</v>
      </c>
      <c r="AC53" s="44">
        <f>A125192470W_Latest</f>
        <v>19</v>
      </c>
      <c r="AD53" s="58">
        <v>4</v>
      </c>
    </row>
    <row r="54" spans="1:30" hidden="1">
      <c r="A54" s="48"/>
      <c r="B54" s="50" t="s">
        <v>971</v>
      </c>
      <c r="C54" s="44">
        <f>A125190026R_Latest</f>
        <v>1340.3710000000001</v>
      </c>
      <c r="D54" s="44">
        <f>A125194778C_Latest</f>
        <v>732.322</v>
      </c>
      <c r="E54" s="44">
        <f>A125192402V_Latest</f>
        <v>608.04899999999998</v>
      </c>
      <c r="F54" s="44">
        <f>A125190290A_Latest</f>
        <v>384.56799999999998</v>
      </c>
      <c r="G54" s="44">
        <f>A125195042F_Latest</f>
        <v>189.69399999999999</v>
      </c>
      <c r="H54" s="44">
        <f>A125192666X_Latest</f>
        <v>194.87299999999999</v>
      </c>
      <c r="I54" s="44">
        <f>A125190114R_Latest</f>
        <v>317.62799999999999</v>
      </c>
      <c r="J54" s="44">
        <f>A125194866C_Latest</f>
        <v>176.81299999999999</v>
      </c>
      <c r="K54" s="44">
        <f>A125192490F_Latest</f>
        <v>140.81399999999999</v>
      </c>
      <c r="L54" s="44">
        <f>A125190334T_Latest</f>
        <v>296.00400000000002</v>
      </c>
      <c r="M54" s="44">
        <f>A125195086J_Latest</f>
        <v>163.536</v>
      </c>
      <c r="N54" s="44">
        <f>A125192710W_Latest</f>
        <v>132.46799999999999</v>
      </c>
      <c r="O54" s="44">
        <f>A125190378V_Latest</f>
        <v>89.171999999999997</v>
      </c>
      <c r="P54" s="44">
        <f>A125195130F_Latest</f>
        <v>53.908000000000001</v>
      </c>
      <c r="Q54" s="44">
        <f>A125192754X_Latest</f>
        <v>35.264000000000003</v>
      </c>
      <c r="R54" s="44">
        <f>A125190158T_Latest</f>
        <v>165.17599999999999</v>
      </c>
      <c r="S54" s="44">
        <f>A125194910A_Latest</f>
        <v>99.51</v>
      </c>
      <c r="T54" s="44">
        <f>A125192534W_Latest</f>
        <v>65.665000000000006</v>
      </c>
      <c r="U54" s="44">
        <f>A125190202R_Latest</f>
        <v>34.491</v>
      </c>
      <c r="V54" s="44">
        <f>A125194954C_Latest</f>
        <v>21.33</v>
      </c>
      <c r="W54" s="44">
        <f>A125192578X_Latest</f>
        <v>13.161</v>
      </c>
      <c r="X54" s="44">
        <f>A125190246T_Latest</f>
        <v>13.727</v>
      </c>
      <c r="Y54" s="44">
        <f>A125194998F_Latest</f>
        <v>6.9240000000000004</v>
      </c>
      <c r="Z54" s="44">
        <f>A125192622W_Latest</f>
        <v>6.8040000000000003</v>
      </c>
      <c r="AA54" s="44">
        <f>A125190070X_Latest</f>
        <v>39.606000000000002</v>
      </c>
      <c r="AB54" s="44">
        <f>A125194822A_Latest</f>
        <v>20.606000000000002</v>
      </c>
      <c r="AC54" s="44">
        <f>A125192446W_Latest</f>
        <v>19</v>
      </c>
      <c r="AD54" s="58">
        <v>5</v>
      </c>
    </row>
    <row r="55" spans="1:30" hidden="1">
      <c r="A55" s="48"/>
      <c r="B55" s="50" t="s">
        <v>972</v>
      </c>
      <c r="C55" s="44">
        <f>A125190030F_Latest</f>
        <v>66.221999999999994</v>
      </c>
      <c r="D55" s="44">
        <f>A125194782V_Latest</f>
        <v>45.570999999999998</v>
      </c>
      <c r="E55" s="44">
        <f>A125192406C_Latest</f>
        <v>20.651</v>
      </c>
      <c r="F55" s="44">
        <f>A125190294K_Latest</f>
        <v>16.061</v>
      </c>
      <c r="G55" s="44">
        <f>A125195046R_Latest</f>
        <v>11.917999999999999</v>
      </c>
      <c r="H55" s="44">
        <f>A125192670R_Latest</f>
        <v>4.1429999999999998</v>
      </c>
      <c r="I55" s="44">
        <f>A125190118X_Latest</f>
        <v>23.079000000000001</v>
      </c>
      <c r="J55" s="44">
        <f>A125194870V_Latest</f>
        <v>14.097</v>
      </c>
      <c r="K55" s="44">
        <f>A125192494R_Latest</f>
        <v>8.9819999999999993</v>
      </c>
      <c r="L55" s="44">
        <f>A125190338A_Latest</f>
        <v>11.903</v>
      </c>
      <c r="M55" s="44">
        <f>A125195090X_Latest</f>
        <v>7.4240000000000004</v>
      </c>
      <c r="N55" s="44">
        <f>A125192714F_Latest</f>
        <v>4.4779999999999998</v>
      </c>
      <c r="O55" s="44">
        <f>A125190382K_Latest</f>
        <v>6.0010000000000003</v>
      </c>
      <c r="P55" s="44">
        <f>A125195134R_Latest</f>
        <v>5.3289999999999997</v>
      </c>
      <c r="Q55" s="44">
        <f>A125192758J_Latest</f>
        <v>0.67300000000000004</v>
      </c>
      <c r="R55" s="44">
        <f>A125190162J_Latest</f>
        <v>7.6509999999999998</v>
      </c>
      <c r="S55" s="44">
        <f>A125194914K_Latest</f>
        <v>5.4509999999999996</v>
      </c>
      <c r="T55" s="44">
        <f>A125192538F_Latest</f>
        <v>2.2000000000000002</v>
      </c>
      <c r="U55" s="44">
        <f>A125190206X_Latest</f>
        <v>0.6</v>
      </c>
      <c r="V55" s="44">
        <f>A125194958L_Latest</f>
        <v>0.42699999999999999</v>
      </c>
      <c r="W55" s="44">
        <f>A125192582R_Latest</f>
        <v>0.17299999999999999</v>
      </c>
      <c r="X55" s="44">
        <f>A125190250J_Latest</f>
        <v>0.92600000000000005</v>
      </c>
      <c r="Y55" s="44">
        <f>A125195002L_Latest</f>
        <v>0.92600000000000005</v>
      </c>
      <c r="Z55" s="44">
        <f>A125192626F_Latest</f>
        <v>0</v>
      </c>
      <c r="AA55" s="44">
        <f>A125190074J_Latest</f>
        <v>0</v>
      </c>
      <c r="AB55" s="44">
        <f>A125194826K_Latest</f>
        <v>0</v>
      </c>
      <c r="AC55" s="44">
        <f>A125192450L_Latest</f>
        <v>0</v>
      </c>
      <c r="AD55" s="58">
        <v>6</v>
      </c>
    </row>
    <row r="56" spans="1:30" hidden="1">
      <c r="A56" s="48"/>
      <c r="B56" s="51" t="s">
        <v>973</v>
      </c>
      <c r="C56" s="44">
        <f>A125190034R_Latest</f>
        <v>4408.2809999999999</v>
      </c>
      <c r="D56" s="44">
        <f>A125194786C_Latest</f>
        <v>1483.2850000000001</v>
      </c>
      <c r="E56" s="44">
        <f>A125192410V_Latest</f>
        <v>2924.9960000000001</v>
      </c>
      <c r="F56" s="44">
        <f>A125190298V_Latest</f>
        <v>1321.8869999999999</v>
      </c>
      <c r="G56" s="44">
        <f>A125195050F_Latest</f>
        <v>464.01100000000002</v>
      </c>
      <c r="H56" s="44">
        <f>A125192674X_Latest</f>
        <v>857.87599999999998</v>
      </c>
      <c r="I56" s="44">
        <f>A125190122R_Latest</f>
        <v>1206.703</v>
      </c>
      <c r="J56" s="44">
        <f>A125194874C_Latest</f>
        <v>400.91199999999998</v>
      </c>
      <c r="K56" s="44">
        <f>A125192498X_Latest</f>
        <v>805.79100000000005</v>
      </c>
      <c r="L56" s="44">
        <f>A125190342T_Latest</f>
        <v>870.423</v>
      </c>
      <c r="M56" s="44">
        <f>A125195094J_Latest</f>
        <v>304.27699999999999</v>
      </c>
      <c r="N56" s="44">
        <f>A125192718R_Latest</f>
        <v>566.14599999999996</v>
      </c>
      <c r="O56" s="44">
        <f>A125190386V_Latest</f>
        <v>320.15199999999999</v>
      </c>
      <c r="P56" s="44">
        <f>A125195138X_Latest</f>
        <v>102.75700000000001</v>
      </c>
      <c r="Q56" s="44">
        <f>A125192762X_Latest</f>
        <v>217.39500000000001</v>
      </c>
      <c r="R56" s="44">
        <f>A125190166T_Latest</f>
        <v>505.74599999999998</v>
      </c>
      <c r="S56" s="44">
        <f>A125194918V_Latest</f>
        <v>148.495</v>
      </c>
      <c r="T56" s="44">
        <f>A125192542W_Latest</f>
        <v>357.25099999999998</v>
      </c>
      <c r="U56" s="44">
        <f>A125190210R_Latest</f>
        <v>102.636</v>
      </c>
      <c r="V56" s="44">
        <f>A125194962C_Latest</f>
        <v>33.783000000000001</v>
      </c>
      <c r="W56" s="44">
        <f>A125192586X_Latest</f>
        <v>68.852999999999994</v>
      </c>
      <c r="X56" s="44">
        <f>A125190254T_Latest</f>
        <v>22.870999999999999</v>
      </c>
      <c r="Y56" s="44">
        <f>A125195006W_Latest</f>
        <v>7.69</v>
      </c>
      <c r="Z56" s="44">
        <f>A125192630W_Latest</f>
        <v>15.18</v>
      </c>
      <c r="AA56" s="44">
        <f>A125190078T_Latest</f>
        <v>57.863</v>
      </c>
      <c r="AB56" s="44">
        <f>A125194830A_Latest</f>
        <v>21.359000000000002</v>
      </c>
      <c r="AC56" s="44">
        <f>A125192454W_Latest</f>
        <v>36.503999999999998</v>
      </c>
      <c r="AD56" s="58">
        <v>7</v>
      </c>
    </row>
    <row r="57" spans="1:30" hidden="1">
      <c r="A57" s="48"/>
      <c r="B57" s="52" t="s">
        <v>974</v>
      </c>
      <c r="C57" s="44">
        <f>A125190018R_Latest</f>
        <v>3589.3850000000002</v>
      </c>
      <c r="D57" s="44">
        <f>A125194770K_Latest</f>
        <v>1152.1420000000001</v>
      </c>
      <c r="E57" s="44">
        <f>A125192394F_Latest</f>
        <v>2437.2440000000001</v>
      </c>
      <c r="F57" s="44">
        <f>A125190282A_Latest</f>
        <v>1071.5329999999999</v>
      </c>
      <c r="G57" s="44">
        <f>A125195034F_Latest</f>
        <v>363.572</v>
      </c>
      <c r="H57" s="44">
        <f>A125192658X_Latest</f>
        <v>707.96199999999999</v>
      </c>
      <c r="I57" s="44">
        <f>A125190106R_Latest</f>
        <v>990.12900000000002</v>
      </c>
      <c r="J57" s="44">
        <f>A125194858C_Latest</f>
        <v>307.53199999999998</v>
      </c>
      <c r="K57" s="44">
        <f>A125192482F_Latest</f>
        <v>682.59699999999998</v>
      </c>
      <c r="L57" s="44">
        <f>A125190326T_Latest</f>
        <v>696.39099999999996</v>
      </c>
      <c r="M57" s="44">
        <f>A125195078J_Latest</f>
        <v>233.34700000000001</v>
      </c>
      <c r="N57" s="44">
        <f>A125192702W_Latest</f>
        <v>463.04300000000001</v>
      </c>
      <c r="O57" s="44">
        <f>A125190370A_Latest</f>
        <v>264.84399999999999</v>
      </c>
      <c r="P57" s="44">
        <f>A125195122F_Latest</f>
        <v>81.885000000000005</v>
      </c>
      <c r="Q57" s="44">
        <f>A125192746X_Latest</f>
        <v>182.959</v>
      </c>
      <c r="R57" s="44">
        <f>A125190150X_Latest</f>
        <v>419.858</v>
      </c>
      <c r="S57" s="44">
        <f>A125194902A_Latest</f>
        <v>119.233</v>
      </c>
      <c r="T57" s="44">
        <f>A125192526W_Latest</f>
        <v>300.625</v>
      </c>
      <c r="U57" s="44">
        <f>A125190194A_Latest</f>
        <v>81.489000000000004</v>
      </c>
      <c r="V57" s="44">
        <f>A125194946C_Latest</f>
        <v>24.995999999999999</v>
      </c>
      <c r="W57" s="44">
        <f>A125192570F_Latest</f>
        <v>56.493000000000002</v>
      </c>
      <c r="X57" s="44">
        <f>A125190238T_Latest</f>
        <v>19.818999999999999</v>
      </c>
      <c r="Y57" s="44">
        <f>A125194990L_Latest</f>
        <v>6.9370000000000003</v>
      </c>
      <c r="Z57" s="44">
        <f>A125192614W_Latest</f>
        <v>12.881</v>
      </c>
      <c r="AA57" s="44">
        <f>A125190062X_Latest</f>
        <v>45.322000000000003</v>
      </c>
      <c r="AB57" s="44">
        <f>A125194814A_Latest</f>
        <v>14.64</v>
      </c>
      <c r="AC57" s="44">
        <f>A125192438W_Latest</f>
        <v>30.683</v>
      </c>
      <c r="AD57" s="58">
        <v>8</v>
      </c>
    </row>
    <row r="58" spans="1:30" hidden="1">
      <c r="A58" s="48"/>
      <c r="B58" s="52" t="s">
        <v>975</v>
      </c>
      <c r="C58" s="44">
        <f>A125190054X_Latest</f>
        <v>818.89599999999996</v>
      </c>
      <c r="D58" s="44">
        <f>A125194806A_Latest</f>
        <v>331.14299999999997</v>
      </c>
      <c r="E58" s="44">
        <f>A125192430C_Latest</f>
        <v>487.75299999999999</v>
      </c>
      <c r="F58" s="44">
        <f>A125190318T_Latest</f>
        <v>250.35400000000001</v>
      </c>
      <c r="G58" s="44">
        <f>A125195070R_Latest</f>
        <v>100.43899999999999</v>
      </c>
      <c r="H58" s="44">
        <f>A125192694J_Latest</f>
        <v>149.91399999999999</v>
      </c>
      <c r="I58" s="44">
        <f>A125190142X_Latest</f>
        <v>216.57400000000001</v>
      </c>
      <c r="J58" s="44">
        <f>A125194894L_Latest</f>
        <v>93.38</v>
      </c>
      <c r="K58" s="44">
        <f>A125192518W_Latest</f>
        <v>123.194</v>
      </c>
      <c r="L58" s="44">
        <f>A125190362A_Latest</f>
        <v>174.03200000000001</v>
      </c>
      <c r="M58" s="44">
        <f>A125195114F_Latest</f>
        <v>70.930000000000007</v>
      </c>
      <c r="N58" s="44">
        <f>A125192738X_Latest</f>
        <v>103.102</v>
      </c>
      <c r="O58" s="44">
        <f>A125190406T_Latest</f>
        <v>55.308</v>
      </c>
      <c r="P58" s="44">
        <f>A125195158J_Latest</f>
        <v>20.872</v>
      </c>
      <c r="Q58" s="44">
        <f>A125192782J_Latest</f>
        <v>34.436</v>
      </c>
      <c r="R58" s="44">
        <f>A125190186A_Latest</f>
        <v>85.888999999999996</v>
      </c>
      <c r="S58" s="44">
        <f>A125194938C_Latest</f>
        <v>29.262</v>
      </c>
      <c r="T58" s="44">
        <f>A125192562F_Latest</f>
        <v>56.625999999999998</v>
      </c>
      <c r="U58" s="44">
        <f>A125190230X_Latest</f>
        <v>21.146999999999998</v>
      </c>
      <c r="V58" s="44">
        <f>A125194982L_Latest</f>
        <v>8.7870000000000008</v>
      </c>
      <c r="W58" s="44">
        <f>A125192606W_Latest</f>
        <v>12.36</v>
      </c>
      <c r="X58" s="44">
        <f>A125190274A_Latest</f>
        <v>3.052</v>
      </c>
      <c r="Y58" s="44">
        <f>A125195026F_Latest</f>
        <v>0.753</v>
      </c>
      <c r="Z58" s="44">
        <f>A125192650F_Latest</f>
        <v>2.2989999999999999</v>
      </c>
      <c r="AA58" s="44">
        <f>A125190098A_Latest</f>
        <v>12.54</v>
      </c>
      <c r="AB58" s="44">
        <f>A125194850K_Latest</f>
        <v>6.7190000000000003</v>
      </c>
      <c r="AC58" s="44">
        <f>A125192474F_Latest</f>
        <v>5.8209999999999997</v>
      </c>
      <c r="AD58" s="58">
        <v>9</v>
      </c>
    </row>
    <row r="59" spans="1:30" hidden="1">
      <c r="A59" s="48"/>
      <c r="B59" s="53" t="s">
        <v>976</v>
      </c>
      <c r="C59" s="44">
        <f>A125190038X_Latest</f>
        <v>441.77499999999998</v>
      </c>
      <c r="D59" s="44">
        <f>A125194790V_Latest</f>
        <v>161.93199999999999</v>
      </c>
      <c r="E59" s="44">
        <f>A125192414C_Latest</f>
        <v>279.84300000000002</v>
      </c>
      <c r="F59" s="44">
        <f>A125190302X_Latest</f>
        <v>134.166</v>
      </c>
      <c r="G59" s="44">
        <f>A125195054R_Latest</f>
        <v>48.84</v>
      </c>
      <c r="H59" s="44">
        <f>A125192678J_Latest</f>
        <v>85.325999999999993</v>
      </c>
      <c r="I59" s="44">
        <f>A125190126X_Latest</f>
        <v>114.084</v>
      </c>
      <c r="J59" s="44">
        <f>A125194878L_Latest</f>
        <v>44.912999999999997</v>
      </c>
      <c r="K59" s="44">
        <f>A125192502C_Latest</f>
        <v>69.171000000000006</v>
      </c>
      <c r="L59" s="44">
        <f>A125190346A_Latest</f>
        <v>97.177000000000007</v>
      </c>
      <c r="M59" s="44">
        <f>A125195098T_Latest</f>
        <v>35.746000000000002</v>
      </c>
      <c r="N59" s="44">
        <f>A125192722F_Latest</f>
        <v>61.430999999999997</v>
      </c>
      <c r="O59" s="44">
        <f>A125190390K_Latest</f>
        <v>31.151</v>
      </c>
      <c r="P59" s="44">
        <f>A125195142R_Latest</f>
        <v>10.343999999999999</v>
      </c>
      <c r="Q59" s="44">
        <f>A125192766J_Latest</f>
        <v>20.806999999999999</v>
      </c>
      <c r="R59" s="44">
        <f>A125190170J_Latest</f>
        <v>45.387</v>
      </c>
      <c r="S59" s="44">
        <f>A125194922K_Latest</f>
        <v>14.079000000000001</v>
      </c>
      <c r="T59" s="44">
        <f>A125192546F_Latest</f>
        <v>31.308</v>
      </c>
      <c r="U59" s="44">
        <f>A125190214X_Latest</f>
        <v>11.805999999999999</v>
      </c>
      <c r="V59" s="44">
        <f>A125194966L_Latest</f>
        <v>3.891</v>
      </c>
      <c r="W59" s="44">
        <f>A125192590R_Latest</f>
        <v>7.915</v>
      </c>
      <c r="X59" s="44">
        <f>A125190258A_Latest</f>
        <v>0.94</v>
      </c>
      <c r="Y59" s="44">
        <f>A125195010L_Latest</f>
        <v>0.312</v>
      </c>
      <c r="Z59" s="44">
        <f>A125192634F_Latest</f>
        <v>0.628</v>
      </c>
      <c r="AA59" s="44">
        <f>A125190082J_Latest</f>
        <v>7.0650000000000004</v>
      </c>
      <c r="AB59" s="44">
        <f>A125194834K_Latest</f>
        <v>3.8069999999999999</v>
      </c>
      <c r="AC59" s="44">
        <f>A125192458F_Latest</f>
        <v>3.2570000000000001</v>
      </c>
      <c r="AD59" s="58">
        <v>10</v>
      </c>
    </row>
    <row r="60" spans="1:30" hidden="1">
      <c r="A60" s="48"/>
      <c r="B60" s="53" t="s">
        <v>977</v>
      </c>
      <c r="C60" s="44">
        <f>A125190058J_Latest</f>
        <v>377.12099999999998</v>
      </c>
      <c r="D60" s="44">
        <f>A125194810T_Latest</f>
        <v>169.21100000000001</v>
      </c>
      <c r="E60" s="44">
        <f>A125192434L_Latest</f>
        <v>207.91</v>
      </c>
      <c r="F60" s="44">
        <f>A125190322J_Latest</f>
        <v>116.188</v>
      </c>
      <c r="G60" s="44">
        <f>A125195074X_Latest</f>
        <v>51.6</v>
      </c>
      <c r="H60" s="44">
        <f>A125192698T_Latest</f>
        <v>64.588999999999999</v>
      </c>
      <c r="I60" s="44">
        <f>A125190146J_Latest</f>
        <v>102.49</v>
      </c>
      <c r="J60" s="44">
        <f>A125194898W_Latest</f>
        <v>48.468000000000004</v>
      </c>
      <c r="K60" s="44">
        <f>A125192522L_Latest</f>
        <v>54.021999999999998</v>
      </c>
      <c r="L60" s="44">
        <f>A125190366K_Latest</f>
        <v>76.855000000000004</v>
      </c>
      <c r="M60" s="44">
        <f>A125195118R_Latest</f>
        <v>35.183999999999997</v>
      </c>
      <c r="N60" s="44">
        <f>A125192742R_Latest</f>
        <v>41.670999999999999</v>
      </c>
      <c r="O60" s="44">
        <f>A125190410J_Latest</f>
        <v>24.157</v>
      </c>
      <c r="P60" s="44">
        <f>A125195162X_Latest</f>
        <v>10.528</v>
      </c>
      <c r="Q60" s="44">
        <f>A125192786T_Latest</f>
        <v>13.629</v>
      </c>
      <c r="R60" s="44">
        <f>A125190190T_Latest</f>
        <v>40.502000000000002</v>
      </c>
      <c r="S60" s="44">
        <f>A125194942V_Latest</f>
        <v>15.183</v>
      </c>
      <c r="T60" s="44">
        <f>A125192566R_Latest</f>
        <v>25.318999999999999</v>
      </c>
      <c r="U60" s="44">
        <f>A125190234J_Latest</f>
        <v>9.3409999999999993</v>
      </c>
      <c r="V60" s="44">
        <f>A125194986W_Latest</f>
        <v>4.8959999999999999</v>
      </c>
      <c r="W60" s="44">
        <f>A125192610L_Latest</f>
        <v>4.4450000000000003</v>
      </c>
      <c r="X60" s="44">
        <f>A125190278K_Latest</f>
        <v>2.1120000000000001</v>
      </c>
      <c r="Y60" s="44">
        <f>A125195030W_Latest</f>
        <v>0.441</v>
      </c>
      <c r="Z60" s="44">
        <f>A125192654R_Latest</f>
        <v>1.6719999999999999</v>
      </c>
      <c r="AA60" s="44">
        <f>A125190102F_Latest</f>
        <v>5.476</v>
      </c>
      <c r="AB60" s="44">
        <f>A125194854V_Latest</f>
        <v>2.9119999999999999</v>
      </c>
      <c r="AC60" s="44">
        <f>A125192478R_Latest</f>
        <v>2.5640000000000001</v>
      </c>
      <c r="AD60" s="58">
        <v>11</v>
      </c>
    </row>
    <row r="61" spans="1:30" hidden="1">
      <c r="A61" s="48"/>
      <c r="B61" s="51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</row>
    <row r="62" spans="1:30" hidden="1">
      <c r="A62" s="48"/>
      <c r="B62" s="51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</row>
    <row r="63" spans="1:30" hidden="1">
      <c r="A63" s="48"/>
      <c r="B63" s="51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</row>
    <row r="64" spans="1:30" hidden="1">
      <c r="A64" s="56"/>
      <c r="B64" s="55"/>
      <c r="C64" s="58">
        <v>1</v>
      </c>
      <c r="D64" s="58">
        <v>2</v>
      </c>
      <c r="E64" s="58">
        <v>3</v>
      </c>
      <c r="F64" s="58">
        <v>4</v>
      </c>
      <c r="G64" s="58">
        <v>5</v>
      </c>
      <c r="H64" s="58">
        <v>6</v>
      </c>
      <c r="I64" s="58">
        <v>7</v>
      </c>
      <c r="J64" s="58">
        <v>8</v>
      </c>
      <c r="K64" s="58">
        <v>9</v>
      </c>
      <c r="L64" s="58">
        <v>10</v>
      </c>
      <c r="M64" s="58">
        <v>11</v>
      </c>
      <c r="N64" s="58">
        <v>12</v>
      </c>
      <c r="O64" s="58">
        <v>13</v>
      </c>
      <c r="P64" s="58">
        <v>14</v>
      </c>
      <c r="Q64" s="58">
        <v>15</v>
      </c>
      <c r="R64" s="58">
        <v>16</v>
      </c>
      <c r="S64" s="58">
        <v>17</v>
      </c>
      <c r="T64" s="58">
        <v>18</v>
      </c>
      <c r="U64" s="58">
        <v>19</v>
      </c>
      <c r="V64" s="58">
        <v>20</v>
      </c>
      <c r="W64" s="58">
        <v>21</v>
      </c>
      <c r="X64" s="58">
        <v>22</v>
      </c>
      <c r="Y64" s="58">
        <v>23</v>
      </c>
      <c r="Z64" s="58">
        <v>24</v>
      </c>
      <c r="AA64" s="58">
        <v>25</v>
      </c>
      <c r="AB64" s="58">
        <v>26</v>
      </c>
      <c r="AC64" s="58">
        <v>27</v>
      </c>
    </row>
    <row r="65" spans="1:30" ht="15" hidden="1" customHeight="1">
      <c r="A65" s="36"/>
      <c r="B65" s="36"/>
      <c r="C65" s="72" t="s">
        <v>984</v>
      </c>
      <c r="D65" s="72"/>
      <c r="E65" s="72"/>
      <c r="F65" s="72" t="s">
        <v>985</v>
      </c>
      <c r="G65" s="72"/>
      <c r="H65" s="72"/>
      <c r="I65" s="72" t="s">
        <v>986</v>
      </c>
      <c r="J65" s="72"/>
      <c r="K65" s="72"/>
      <c r="L65" s="72" t="s">
        <v>987</v>
      </c>
      <c r="M65" s="72"/>
      <c r="N65" s="72"/>
      <c r="O65" s="72" t="s">
        <v>988</v>
      </c>
      <c r="P65" s="72"/>
      <c r="Q65" s="72"/>
      <c r="R65" s="72" t="s">
        <v>989</v>
      </c>
      <c r="S65" s="72"/>
      <c r="T65" s="72"/>
      <c r="U65" s="72" t="s">
        <v>990</v>
      </c>
      <c r="V65" s="72"/>
      <c r="W65" s="72"/>
      <c r="X65" s="72" t="s">
        <v>991</v>
      </c>
      <c r="Y65" s="72"/>
      <c r="Z65" s="72"/>
      <c r="AA65" s="72" t="s">
        <v>992</v>
      </c>
      <c r="AB65" s="72"/>
      <c r="AC65" s="72"/>
    </row>
    <row r="66" spans="1:30" hidden="1">
      <c r="A66" s="36"/>
      <c r="B66" s="36"/>
      <c r="C66" s="37" t="s">
        <v>962</v>
      </c>
      <c r="D66" s="37" t="s">
        <v>963</v>
      </c>
      <c r="E66" s="37" t="s">
        <v>964</v>
      </c>
      <c r="F66" s="37" t="s">
        <v>962</v>
      </c>
      <c r="G66" s="37" t="s">
        <v>963</v>
      </c>
      <c r="H66" s="37" t="s">
        <v>964</v>
      </c>
      <c r="I66" s="37" t="s">
        <v>962</v>
      </c>
      <c r="J66" s="37" t="s">
        <v>963</v>
      </c>
      <c r="K66" s="37" t="s">
        <v>964</v>
      </c>
      <c r="L66" s="37" t="s">
        <v>962</v>
      </c>
      <c r="M66" s="37" t="s">
        <v>963</v>
      </c>
      <c r="N66" s="37" t="s">
        <v>964</v>
      </c>
      <c r="O66" s="37" t="s">
        <v>962</v>
      </c>
      <c r="P66" s="37" t="s">
        <v>963</v>
      </c>
      <c r="Q66" s="37" t="s">
        <v>964</v>
      </c>
      <c r="R66" s="37" t="s">
        <v>962</v>
      </c>
      <c r="S66" s="37" t="s">
        <v>963</v>
      </c>
      <c r="T66" s="37" t="s">
        <v>964</v>
      </c>
      <c r="U66" s="37" t="s">
        <v>962</v>
      </c>
      <c r="V66" s="37" t="s">
        <v>963</v>
      </c>
      <c r="W66" s="37" t="s">
        <v>964</v>
      </c>
      <c r="X66" s="37" t="s">
        <v>962</v>
      </c>
      <c r="Y66" s="37" t="s">
        <v>963</v>
      </c>
      <c r="Z66" s="37" t="s">
        <v>964</v>
      </c>
      <c r="AA66" s="37" t="s">
        <v>962</v>
      </c>
      <c r="AB66" s="37" t="s">
        <v>963</v>
      </c>
      <c r="AC66" s="37" t="s">
        <v>964</v>
      </c>
    </row>
    <row r="67" spans="1:30" hidden="1">
      <c r="A67" s="36"/>
      <c r="B67" s="36"/>
      <c r="C67" s="40" t="s">
        <v>965</v>
      </c>
      <c r="D67" s="40" t="s">
        <v>965</v>
      </c>
      <c r="E67" s="40" t="s">
        <v>965</v>
      </c>
      <c r="F67" s="40" t="s">
        <v>965</v>
      </c>
      <c r="G67" s="40" t="s">
        <v>965</v>
      </c>
      <c r="H67" s="40" t="s">
        <v>965</v>
      </c>
      <c r="I67" s="40" t="s">
        <v>965</v>
      </c>
      <c r="J67" s="40" t="s">
        <v>965</v>
      </c>
      <c r="K67" s="40" t="s">
        <v>965</v>
      </c>
      <c r="L67" s="40" t="s">
        <v>965</v>
      </c>
      <c r="M67" s="40" t="s">
        <v>965</v>
      </c>
      <c r="N67" s="40" t="s">
        <v>965</v>
      </c>
      <c r="O67" s="40" t="s">
        <v>965</v>
      </c>
      <c r="P67" s="40" t="s">
        <v>965</v>
      </c>
      <c r="Q67" s="40" t="s">
        <v>965</v>
      </c>
      <c r="R67" s="40" t="s">
        <v>965</v>
      </c>
      <c r="S67" s="40" t="s">
        <v>965</v>
      </c>
      <c r="T67" s="40" t="s">
        <v>965</v>
      </c>
      <c r="U67" s="40" t="s">
        <v>965</v>
      </c>
      <c r="V67" s="40" t="s">
        <v>965</v>
      </c>
      <c r="W67" s="40" t="s">
        <v>965</v>
      </c>
      <c r="X67" s="40" t="s">
        <v>965</v>
      </c>
      <c r="Y67" s="40" t="s">
        <v>965</v>
      </c>
      <c r="Z67" s="40" t="s">
        <v>965</v>
      </c>
      <c r="AA67" s="40" t="s">
        <v>965</v>
      </c>
      <c r="AB67" s="40" t="s">
        <v>965</v>
      </c>
      <c r="AC67" s="40" t="s">
        <v>965</v>
      </c>
    </row>
    <row r="68" spans="1:30" hidden="1">
      <c r="A68" s="41" t="s">
        <v>966</v>
      </c>
      <c r="B68" s="36"/>
    </row>
    <row r="69" spans="1:30" hidden="1">
      <c r="A69" s="41"/>
      <c r="B69" s="43" t="s">
        <v>967</v>
      </c>
      <c r="C69" s="45" t="s">
        <v>262</v>
      </c>
      <c r="D69" s="45" t="s">
        <v>263</v>
      </c>
      <c r="E69" s="45" t="s">
        <v>264</v>
      </c>
      <c r="F69" s="45" t="s">
        <v>460</v>
      </c>
      <c r="G69" s="45" t="s">
        <v>461</v>
      </c>
      <c r="H69" s="45" t="s">
        <v>462</v>
      </c>
      <c r="I69" s="45" t="s">
        <v>493</v>
      </c>
      <c r="J69" s="45" t="s">
        <v>494</v>
      </c>
      <c r="K69" s="45" t="s">
        <v>495</v>
      </c>
      <c r="L69" s="45" t="s">
        <v>738</v>
      </c>
      <c r="M69" s="45" t="s">
        <v>739</v>
      </c>
      <c r="N69" s="45" t="s">
        <v>740</v>
      </c>
      <c r="O69" s="45" t="s">
        <v>771</v>
      </c>
      <c r="P69" s="45" t="s">
        <v>772</v>
      </c>
      <c r="Q69" s="45" t="s">
        <v>773</v>
      </c>
      <c r="R69" s="45" t="s">
        <v>804</v>
      </c>
      <c r="S69" s="45" t="s">
        <v>805</v>
      </c>
      <c r="T69" s="45" t="s">
        <v>806</v>
      </c>
      <c r="U69" s="45" t="s">
        <v>837</v>
      </c>
      <c r="V69" s="45" t="s">
        <v>838</v>
      </c>
      <c r="W69" s="45" t="s">
        <v>839</v>
      </c>
      <c r="X69" s="45" t="s">
        <v>870</v>
      </c>
      <c r="Y69" s="45" t="s">
        <v>871</v>
      </c>
      <c r="Z69" s="45" t="s">
        <v>872</v>
      </c>
      <c r="AA69" s="45" t="s">
        <v>903</v>
      </c>
      <c r="AB69" s="45" t="s">
        <v>904</v>
      </c>
      <c r="AC69" s="45" t="s">
        <v>905</v>
      </c>
      <c r="AD69" s="58">
        <v>1</v>
      </c>
    </row>
    <row r="70" spans="1:30" hidden="1">
      <c r="A70" s="46"/>
      <c r="B70" s="47" t="s">
        <v>968</v>
      </c>
      <c r="C70" s="45" t="s">
        <v>265</v>
      </c>
      <c r="D70" s="45" t="s">
        <v>266</v>
      </c>
      <c r="E70" s="45" t="s">
        <v>267</v>
      </c>
      <c r="F70" s="45" t="s">
        <v>463</v>
      </c>
      <c r="G70" s="45" t="s">
        <v>464</v>
      </c>
      <c r="H70" s="45" t="s">
        <v>465</v>
      </c>
      <c r="I70" s="45" t="s">
        <v>496</v>
      </c>
      <c r="J70" s="45" t="s">
        <v>497</v>
      </c>
      <c r="K70" s="45" t="s">
        <v>498</v>
      </c>
      <c r="L70" s="45" t="s">
        <v>741</v>
      </c>
      <c r="M70" s="45" t="s">
        <v>742</v>
      </c>
      <c r="N70" s="45" t="s">
        <v>743</v>
      </c>
      <c r="O70" s="45" t="s">
        <v>774</v>
      </c>
      <c r="P70" s="45" t="s">
        <v>775</v>
      </c>
      <c r="Q70" s="45" t="s">
        <v>776</v>
      </c>
      <c r="R70" s="45" t="s">
        <v>807</v>
      </c>
      <c r="S70" s="45" t="s">
        <v>808</v>
      </c>
      <c r="T70" s="45" t="s">
        <v>809</v>
      </c>
      <c r="U70" s="45" t="s">
        <v>840</v>
      </c>
      <c r="V70" s="45" t="s">
        <v>841</v>
      </c>
      <c r="W70" s="45" t="s">
        <v>842</v>
      </c>
      <c r="X70" s="45" t="s">
        <v>873</v>
      </c>
      <c r="Y70" s="45" t="s">
        <v>874</v>
      </c>
      <c r="Z70" s="45" t="s">
        <v>875</v>
      </c>
      <c r="AA70" s="45" t="s">
        <v>906</v>
      </c>
      <c r="AB70" s="45" t="s">
        <v>907</v>
      </c>
      <c r="AC70" s="45" t="s">
        <v>908</v>
      </c>
      <c r="AD70" s="58">
        <v>2</v>
      </c>
    </row>
    <row r="71" spans="1:30" hidden="1">
      <c r="A71" s="48"/>
      <c r="B71" s="49" t="s">
        <v>969</v>
      </c>
      <c r="C71" s="45" t="s">
        <v>268</v>
      </c>
      <c r="D71" s="45" t="s">
        <v>269</v>
      </c>
      <c r="E71" s="45" t="s">
        <v>270</v>
      </c>
      <c r="F71" s="45" t="s">
        <v>466</v>
      </c>
      <c r="G71" s="45" t="s">
        <v>467</v>
      </c>
      <c r="H71" s="45" t="s">
        <v>468</v>
      </c>
      <c r="I71" s="45" t="s">
        <v>499</v>
      </c>
      <c r="J71" s="45" t="s">
        <v>500</v>
      </c>
      <c r="K71" s="45" t="s">
        <v>501</v>
      </c>
      <c r="L71" s="45" t="s">
        <v>744</v>
      </c>
      <c r="M71" s="45" t="s">
        <v>745</v>
      </c>
      <c r="N71" s="45" t="s">
        <v>746</v>
      </c>
      <c r="O71" s="45" t="s">
        <v>777</v>
      </c>
      <c r="P71" s="45" t="s">
        <v>778</v>
      </c>
      <c r="Q71" s="45" t="s">
        <v>779</v>
      </c>
      <c r="R71" s="45" t="s">
        <v>810</v>
      </c>
      <c r="S71" s="45" t="s">
        <v>811</v>
      </c>
      <c r="T71" s="45" t="s">
        <v>812</v>
      </c>
      <c r="U71" s="45" t="s">
        <v>843</v>
      </c>
      <c r="V71" s="45" t="s">
        <v>844</v>
      </c>
      <c r="W71" s="45" t="s">
        <v>845</v>
      </c>
      <c r="X71" s="45" t="s">
        <v>876</v>
      </c>
      <c r="Y71" s="45" t="s">
        <v>877</v>
      </c>
      <c r="Z71" s="45" t="s">
        <v>878</v>
      </c>
      <c r="AA71" s="45" t="s">
        <v>909</v>
      </c>
      <c r="AB71" s="45" t="s">
        <v>910</v>
      </c>
      <c r="AC71" s="45" t="s">
        <v>911</v>
      </c>
      <c r="AD71" s="58">
        <v>3</v>
      </c>
    </row>
    <row r="72" spans="1:30" hidden="1">
      <c r="A72" s="48"/>
      <c r="B72" s="49" t="s">
        <v>970</v>
      </c>
      <c r="C72" s="45" t="s">
        <v>271</v>
      </c>
      <c r="D72" s="45" t="s">
        <v>272</v>
      </c>
      <c r="E72" s="45" t="s">
        <v>273</v>
      </c>
      <c r="F72" s="45" t="s">
        <v>469</v>
      </c>
      <c r="G72" s="45" t="s">
        <v>470</v>
      </c>
      <c r="H72" s="45" t="s">
        <v>471</v>
      </c>
      <c r="I72" s="45" t="s">
        <v>502</v>
      </c>
      <c r="J72" s="45" t="s">
        <v>503</v>
      </c>
      <c r="K72" s="45" t="s">
        <v>504</v>
      </c>
      <c r="L72" s="45" t="s">
        <v>747</v>
      </c>
      <c r="M72" s="45" t="s">
        <v>748</v>
      </c>
      <c r="N72" s="45" t="s">
        <v>749</v>
      </c>
      <c r="O72" s="45" t="s">
        <v>780</v>
      </c>
      <c r="P72" s="45" t="s">
        <v>781</v>
      </c>
      <c r="Q72" s="45" t="s">
        <v>782</v>
      </c>
      <c r="R72" s="45" t="s">
        <v>813</v>
      </c>
      <c r="S72" s="45" t="s">
        <v>814</v>
      </c>
      <c r="T72" s="45" t="s">
        <v>815</v>
      </c>
      <c r="U72" s="45" t="s">
        <v>846</v>
      </c>
      <c r="V72" s="45" t="s">
        <v>847</v>
      </c>
      <c r="W72" s="45" t="s">
        <v>848</v>
      </c>
      <c r="X72" s="45" t="s">
        <v>879</v>
      </c>
      <c r="Y72" s="45" t="s">
        <v>880</v>
      </c>
      <c r="Z72" s="45" t="s">
        <v>881</v>
      </c>
      <c r="AA72" s="45" t="s">
        <v>912</v>
      </c>
      <c r="AB72" s="45" t="s">
        <v>913</v>
      </c>
      <c r="AC72" s="45" t="s">
        <v>914</v>
      </c>
      <c r="AD72" s="58">
        <v>4</v>
      </c>
    </row>
    <row r="73" spans="1:30" hidden="1">
      <c r="A73" s="48"/>
      <c r="B73" s="50" t="s">
        <v>971</v>
      </c>
      <c r="C73" s="45" t="s">
        <v>274</v>
      </c>
      <c r="D73" s="45" t="s">
        <v>275</v>
      </c>
      <c r="E73" s="45" t="s">
        <v>276</v>
      </c>
      <c r="F73" s="45" t="s">
        <v>472</v>
      </c>
      <c r="G73" s="45" t="s">
        <v>473</v>
      </c>
      <c r="H73" s="45" t="s">
        <v>474</v>
      </c>
      <c r="I73" s="45" t="s">
        <v>505</v>
      </c>
      <c r="J73" s="45" t="s">
        <v>506</v>
      </c>
      <c r="K73" s="45" t="s">
        <v>507</v>
      </c>
      <c r="L73" s="45" t="s">
        <v>750</v>
      </c>
      <c r="M73" s="45" t="s">
        <v>751</v>
      </c>
      <c r="N73" s="45" t="s">
        <v>752</v>
      </c>
      <c r="O73" s="45" t="s">
        <v>783</v>
      </c>
      <c r="P73" s="45" t="s">
        <v>784</v>
      </c>
      <c r="Q73" s="45" t="s">
        <v>785</v>
      </c>
      <c r="R73" s="45" t="s">
        <v>816</v>
      </c>
      <c r="S73" s="45" t="s">
        <v>817</v>
      </c>
      <c r="T73" s="45" t="s">
        <v>818</v>
      </c>
      <c r="U73" s="45" t="s">
        <v>849</v>
      </c>
      <c r="V73" s="45" t="s">
        <v>850</v>
      </c>
      <c r="W73" s="45" t="s">
        <v>851</v>
      </c>
      <c r="X73" s="45" t="s">
        <v>882</v>
      </c>
      <c r="Y73" s="45" t="s">
        <v>883</v>
      </c>
      <c r="Z73" s="45" t="s">
        <v>884</v>
      </c>
      <c r="AA73" s="45" t="s">
        <v>915</v>
      </c>
      <c r="AB73" s="45" t="s">
        <v>916</v>
      </c>
      <c r="AC73" s="45" t="s">
        <v>917</v>
      </c>
      <c r="AD73" s="58">
        <v>5</v>
      </c>
    </row>
    <row r="74" spans="1:30" hidden="1">
      <c r="A74" s="48"/>
      <c r="B74" s="50" t="s">
        <v>972</v>
      </c>
      <c r="C74" s="45" t="s">
        <v>277</v>
      </c>
      <c r="D74" s="45" t="s">
        <v>278</v>
      </c>
      <c r="E74" s="45" t="s">
        <v>279</v>
      </c>
      <c r="F74" s="45" t="s">
        <v>475</v>
      </c>
      <c r="G74" s="45" t="s">
        <v>476</v>
      </c>
      <c r="H74" s="45" t="s">
        <v>477</v>
      </c>
      <c r="I74" s="45" t="s">
        <v>508</v>
      </c>
      <c r="J74" s="45" t="s">
        <v>509</v>
      </c>
      <c r="K74" s="45" t="s">
        <v>510</v>
      </c>
      <c r="L74" s="45" t="s">
        <v>753</v>
      </c>
      <c r="M74" s="45" t="s">
        <v>754</v>
      </c>
      <c r="N74" s="45" t="s">
        <v>755</v>
      </c>
      <c r="O74" s="45" t="s">
        <v>786</v>
      </c>
      <c r="P74" s="45" t="s">
        <v>787</v>
      </c>
      <c r="Q74" s="45" t="s">
        <v>788</v>
      </c>
      <c r="R74" s="45" t="s">
        <v>819</v>
      </c>
      <c r="S74" s="45" t="s">
        <v>820</v>
      </c>
      <c r="T74" s="45" t="s">
        <v>821</v>
      </c>
      <c r="U74" s="45" t="s">
        <v>852</v>
      </c>
      <c r="V74" s="45" t="s">
        <v>853</v>
      </c>
      <c r="W74" s="45" t="s">
        <v>854</v>
      </c>
      <c r="X74" s="45" t="s">
        <v>885</v>
      </c>
      <c r="Y74" s="45" t="s">
        <v>886</v>
      </c>
      <c r="Z74" s="45" t="s">
        <v>887</v>
      </c>
      <c r="AA74" s="45" t="s">
        <v>918</v>
      </c>
      <c r="AB74" s="45" t="s">
        <v>919</v>
      </c>
      <c r="AC74" s="45" t="s">
        <v>920</v>
      </c>
      <c r="AD74" s="58">
        <v>6</v>
      </c>
    </row>
    <row r="75" spans="1:30" hidden="1">
      <c r="A75" s="48"/>
      <c r="B75" s="51" t="s">
        <v>973</v>
      </c>
      <c r="C75" s="45" t="s">
        <v>280</v>
      </c>
      <c r="D75" s="45" t="s">
        <v>281</v>
      </c>
      <c r="E75" s="45" t="s">
        <v>282</v>
      </c>
      <c r="F75" s="45" t="s">
        <v>478</v>
      </c>
      <c r="G75" s="45" t="s">
        <v>479</v>
      </c>
      <c r="H75" s="45" t="s">
        <v>480</v>
      </c>
      <c r="I75" s="45" t="s">
        <v>511</v>
      </c>
      <c r="J75" s="45" t="s">
        <v>724</v>
      </c>
      <c r="K75" s="45" t="s">
        <v>725</v>
      </c>
      <c r="L75" s="45" t="s">
        <v>756</v>
      </c>
      <c r="M75" s="45" t="s">
        <v>757</v>
      </c>
      <c r="N75" s="45" t="s">
        <v>758</v>
      </c>
      <c r="O75" s="45" t="s">
        <v>789</v>
      </c>
      <c r="P75" s="45" t="s">
        <v>790</v>
      </c>
      <c r="Q75" s="45" t="s">
        <v>791</v>
      </c>
      <c r="R75" s="45" t="s">
        <v>822</v>
      </c>
      <c r="S75" s="45" t="s">
        <v>823</v>
      </c>
      <c r="T75" s="45" t="s">
        <v>824</v>
      </c>
      <c r="U75" s="45" t="s">
        <v>855</v>
      </c>
      <c r="V75" s="45" t="s">
        <v>856</v>
      </c>
      <c r="W75" s="45" t="s">
        <v>857</v>
      </c>
      <c r="X75" s="45" t="s">
        <v>888</v>
      </c>
      <c r="Y75" s="45" t="s">
        <v>889</v>
      </c>
      <c r="Z75" s="45" t="s">
        <v>890</v>
      </c>
      <c r="AA75" s="45" t="s">
        <v>921</v>
      </c>
      <c r="AB75" s="45" t="s">
        <v>922</v>
      </c>
      <c r="AC75" s="45" t="s">
        <v>923</v>
      </c>
      <c r="AD75" s="58">
        <v>7</v>
      </c>
    </row>
    <row r="76" spans="1:30" hidden="1">
      <c r="A76" s="48"/>
      <c r="B76" s="52" t="s">
        <v>974</v>
      </c>
      <c r="C76" s="45" t="s">
        <v>283</v>
      </c>
      <c r="D76" s="45" t="s">
        <v>284</v>
      </c>
      <c r="E76" s="45" t="s">
        <v>285</v>
      </c>
      <c r="F76" s="45" t="s">
        <v>481</v>
      </c>
      <c r="G76" s="45" t="s">
        <v>482</v>
      </c>
      <c r="H76" s="45" t="s">
        <v>483</v>
      </c>
      <c r="I76" s="45" t="s">
        <v>726</v>
      </c>
      <c r="J76" s="45" t="s">
        <v>727</v>
      </c>
      <c r="K76" s="45" t="s">
        <v>728</v>
      </c>
      <c r="L76" s="45" t="s">
        <v>759</v>
      </c>
      <c r="M76" s="45" t="s">
        <v>760</v>
      </c>
      <c r="N76" s="45" t="s">
        <v>761</v>
      </c>
      <c r="O76" s="45" t="s">
        <v>792</v>
      </c>
      <c r="P76" s="45" t="s">
        <v>793</v>
      </c>
      <c r="Q76" s="45" t="s">
        <v>794</v>
      </c>
      <c r="R76" s="45" t="s">
        <v>825</v>
      </c>
      <c r="S76" s="45" t="s">
        <v>826</v>
      </c>
      <c r="T76" s="45" t="s">
        <v>827</v>
      </c>
      <c r="U76" s="45" t="s">
        <v>858</v>
      </c>
      <c r="V76" s="45" t="s">
        <v>859</v>
      </c>
      <c r="W76" s="45" t="s">
        <v>860</v>
      </c>
      <c r="X76" s="45" t="s">
        <v>891</v>
      </c>
      <c r="Y76" s="45" t="s">
        <v>892</v>
      </c>
      <c r="Z76" s="45" t="s">
        <v>893</v>
      </c>
      <c r="AA76" s="45" t="s">
        <v>924</v>
      </c>
      <c r="AB76" s="45" t="s">
        <v>925</v>
      </c>
      <c r="AC76" s="45" t="s">
        <v>926</v>
      </c>
      <c r="AD76" s="58">
        <v>8</v>
      </c>
    </row>
    <row r="77" spans="1:30" hidden="1">
      <c r="A77" s="48"/>
      <c r="B77" s="52" t="s">
        <v>975</v>
      </c>
      <c r="C77" s="45" t="s">
        <v>286</v>
      </c>
      <c r="D77" s="45" t="s">
        <v>287</v>
      </c>
      <c r="E77" s="45" t="s">
        <v>288</v>
      </c>
      <c r="F77" s="45" t="s">
        <v>484</v>
      </c>
      <c r="G77" s="45" t="s">
        <v>485</v>
      </c>
      <c r="H77" s="45" t="s">
        <v>486</v>
      </c>
      <c r="I77" s="45" t="s">
        <v>729</v>
      </c>
      <c r="J77" s="45" t="s">
        <v>730</v>
      </c>
      <c r="K77" s="45" t="s">
        <v>731</v>
      </c>
      <c r="L77" s="45" t="s">
        <v>762</v>
      </c>
      <c r="M77" s="45" t="s">
        <v>763</v>
      </c>
      <c r="N77" s="45" t="s">
        <v>764</v>
      </c>
      <c r="O77" s="45" t="s">
        <v>795</v>
      </c>
      <c r="P77" s="45" t="s">
        <v>796</v>
      </c>
      <c r="Q77" s="45" t="s">
        <v>797</v>
      </c>
      <c r="R77" s="45" t="s">
        <v>828</v>
      </c>
      <c r="S77" s="45" t="s">
        <v>829</v>
      </c>
      <c r="T77" s="45" t="s">
        <v>830</v>
      </c>
      <c r="U77" s="45" t="s">
        <v>861</v>
      </c>
      <c r="V77" s="45" t="s">
        <v>862</v>
      </c>
      <c r="W77" s="45" t="s">
        <v>863</v>
      </c>
      <c r="X77" s="45" t="s">
        <v>894</v>
      </c>
      <c r="Y77" s="45" t="s">
        <v>895</v>
      </c>
      <c r="Z77" s="45" t="s">
        <v>896</v>
      </c>
      <c r="AA77" s="45" t="s">
        <v>927</v>
      </c>
      <c r="AB77" s="45" t="s">
        <v>928</v>
      </c>
      <c r="AC77" s="45" t="s">
        <v>929</v>
      </c>
      <c r="AD77" s="58">
        <v>9</v>
      </c>
    </row>
    <row r="78" spans="1:30" hidden="1">
      <c r="A78" s="48"/>
      <c r="B78" s="53" t="s">
        <v>976</v>
      </c>
      <c r="C78" s="45" t="s">
        <v>289</v>
      </c>
      <c r="D78" s="45" t="s">
        <v>290</v>
      </c>
      <c r="E78" s="45" t="s">
        <v>291</v>
      </c>
      <c r="F78" s="45" t="s">
        <v>487</v>
      </c>
      <c r="G78" s="45" t="s">
        <v>488</v>
      </c>
      <c r="H78" s="45" t="s">
        <v>489</v>
      </c>
      <c r="I78" s="45" t="s">
        <v>732</v>
      </c>
      <c r="J78" s="45" t="s">
        <v>733</v>
      </c>
      <c r="K78" s="45" t="s">
        <v>734</v>
      </c>
      <c r="L78" s="45" t="s">
        <v>765</v>
      </c>
      <c r="M78" s="45" t="s">
        <v>766</v>
      </c>
      <c r="N78" s="45" t="s">
        <v>767</v>
      </c>
      <c r="O78" s="45" t="s">
        <v>798</v>
      </c>
      <c r="P78" s="45" t="s">
        <v>799</v>
      </c>
      <c r="Q78" s="45" t="s">
        <v>800</v>
      </c>
      <c r="R78" s="45" t="s">
        <v>831</v>
      </c>
      <c r="S78" s="45" t="s">
        <v>832</v>
      </c>
      <c r="T78" s="45" t="s">
        <v>833</v>
      </c>
      <c r="U78" s="45" t="s">
        <v>864</v>
      </c>
      <c r="V78" s="45" t="s">
        <v>865</v>
      </c>
      <c r="W78" s="45" t="s">
        <v>866</v>
      </c>
      <c r="X78" s="45" t="s">
        <v>897</v>
      </c>
      <c r="Y78" s="45" t="s">
        <v>898</v>
      </c>
      <c r="Z78" s="45" t="s">
        <v>899</v>
      </c>
      <c r="AA78" s="45" t="s">
        <v>930</v>
      </c>
      <c r="AB78" s="45" t="s">
        <v>931</v>
      </c>
      <c r="AC78" s="45" t="s">
        <v>932</v>
      </c>
      <c r="AD78" s="58">
        <v>10</v>
      </c>
    </row>
    <row r="79" spans="1:30" hidden="1">
      <c r="A79" s="48"/>
      <c r="B79" s="53" t="s">
        <v>977</v>
      </c>
      <c r="C79" s="45" t="s">
        <v>292</v>
      </c>
      <c r="D79" s="45" t="s">
        <v>293</v>
      </c>
      <c r="E79" s="45" t="s">
        <v>294</v>
      </c>
      <c r="F79" s="45" t="s">
        <v>490</v>
      </c>
      <c r="G79" s="45" t="s">
        <v>491</v>
      </c>
      <c r="H79" s="45" t="s">
        <v>492</v>
      </c>
      <c r="I79" s="45" t="s">
        <v>735</v>
      </c>
      <c r="J79" s="45" t="s">
        <v>736</v>
      </c>
      <c r="K79" s="45" t="s">
        <v>737</v>
      </c>
      <c r="L79" s="45" t="s">
        <v>768</v>
      </c>
      <c r="M79" s="45" t="s">
        <v>769</v>
      </c>
      <c r="N79" s="45" t="s">
        <v>770</v>
      </c>
      <c r="O79" s="45" t="s">
        <v>801</v>
      </c>
      <c r="P79" s="45" t="s">
        <v>802</v>
      </c>
      <c r="Q79" s="45" t="s">
        <v>803</v>
      </c>
      <c r="R79" s="45" t="s">
        <v>834</v>
      </c>
      <c r="S79" s="45" t="s">
        <v>835</v>
      </c>
      <c r="T79" s="45" t="s">
        <v>836</v>
      </c>
      <c r="U79" s="45" t="s">
        <v>867</v>
      </c>
      <c r="V79" s="45" t="s">
        <v>868</v>
      </c>
      <c r="W79" s="45" t="s">
        <v>869</v>
      </c>
      <c r="X79" s="45" t="s">
        <v>900</v>
      </c>
      <c r="Y79" s="45" t="s">
        <v>901</v>
      </c>
      <c r="Z79" s="45" t="s">
        <v>902</v>
      </c>
      <c r="AA79" s="45" t="s">
        <v>933</v>
      </c>
      <c r="AB79" s="45" t="s">
        <v>934</v>
      </c>
      <c r="AC79" s="45" t="s">
        <v>935</v>
      </c>
      <c r="AD79" s="58">
        <v>11</v>
      </c>
    </row>
    <row r="80" spans="1:30">
      <c r="A80" s="48"/>
      <c r="B80" s="51"/>
      <c r="C80" s="44"/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</row>
    <row r="81" spans="1:20">
      <c r="A81" s="48"/>
      <c r="B81" s="51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</row>
    <row r="82" spans="1:20">
      <c r="A82" s="48"/>
      <c r="B82" s="51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</row>
    <row r="83" spans="1:20">
      <c r="A83" s="48"/>
      <c r="B83" s="51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</row>
    <row r="84" spans="1:20">
      <c r="A84" s="48"/>
      <c r="B84" s="51"/>
      <c r="C84" s="44"/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</row>
    <row r="85" spans="1:20">
      <c r="B85" s="56"/>
      <c r="C85" s="44"/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</row>
    <row r="86" spans="1:20" ht="15" customHeight="1">
      <c r="B86" s="56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</row>
    <row r="87" spans="1:20" ht="15" customHeight="1"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</row>
  </sheetData>
  <mergeCells count="25">
    <mergeCell ref="X65:Z65"/>
    <mergeCell ref="AA65:AC65"/>
    <mergeCell ref="U46:W46"/>
    <mergeCell ref="X46:Z46"/>
    <mergeCell ref="AA46:AC46"/>
    <mergeCell ref="R65:T65"/>
    <mergeCell ref="U65:W65"/>
    <mergeCell ref="C46:E46"/>
    <mergeCell ref="F46:H46"/>
    <mergeCell ref="I46:K46"/>
    <mergeCell ref="L46:N46"/>
    <mergeCell ref="O46:Q46"/>
    <mergeCell ref="R46:T46"/>
    <mergeCell ref="C65:E65"/>
    <mergeCell ref="F65:H65"/>
    <mergeCell ref="I65:K65"/>
    <mergeCell ref="L65:N65"/>
    <mergeCell ref="O65:Q65"/>
    <mergeCell ref="C10:E10"/>
    <mergeCell ref="G10:I10"/>
    <mergeCell ref="B5:K5"/>
    <mergeCell ref="B6:K6"/>
    <mergeCell ref="L6:T6"/>
    <mergeCell ref="A8:H8"/>
    <mergeCell ref="L8:R8"/>
  </mergeCells>
  <dataValidations count="1">
    <dataValidation type="list" allowBlank="1" showInputMessage="1" showErrorMessage="1" sqref="C10:E10" xr:uid="{10D477AE-2FBC-4461-B8A2-9902D8181DA1}">
      <formula1>$B$29:$B$37</formula1>
    </dataValidation>
  </dataValidations>
  <hyperlinks>
    <hyperlink ref="A27" r:id="rId1" display="http://www.abs.gov.au/websitedbs/d3310114.nsf/Home/©+Copyright?OpenDocument" xr:uid="{228584A0-FE26-42CC-B06F-28FDDDF45EB5}"/>
    <hyperlink ref="F69" location="A125190306J" display="A125190306J" xr:uid="{02FA93AA-4BEF-4776-8013-410C736277F2}"/>
    <hyperlink ref="F70" location="A125190286K" display="A125190286K" xr:uid="{B0743BA8-D727-4E04-A249-9F85EB4BE334}"/>
    <hyperlink ref="F71" location="A125190310X" display="A125190310X" xr:uid="{A4DE5D4E-62F8-4DF9-9559-7B0FEA4790D9}"/>
    <hyperlink ref="F72" location="A125190314J" display="A125190314J" xr:uid="{4ED83B52-2D1B-4989-ADAD-161ABDE0993A}"/>
    <hyperlink ref="F73" location="A125190290A" display="A125190290A" xr:uid="{E94FD6AF-CA38-40B1-9934-3A3B40CCA9C7}"/>
    <hyperlink ref="F74" location="A125190294K" display="A125190294K" xr:uid="{C10713E2-5946-489C-89BC-ABE4943472A3}"/>
    <hyperlink ref="F75" location="A125190298V" display="A125190298V" xr:uid="{971724F4-BF84-4F34-957B-6A4ED7501965}"/>
    <hyperlink ref="F76" location="A125190282A" display="A125190282A" xr:uid="{FFA7B881-AB3B-4EFF-B90F-E0F0C8A67C58}"/>
    <hyperlink ref="F77" location="A125190318T" display="A125190318T" xr:uid="{13F74C58-E565-4E2C-99C5-34B9AD1EADB4}"/>
    <hyperlink ref="F78" location="A125190302X" display="A125190302X" xr:uid="{12BEC0D0-F004-4FFA-84ED-522C647B1154}"/>
    <hyperlink ref="F79" location="A125190322J" display="A125190322J" xr:uid="{0B79490D-B652-4C90-9597-C7662F18003F}"/>
    <hyperlink ref="I69" location="A125190130R" display="A125190130R" xr:uid="{C25E556D-6A94-451E-8139-E33BDABCD659}"/>
    <hyperlink ref="I70" location="A125190110F" display="A125190110F" xr:uid="{C02F3B1D-3A82-444E-9771-CDC7B35CBD5C}"/>
    <hyperlink ref="I71" location="A125190134X" display="A125190134X" xr:uid="{6B025F31-BA6E-4212-8AF4-022386C0565B}"/>
    <hyperlink ref="I72" location="A125190138J" display="A125190138J" xr:uid="{B0816C44-5719-4DC3-B52A-677B7A83490F}"/>
    <hyperlink ref="I73" location="A125190114R" display="A125190114R" xr:uid="{F1CBAF18-B0B2-474A-9564-36A2592E2070}"/>
    <hyperlink ref="I74" location="A125190118X" display="A125190118X" xr:uid="{52B5C8FD-3EB2-4D48-933C-2D67CF753841}"/>
    <hyperlink ref="I75" location="A125190122R" display="A125190122R" xr:uid="{A6721284-25E0-4519-8D22-D6FFB58CCB7A}"/>
    <hyperlink ref="I76" location="A125190106R" display="A125190106R" xr:uid="{F4F7B367-BB54-4E8A-AC44-F5AAB0FB45B7}"/>
    <hyperlink ref="I77" location="A125190142X" display="A125190142X" xr:uid="{E023D721-6D14-474E-A709-298F8670E3AA}"/>
    <hyperlink ref="I78" location="A125190126X" display="A125190126X" xr:uid="{9545BCF0-1CE2-41ED-9AA2-EBCDE9DC3E16}"/>
    <hyperlink ref="I79" location="A125190146J" display="A125190146J" xr:uid="{4C71188B-FA5A-41B1-8050-735ED1ED35B3}"/>
    <hyperlink ref="L69" location="A125190350T" display="A125190350T" xr:uid="{F6CABF32-A6C8-4EF4-9FBF-ABA9BE7B8D04}"/>
    <hyperlink ref="L70" location="A125190330J" display="A125190330J" xr:uid="{6AAA43B3-2BE0-40B4-8CAD-F4B6E962A222}"/>
    <hyperlink ref="L71" location="A125190354A" display="A125190354A" xr:uid="{F560F52A-A33F-4CEB-AB59-EFD719B5C227}"/>
    <hyperlink ref="L72" location="A125190358K" display="A125190358K" xr:uid="{70299007-56DD-43EE-A039-F98833137DA7}"/>
    <hyperlink ref="L73" location="A125190334T" display="A125190334T" xr:uid="{3A816C90-F3B5-4226-8B52-B7283C3FACE7}"/>
    <hyperlink ref="L74" location="A125190338A" display="A125190338A" xr:uid="{4A9AB116-C5D5-41B5-AC9F-082340CB441B}"/>
    <hyperlink ref="L75" location="A125190342T" display="A125190342T" xr:uid="{02C29B3F-56C5-4E07-A36C-DB27A481643A}"/>
    <hyperlink ref="L76" location="A125190326T" display="A125190326T" xr:uid="{A29AC6C7-0741-411C-835F-A9D15CCB3259}"/>
    <hyperlink ref="L77" location="A125190362A" display="A125190362A" xr:uid="{C200867D-8194-49FD-A29E-2561F93AB294}"/>
    <hyperlink ref="L78" location="A125190346A" display="A125190346A" xr:uid="{446B33D7-5420-4074-9421-AF461F984AB6}"/>
    <hyperlink ref="L79" location="A125190366K" display="A125190366K" xr:uid="{23F5A3C9-2BB0-45AF-9995-E9A6532E5878}"/>
    <hyperlink ref="O69" location="A125190394V" display="A125190394V" xr:uid="{BB78DF70-ED24-43D1-9238-6878BBEF61D1}"/>
    <hyperlink ref="O70" location="A125190374K" display="A125190374K" xr:uid="{0192A439-E07E-426A-9084-E418791D5245}"/>
    <hyperlink ref="O71" location="A125190398C" display="A125190398C" xr:uid="{F2BCA98C-1339-4361-8EDE-28D4D524A956}"/>
    <hyperlink ref="O72" location="A125190402J" display="A125190402J" xr:uid="{BA3EDEC0-2E4D-4D39-9DB6-0E65448E56D4}"/>
    <hyperlink ref="O73" location="A125190378V" display="A125190378V" xr:uid="{6DD28D7E-F2E5-439E-909D-A096BA1542C0}"/>
    <hyperlink ref="O74" location="A125190382K" display="A125190382K" xr:uid="{E68455CE-F2A1-4E5F-BB50-35BF39CA558D}"/>
    <hyperlink ref="O75" location="A125190386V" display="A125190386V" xr:uid="{9667ED47-5944-4AE6-AE2A-106B921EF81F}"/>
    <hyperlink ref="O76" location="A125190370A" display="A125190370A" xr:uid="{975F004A-2BB4-40B4-93F8-0108B629861D}"/>
    <hyperlink ref="O77" location="A125190406T" display="A125190406T" xr:uid="{45553319-6AA1-456C-B3CA-5DB776440B3C}"/>
    <hyperlink ref="O78" location="A125190390K" display="A125190390K" xr:uid="{87081047-F0DA-49A8-8D45-75702A73E0E4}"/>
    <hyperlink ref="O79" location="A125190410J" display="A125190410J" xr:uid="{8D2D1D1D-DC63-4697-A2F1-08E0ACED0202}"/>
    <hyperlink ref="R69" location="A125190174T" display="A125190174T" xr:uid="{CB20B1EC-71B0-4096-955F-89D1B8BF6BD0}"/>
    <hyperlink ref="R70" location="A125190154J" display="A125190154J" xr:uid="{0C2E54CD-6455-4529-B5D8-BEFC4643BBBD}"/>
    <hyperlink ref="R71" location="A125190178A" display="A125190178A" xr:uid="{AA2CB57A-98D4-45E9-8AEC-F881642E9909}"/>
    <hyperlink ref="R72" location="A125190182T" display="A125190182T" xr:uid="{11FDDDAC-2EF3-49B1-A4AD-2AD11BC9385A}"/>
    <hyperlink ref="R73" location="A125190158T" display="A125190158T" xr:uid="{9F6A0B46-F3C6-4E07-8861-CFAAC74E22CB}"/>
    <hyperlink ref="R74" location="A125190162J" display="A125190162J" xr:uid="{A907DA5C-49E1-4CBF-AEFE-89F815D16B36}"/>
    <hyperlink ref="R75" location="A125190166T" display="A125190166T" xr:uid="{975F7C5E-A4FD-4310-BA26-269084ACF66A}"/>
    <hyperlink ref="R76" location="A125190150X" display="A125190150X" xr:uid="{E5FF9D30-52D4-4773-A905-303B4FB8249A}"/>
    <hyperlink ref="R77" location="A125190186A" display="A125190186A" xr:uid="{246FC5D5-9A80-4959-A3EC-4BAD35356F28}"/>
    <hyperlink ref="R78" location="A125190170J" display="A125190170J" xr:uid="{73C263A7-C9B1-43D9-A3C6-979BE2F2A73F}"/>
    <hyperlink ref="R79" location="A125190190T" display="A125190190T" xr:uid="{13850C98-FEEB-4B8D-932B-0A4A4006656A}"/>
    <hyperlink ref="U69" location="A125190218J" display="A125190218J" xr:uid="{6B18667E-A49F-40ED-86EE-8687FF082864}"/>
    <hyperlink ref="U70" location="A125190198K" display="A125190198K" xr:uid="{680277AB-18BD-4ED5-B79A-8BDA640D024F}"/>
    <hyperlink ref="U71" location="A125190222X" display="A125190222X" xr:uid="{A1ACE87F-E760-4B6F-A473-5B2E91290C04}"/>
    <hyperlink ref="U72" location="A125190226J" display="A125190226J" xr:uid="{F47AB1F8-2A80-40F1-957E-92ECCB10D707}"/>
    <hyperlink ref="U73" location="A125190202R" display="A125190202R" xr:uid="{50576674-D916-4C81-95B5-7972FEAE874F}"/>
    <hyperlink ref="U74" location="A125190206X" display="A125190206X" xr:uid="{9C588C10-63AF-4AF4-8FCB-B7F63DC3EDA8}"/>
    <hyperlink ref="U75" location="A125190210R" display="A125190210R" xr:uid="{1B89C545-75E8-47F8-ACA8-C057134AE9EB}"/>
    <hyperlink ref="U76" location="A125190194A" display="A125190194A" xr:uid="{040E25F0-1BE1-4FC6-8DCE-58189EC32FC1}"/>
    <hyperlink ref="U77" location="A125190230X" display="A125190230X" xr:uid="{D6A9450E-31BA-47F5-B43C-3AEFA7E8972F}"/>
    <hyperlink ref="U78" location="A125190214X" display="A125190214X" xr:uid="{FAF620E9-BD52-44A3-94C5-34AFA2AAC36C}"/>
    <hyperlink ref="U79" location="A125190234J" display="A125190234J" xr:uid="{F9389896-BF4E-4DB4-853F-7916A9FD0608}"/>
    <hyperlink ref="X69" location="A125190262T" display="A125190262T" xr:uid="{0F1CE0B6-835B-4211-9C0C-ACA112248C09}"/>
    <hyperlink ref="X70" location="A125190242J" display="A125190242J" xr:uid="{8D60D540-0E8F-4611-B1C0-069CC0A11FC1}"/>
    <hyperlink ref="X71" location="A125190266A" display="A125190266A" xr:uid="{1F33996C-FE7C-4AC6-8DBA-96E6709BDC06}"/>
    <hyperlink ref="X72" location="A125190270T" display="A125190270T" xr:uid="{965E2271-ADBC-4727-B6A4-EB9DFC843DE7}"/>
    <hyperlink ref="X73" location="A125190246T" display="A125190246T" xr:uid="{36EC7C23-24FB-4A83-A4A9-7D58CF5B5DF0}"/>
    <hyperlink ref="X74" location="A125190250J" display="A125190250J" xr:uid="{832944E2-1421-489F-A7BD-A556F7B46E3F}"/>
    <hyperlink ref="X75" location="A125190254T" display="A125190254T" xr:uid="{34164A1B-4A79-42E0-9E51-5573D98F288F}"/>
    <hyperlink ref="X76" location="A125190238T" display="A125190238T" xr:uid="{8EED4DF0-484F-4BA5-800A-7FB0C842F696}"/>
    <hyperlink ref="X77" location="A125190274A" display="A125190274A" xr:uid="{81F9221A-A216-4275-AA7A-E6D9FC0ADDE6}"/>
    <hyperlink ref="X78" location="A125190258A" display="A125190258A" xr:uid="{955D2465-B6BC-49F6-8CA5-1C6F4AF20EB2}"/>
    <hyperlink ref="X79" location="A125190278K" display="A125190278K" xr:uid="{6E0186C2-A266-4C67-9A0C-97E0B3DBAB31}"/>
    <hyperlink ref="AA69" location="A125190086T" display="A125190086T" xr:uid="{7779D5C9-B814-4B75-8E7E-39C841F9E70E}"/>
    <hyperlink ref="AA70" location="A125190066J" display="A125190066J" xr:uid="{67CB0599-AE33-4295-AD48-92772B3979EC}"/>
    <hyperlink ref="AA71" location="A125190090J" display="A125190090J" xr:uid="{2C3C0CDC-89A0-475B-A707-4AB649BDEBF0}"/>
    <hyperlink ref="AA72" location="A125190094T" display="A125190094T" xr:uid="{DC39EF85-1283-43D6-940D-A2E1018D93A4}"/>
    <hyperlink ref="AA73" location="A125190070X" display="A125190070X" xr:uid="{664532FC-53D0-427E-9CB8-B98FE34C0884}"/>
    <hyperlink ref="AA74" location="A125190074J" display="A125190074J" xr:uid="{8B7E3E3A-69B5-45D1-B695-329E82C39F15}"/>
    <hyperlink ref="AA75" location="A125190078T" display="A125190078T" xr:uid="{C2C57316-3142-4D99-8DBC-494B86ACDAC4}"/>
    <hyperlink ref="AA76" location="A125190062X" display="A125190062X" xr:uid="{AEAB99DC-15D5-4C78-9798-297F32319C20}"/>
    <hyperlink ref="AA77" location="A125190098A" display="A125190098A" xr:uid="{3BC2E53D-EC1D-436D-8C34-EBAB957EA17E}"/>
    <hyperlink ref="AA78" location="A125190082J" display="A125190082J" xr:uid="{F0FC2B93-CF32-44BF-971E-7600F1A67AA5}"/>
    <hyperlink ref="AA79" location="A125190102F" display="A125190102F" xr:uid="{C77B48E1-8671-408E-A51E-C4E3E065C98E}"/>
    <hyperlink ref="G69" location="A125195058X" display="A125195058X" xr:uid="{5EBE581D-8CF1-4FFF-960B-E381B9769A0D}"/>
    <hyperlink ref="G70" location="A125195038R" display="A125195038R" xr:uid="{0E343A52-4EEB-4632-A5AB-F023E2924B98}"/>
    <hyperlink ref="G71" location="A125195062R" display="A125195062R" xr:uid="{C72E79A3-CC1B-4A2C-B09B-CAB9E6AE3A56}"/>
    <hyperlink ref="G72" location="A125195066X" display="A125195066X" xr:uid="{7630FDD9-7864-4112-8CDD-F6099B1A064E}"/>
    <hyperlink ref="G73" location="A125195042F" display="A125195042F" xr:uid="{9DBC4FC9-442F-4204-9C78-C7A50E875928}"/>
    <hyperlink ref="G74" location="A125195046R" display="A125195046R" xr:uid="{C6376785-26E3-4CCA-B0BC-A5F6820F4734}"/>
    <hyperlink ref="G75" location="A125195050F" display="A125195050F" xr:uid="{BD5A84CA-11EA-40CA-B4AB-4A7EFE37ADC7}"/>
    <hyperlink ref="G76" location="A125195034F" display="A125195034F" xr:uid="{64B952AF-5D35-45D7-BC31-647816BE0C3D}"/>
    <hyperlink ref="G77" location="A125195070R" display="A125195070R" xr:uid="{6065E6D9-9B14-43CB-A0CE-074FFD64B438}"/>
    <hyperlink ref="G78" location="A125195054R" display="A125195054R" xr:uid="{93557FD9-02C4-405F-851D-D6C1CC177962}"/>
    <hyperlink ref="G79" location="A125195074X" display="A125195074X" xr:uid="{E11BC576-1ED8-4DD0-8F5B-3638CB82A8E3}"/>
    <hyperlink ref="J69" location="A125194882C" display="A125194882C" xr:uid="{C4046540-BD7D-4B4E-9A81-B167AF999E9E}"/>
    <hyperlink ref="J70" location="A125194862V" display="A125194862V" xr:uid="{8DA5512F-1881-4018-91C5-9BBF472BC6D0}"/>
    <hyperlink ref="J71" location="A125194886L" display="A125194886L" xr:uid="{14353AA1-C28E-4066-A9B4-3FC38CE3E25E}"/>
    <hyperlink ref="J72" location="A125194890C" display="A125194890C" xr:uid="{32FD22E7-2C2A-47EE-BFD7-FE58355414B4}"/>
    <hyperlink ref="J73" location="A125194866C" display="A125194866C" xr:uid="{01033702-1229-450B-925A-781BA9F169CA}"/>
    <hyperlink ref="J74" location="A125194870V" display="A125194870V" xr:uid="{F3E09799-F9DD-42EC-A182-42D302A4650C}"/>
    <hyperlink ref="J75" location="A125194874C" display="A125194874C" xr:uid="{1CB93287-E022-4170-9EB2-1E1DA574ED9E}"/>
    <hyperlink ref="J76" location="A125194858C" display="A125194858C" xr:uid="{6889655E-9205-4F5C-9700-3ADAAD8EB1BE}"/>
    <hyperlink ref="J77" location="A125194894L" display="A125194894L" xr:uid="{0FE37101-5A96-4F37-BD6C-D06BD7D9C0F6}"/>
    <hyperlink ref="J78" location="A125194878L" display="A125194878L" xr:uid="{92548D44-FB49-4CFA-B99E-E03B42F4A975}"/>
    <hyperlink ref="J79" location="A125194898W" display="A125194898W" xr:uid="{26E3184E-7C8D-4D71-B779-337A82B6BA3A}"/>
    <hyperlink ref="M69" location="A125195102W" display="A125195102W" xr:uid="{1169A524-37D7-4F20-B5BA-74B22D7DF85F}"/>
    <hyperlink ref="M70" location="A125195082X" display="A125195082X" xr:uid="{8092D019-041D-4C10-AB6D-A820A6EE4399}"/>
    <hyperlink ref="M71" location="A125195106F" display="A125195106F" xr:uid="{B55AD880-0483-44C5-A4CD-AA50B7CE239B}"/>
    <hyperlink ref="M72" location="A125195110W" display="A125195110W" xr:uid="{60C9FB3E-027C-4560-B3EB-1F2C1A5D8AE3}"/>
    <hyperlink ref="M73" location="A125195086J" display="A125195086J" xr:uid="{2CD25F50-12A3-4E31-88AF-A509C6E7ED10}"/>
    <hyperlink ref="M74" location="A125195090X" display="A125195090X" xr:uid="{993B9474-5C98-4F84-BE35-73FE3A97B14B}"/>
    <hyperlink ref="M75" location="A125195094J" display="A125195094J" xr:uid="{73B06B0F-A384-4B3C-B81C-0D8C7720E505}"/>
    <hyperlink ref="M76" location="A125195078J" display="A125195078J" xr:uid="{FAFC8AC2-4F11-43FE-98EE-23D734D89261}"/>
    <hyperlink ref="M77" location="A125195114F" display="A125195114F" xr:uid="{70005A93-3A96-4EC2-9ADC-56BCD9F4A085}"/>
    <hyperlink ref="M78" location="A125195098T" display="A125195098T" xr:uid="{804F1403-C7A6-4307-8E37-10D5EC31633C}"/>
    <hyperlink ref="M79" location="A125195118R" display="A125195118R" xr:uid="{818BDE08-AD66-457C-BCE6-EF7FB090088C}"/>
    <hyperlink ref="P69" location="A125195146X" display="A125195146X" xr:uid="{43B5E981-A5D6-4445-A631-07A31EFF139E}"/>
    <hyperlink ref="P70" location="A125195126R" display="A125195126R" xr:uid="{C3A8EB68-BE4A-4E2A-B3A5-8F9E8ACF324F}"/>
    <hyperlink ref="P71" location="A125195150R" display="A125195150R" xr:uid="{9565D4FC-8447-413E-BCEE-9DE00B68C942}"/>
    <hyperlink ref="P72" location="A125195154X" display="A125195154X" xr:uid="{B4D7F353-8468-41B3-B4E8-F8D320D42744}"/>
    <hyperlink ref="P73" location="A125195130F" display="A125195130F" xr:uid="{DCF8A9F8-2A5B-4BF9-8D3A-37AB987EAFEC}"/>
    <hyperlink ref="P74" location="A125195134R" display="A125195134R" xr:uid="{37FD627E-4A54-4DA6-872B-89E5D97A2407}"/>
    <hyperlink ref="P75" location="A125195138X" display="A125195138X" xr:uid="{8B3C642E-35F9-4F1B-A4A0-F6A628CC73D1}"/>
    <hyperlink ref="P76" location="A125195122F" display="A125195122F" xr:uid="{C9E6604B-9DFE-4780-9AD3-A10E38D430BC}"/>
    <hyperlink ref="P77" location="A125195158J" display="A125195158J" xr:uid="{B214AC7E-EC4B-4465-B8D2-D452610ED24B}"/>
    <hyperlink ref="P78" location="A125195142R" display="A125195142R" xr:uid="{34944B90-0B22-43F5-B3EF-E7A3473111A5}"/>
    <hyperlink ref="P79" location="A125195162X" display="A125195162X" xr:uid="{945043F5-4F90-4D2F-BAAC-A0E1064C4214}"/>
    <hyperlink ref="S69" location="A125194926V" display="A125194926V" xr:uid="{34289E1E-39B2-43FF-A6DD-84549AFBD34E}"/>
    <hyperlink ref="S70" location="A125194906K" display="A125194906K" xr:uid="{150C3003-C8A3-4F7C-9927-833504EF6735}"/>
    <hyperlink ref="S71" location="A125194930K" display="A125194930K" xr:uid="{4C076FEB-D7C2-4D27-8B9F-9256AA2ED49D}"/>
    <hyperlink ref="S72" location="A125194934V" display="A125194934V" xr:uid="{566D703A-B29B-4C6C-A14E-E5D5B19D8EFF}"/>
    <hyperlink ref="S73" location="A125194910A" display="A125194910A" xr:uid="{C90BB6C1-6B6C-4C3B-9BE5-A5869D863AC8}"/>
    <hyperlink ref="S74" location="A125194914K" display="A125194914K" xr:uid="{56F38154-5E3F-4CF6-90B2-A1FD972072A5}"/>
    <hyperlink ref="S75" location="A125194918V" display="A125194918V" xr:uid="{99DBA545-D5F9-4698-880A-063F491665AE}"/>
    <hyperlink ref="S76" location="A125194902A" display="A125194902A" xr:uid="{1AFA4BA5-0668-4001-9841-FC5D9899FB0F}"/>
    <hyperlink ref="S77" location="A125194938C" display="A125194938C" xr:uid="{614FC653-7E49-4A4F-BEA0-98E5486590C6}"/>
    <hyperlink ref="S78" location="A125194922K" display="A125194922K" xr:uid="{FE250C5C-7ED1-4BB9-9F02-6C81591399A7}"/>
    <hyperlink ref="S79" location="A125194942V" display="A125194942V" xr:uid="{89588A65-BEC9-4D07-8E9A-361F4FB22429}"/>
    <hyperlink ref="V69" location="A125194970C" display="A125194970C" xr:uid="{77FE2151-B7BE-4C10-AAFC-49A82D5042B0}"/>
    <hyperlink ref="V70" location="A125194950V" display="A125194950V" xr:uid="{862984D8-A3A7-486D-8F1E-6BF03095D51F}"/>
    <hyperlink ref="V71" location="A125194974L" display="A125194974L" xr:uid="{45AEFF96-BC7A-49D8-A10C-6AD2E11051B7}"/>
    <hyperlink ref="V72" location="A125194978W" display="A125194978W" xr:uid="{20DA924E-C015-4C38-9D17-EFF5FFE6890F}"/>
    <hyperlink ref="V73" location="A125194954C" display="A125194954C" xr:uid="{CA6D1FA4-4F92-4DD5-A156-C8B31D151C76}"/>
    <hyperlink ref="V74" location="A125194958L" display="A125194958L" xr:uid="{41ACC14E-19AE-4909-A0AE-DF629321321E}"/>
    <hyperlink ref="V75" location="A125194962C" display="A125194962C" xr:uid="{C6634EDF-7582-4A1F-AEDA-2FCB237BBC06}"/>
    <hyperlink ref="V76" location="A125194946C" display="A125194946C" xr:uid="{B3686412-5F74-4E2D-8653-E48AABBDD607}"/>
    <hyperlink ref="V77" location="A125194982L" display="A125194982L" xr:uid="{2C8DFDFE-C191-4645-AB77-80565038318D}"/>
    <hyperlink ref="V78" location="A125194966L" display="A125194966L" xr:uid="{B87A2720-A217-417A-A6E7-46A58BDCF880}"/>
    <hyperlink ref="V79" location="A125194986W" display="A125194986W" xr:uid="{3C143EB3-2BC7-4AEE-B753-08E8273D820F}"/>
    <hyperlink ref="Y69" location="A125195014W" display="A125195014W" xr:uid="{3473567D-E8FC-4BC4-96EB-0FEC5A3B8887}"/>
    <hyperlink ref="Y70" location="A125194994W" display="A125194994W" xr:uid="{B1CB95A7-ED93-40EF-9AFF-4A7761F3B429}"/>
    <hyperlink ref="Y71" location="A125195018F" display="A125195018F" xr:uid="{43BC9D11-B4DF-4B52-A182-53AA3AD49A2A}"/>
    <hyperlink ref="Y72" location="A125195022W" display="A125195022W" xr:uid="{96617574-5BC4-42F9-9E2D-ECFBD781FD79}"/>
    <hyperlink ref="Y73" location="A125194998F" display="A125194998F" xr:uid="{456A7289-70A7-4A38-AF7C-60C5FC011800}"/>
    <hyperlink ref="Y74" location="A125195002L" display="A125195002L" xr:uid="{8985B000-A9D2-490C-9301-B866CC7E5233}"/>
    <hyperlink ref="Y75" location="A125195006W" display="A125195006W" xr:uid="{CBB32C99-1432-42E9-A534-FFBFCFDCFE0E}"/>
    <hyperlink ref="Y76" location="A125194990L" display="A125194990L" xr:uid="{E63C9135-3E64-47C3-A74A-4F75B075588A}"/>
    <hyperlink ref="Y77" location="A125195026F" display="A125195026F" xr:uid="{6D76A72C-0607-4DC4-A116-B2CBA7318B34}"/>
    <hyperlink ref="Y78" location="A125195010L" display="A125195010L" xr:uid="{3841C9E3-0B8C-44C8-8B21-3BFCF49BFAF0}"/>
    <hyperlink ref="Y79" location="A125195030W" display="A125195030W" xr:uid="{79697B9D-5169-49F0-819E-CDD2875681AB}"/>
    <hyperlink ref="AB69" location="A125194838V" display="A125194838V" xr:uid="{44762585-3636-43BA-8FC2-6814B58E7F43}"/>
    <hyperlink ref="AB70" location="A125194818K" display="A125194818K" xr:uid="{B111258D-E5E5-42A7-A418-371593627C11}"/>
    <hyperlink ref="AB71" location="A125194842K" display="A125194842K" xr:uid="{66DAD2DA-A74E-4D87-9B42-1BC9DA9438E4}"/>
    <hyperlink ref="AB72" location="A125194846V" display="A125194846V" xr:uid="{3D43C99F-8C49-4986-914F-2048999EAC3B}"/>
    <hyperlink ref="AB73" location="A125194822A" display="A125194822A" xr:uid="{907FD837-E229-41D8-93F2-6C91F32E18D2}"/>
    <hyperlink ref="AB74" location="A125194826K" display="A125194826K" xr:uid="{4E774628-3412-4A21-ABC9-0883BA03ECAA}"/>
    <hyperlink ref="AB75" location="A125194830A" display="A125194830A" xr:uid="{AE40B607-E61C-4BE1-9D58-E02217B73AD0}"/>
    <hyperlink ref="AB76" location="A125194814A" display="A125194814A" xr:uid="{9C615823-7079-4D0E-873A-AC73CA544ED8}"/>
    <hyperlink ref="AB77" location="A125194850K" display="A125194850K" xr:uid="{56895855-34B1-404E-8E27-AD8BBB79F6C2}"/>
    <hyperlink ref="AB78" location="A125194834K" display="A125194834K" xr:uid="{1F3DE231-8FA4-4796-9E01-5D0C9C5DF9CA}"/>
    <hyperlink ref="AB79" location="A125194854V" display="A125194854V" xr:uid="{37DD5BE6-CC22-4AAD-A8B7-173E58D1EAB9}"/>
    <hyperlink ref="H69" location="A125192682X" display="A125192682X" xr:uid="{E44415BE-1ED5-430B-B175-78D0675F90ED}"/>
    <hyperlink ref="H70" location="A125192662R" display="A125192662R" xr:uid="{DC556A30-D1F5-4912-B537-711F3DBF8303}"/>
    <hyperlink ref="H71" location="A125192686J" display="A125192686J" xr:uid="{2B5627FE-725A-4ABC-B642-C6320A648A28}"/>
    <hyperlink ref="H72" location="A125192690X" display="A125192690X" xr:uid="{83593E53-DC29-4B6E-A49A-C82BAB909BAB}"/>
    <hyperlink ref="H73" location="A125192666X" display="A125192666X" xr:uid="{73171938-D9E5-4E15-A402-B24AB6C9F348}"/>
    <hyperlink ref="H74" location="A125192670R" display="A125192670R" xr:uid="{A8843BDC-E696-4A7E-8F07-26D559A876AC}"/>
    <hyperlink ref="H75" location="A125192674X" display="A125192674X" xr:uid="{C4A44A06-6D57-4EF6-875A-768F9BA1A933}"/>
    <hyperlink ref="H76" location="A125192658X" display="A125192658X" xr:uid="{7ED65F9D-CEBD-4D3C-9A9A-2609921C14CE}"/>
    <hyperlink ref="H77" location="A125192694J" display="A125192694J" xr:uid="{AA1F28F2-D648-40AD-ADB1-3EC307B3D094}"/>
    <hyperlink ref="H78" location="A125192678J" display="A125192678J" xr:uid="{59405160-4070-4322-A790-2554042B075A}"/>
    <hyperlink ref="H79" location="A125192698T" display="A125192698T" xr:uid="{5FD4D63B-E184-4E9A-AB23-C419FFEE9696}"/>
    <hyperlink ref="K69" location="A125192506L" display="A125192506L" xr:uid="{2AD8B8CC-9EB1-43AE-8964-1734E29BF4C3}"/>
    <hyperlink ref="K70" location="A125192486R" display="A125192486R" xr:uid="{E76BA5B0-8965-42B6-ADC9-A0E424C4B0B6}"/>
    <hyperlink ref="K71" location="A125192510C" display="A125192510C" xr:uid="{3E8A5406-BEA4-47C8-B41B-B5A72C1A75F2}"/>
    <hyperlink ref="K72" location="A125192514L" display="A125192514L" xr:uid="{C6DB9954-3C32-4C77-8B86-99C6BC3EFFE3}"/>
    <hyperlink ref="K73" location="A125192490F" display="A125192490F" xr:uid="{58AE216B-DAB1-4C73-AA3A-128FF771FD6D}"/>
    <hyperlink ref="K74" location="A125192494R" display="A125192494R" xr:uid="{37653701-C967-45CA-9E54-3AA090C26FD2}"/>
    <hyperlink ref="K75" location="A125192498X" display="A125192498X" xr:uid="{E5CBC883-3246-4D32-9E65-4696CBA545BE}"/>
    <hyperlink ref="K76" location="A125192482F" display="A125192482F" xr:uid="{D3BC8F39-14E9-4ADD-A3FE-3E6BA8F531A8}"/>
    <hyperlink ref="K77" location="A125192518W" display="A125192518W" xr:uid="{2FAFEDB0-E62D-4DAF-AE62-996249075572}"/>
    <hyperlink ref="K78" location="A125192502C" display="A125192502C" xr:uid="{C17C6C05-13E9-494F-9F04-E876DEAAD25B}"/>
    <hyperlink ref="K79" location="A125192522L" display="A125192522L" xr:uid="{D1C87B1E-0182-46DA-907E-69DA1847FB29}"/>
    <hyperlink ref="N69" location="A125192726R" display="A125192726R" xr:uid="{AFD25931-AA62-4290-A8C3-F2201C2A0CA3}"/>
    <hyperlink ref="N70" location="A125192706F" display="A125192706F" xr:uid="{A570FC09-99C8-4344-A8D2-B99C1883AE1C}"/>
    <hyperlink ref="N71" location="A125192730F" display="A125192730F" xr:uid="{783C65A7-421E-42B0-84B7-E9DABB92380B}"/>
    <hyperlink ref="N72" location="A125192734R" display="A125192734R" xr:uid="{475CE650-48CC-43F3-998E-FDC9E2EDD2BB}"/>
    <hyperlink ref="N73" location="A125192710W" display="A125192710W" xr:uid="{B0E27376-A4A1-4ECF-AD29-B96D8BEC39C6}"/>
    <hyperlink ref="N74" location="A125192714F" display="A125192714F" xr:uid="{D3FDC389-CA52-4368-AA14-720ED381866B}"/>
    <hyperlink ref="N75" location="A125192718R" display="A125192718R" xr:uid="{EF8A3A9A-5273-40FB-B019-75BD321E6C37}"/>
    <hyperlink ref="N76" location="A125192702W" display="A125192702W" xr:uid="{63C2DD9F-E7C5-41BF-82B7-5FBF56909923}"/>
    <hyperlink ref="N77" location="A125192738X" display="A125192738X" xr:uid="{0B173F07-EDBF-4FCD-8732-397ACEDD6085}"/>
    <hyperlink ref="N78" location="A125192722F" display="A125192722F" xr:uid="{87880712-93B5-411E-9BCC-5A2A5DCB69EA}"/>
    <hyperlink ref="N79" location="A125192742R" display="A125192742R" xr:uid="{F6035B09-ECA0-4A56-8AE9-0D9657EE547D}"/>
    <hyperlink ref="Q69" location="A125192770X" display="A125192770X" xr:uid="{39ED4C87-82EB-4183-949D-DDD2EAD2F8A3}"/>
    <hyperlink ref="Q70" location="A125192750R" display="A125192750R" xr:uid="{7A3B4839-12F3-458C-9895-49310DD0463C}"/>
    <hyperlink ref="Q71" location="A125192774J" display="A125192774J" xr:uid="{872D3610-6250-4E5C-9C85-E1DC0E46CC11}"/>
    <hyperlink ref="Q72" location="A125192778T" display="A125192778T" xr:uid="{40656BF6-CB7C-4D84-A81B-1F51FC820FAF}"/>
    <hyperlink ref="Q73" location="A125192754X" display="A125192754X" xr:uid="{0266DD6B-E264-4D6E-B871-5E7AB7AD987E}"/>
    <hyperlink ref="Q74" location="A125192758J" display="A125192758J" xr:uid="{A468F96D-653B-4035-B7E2-DB2605672A08}"/>
    <hyperlink ref="Q75" location="A125192762X" display="A125192762X" xr:uid="{3262CA21-A382-42A6-9F89-8201F2A5B955}"/>
    <hyperlink ref="Q76" location="A125192746X" display="A125192746X" xr:uid="{00BD8DF8-BCB2-4F12-8B3A-EB1CAB666CD3}"/>
    <hyperlink ref="Q77" location="A125192782J" display="A125192782J" xr:uid="{FBC72D7E-BC34-4A09-A69B-68649A9E1BF0}"/>
    <hyperlink ref="Q78" location="A125192766J" display="A125192766J" xr:uid="{6CF5B7AF-087A-4BAF-9A7F-63D9B93DE6BB}"/>
    <hyperlink ref="Q79" location="A125192786T" display="A125192786T" xr:uid="{818E59D3-CFB8-47D7-BF97-C95E330890B8}"/>
    <hyperlink ref="T69" location="A125192550W" display="A125192550W" xr:uid="{D047BF18-2F3A-444C-A1EC-C45E5038FA70}"/>
    <hyperlink ref="T70" location="A125192530L" display="A125192530L" xr:uid="{817448A0-58FD-42F8-9CB3-E77041554D78}"/>
    <hyperlink ref="T71" location="A125192554F" display="A125192554F" xr:uid="{06FC2EEE-BBB6-4384-9001-E4827175F101}"/>
    <hyperlink ref="T72" location="A125192558R" display="A125192558R" xr:uid="{AAA6A7B8-E961-43F1-8868-13435FC606B2}"/>
    <hyperlink ref="T73" location="A125192534W" display="A125192534W" xr:uid="{DB9A55D7-126A-4410-B406-7D7D0165F886}"/>
    <hyperlink ref="T74" location="A125192538F" display="A125192538F" xr:uid="{608658B3-901A-4855-BB33-74EF8EF6BFC1}"/>
    <hyperlink ref="T75" location="A125192542W" display="A125192542W" xr:uid="{253E7F64-B295-4D01-AC14-DC16E3B69C88}"/>
    <hyperlink ref="T76" location="A125192526W" display="A125192526W" xr:uid="{9FB74CC9-1468-466B-828A-A391B6FE44B7}"/>
    <hyperlink ref="T77" location="A125192562F" display="A125192562F" xr:uid="{30947393-31AF-4D5E-BD72-745C3D873DC5}"/>
    <hyperlink ref="T78" location="A125192546F" display="A125192546F" xr:uid="{FCC5DB7F-F042-47E6-8A6B-6CFE0B11DF0F}"/>
    <hyperlink ref="T79" location="A125192566R" display="A125192566R" xr:uid="{50ED8688-915B-43B6-AE32-C47EEFC700F0}"/>
    <hyperlink ref="W69" location="A125192594X" display="A125192594X" xr:uid="{0D08D139-BDE5-4514-B828-E200ABB08D7B}"/>
    <hyperlink ref="W70" location="A125192574R" display="A125192574R" xr:uid="{083CE1AC-7049-43E7-85DA-8E4FD55E88EE}"/>
    <hyperlink ref="W71" location="A125192598J" display="A125192598J" xr:uid="{B34679C3-C765-4C5D-8B4A-CCA517C6127E}"/>
    <hyperlink ref="W72" location="A125192602L" display="A125192602L" xr:uid="{91FDB9E2-2230-4B56-97E4-B82977A9D03F}"/>
    <hyperlink ref="W73" location="A125192578X" display="A125192578X" xr:uid="{5161A681-368E-4B04-8E8B-41857E38018F}"/>
    <hyperlink ref="W74" location="A125192582R" display="A125192582R" xr:uid="{994D1A43-2C99-4127-8C7E-FA7582FDFCD8}"/>
    <hyperlink ref="W75" location="A125192586X" display="A125192586X" xr:uid="{A8223B5B-85D6-4505-912C-AEDF13571130}"/>
    <hyperlink ref="W76" location="A125192570F" display="A125192570F" xr:uid="{ED7F3939-F7D6-4A04-A4C4-27EBEA3A002D}"/>
    <hyperlink ref="W77" location="A125192606W" display="A125192606W" xr:uid="{29C63F10-EBCD-4C79-8556-686305B26274}"/>
    <hyperlink ref="W78" location="A125192590R" display="A125192590R" xr:uid="{78F476EC-D4A5-4F59-99AF-479C0B232CD1}"/>
    <hyperlink ref="W79" location="A125192610L" display="A125192610L" xr:uid="{97650BE3-A717-455E-B58F-FDDFDD457628}"/>
    <hyperlink ref="Z69" location="A125192638R" display="A125192638R" xr:uid="{1B6794E6-F78A-4550-913D-9EAE5FBBFF91}"/>
    <hyperlink ref="Z70" location="A125192618F" display="A125192618F" xr:uid="{8434CCB3-BEB3-44AE-8E22-DE6B708E35CD}"/>
    <hyperlink ref="Z71" location="A125192642F" display="A125192642F" xr:uid="{BD96FA49-28D8-43BB-A7CF-A2B8690D99CD}"/>
    <hyperlink ref="Z72" location="A125192646R" display="A125192646R" xr:uid="{B30D0E8C-380E-4CC6-B24D-14A0419D17C7}"/>
    <hyperlink ref="Z73" location="A125192622W" display="A125192622W" xr:uid="{2C32BA3C-90ED-413D-8E77-E39D847547B8}"/>
    <hyperlink ref="Z74" location="A125192626F" display="A125192626F" xr:uid="{B6EB9216-E307-49EC-9D8B-32C48CAD35DD}"/>
    <hyperlink ref="Z75" location="A125192630W" display="A125192630W" xr:uid="{FD51AF23-EC1B-477B-9878-0D4BDB2D3DE7}"/>
    <hyperlink ref="Z76" location="A125192614W" display="A125192614W" xr:uid="{1F8B087D-6F83-4D75-9A10-AE5AEF179C83}"/>
    <hyperlink ref="Z77" location="A125192650F" display="A125192650F" xr:uid="{1A03E471-AE24-40EA-A947-2EC684AD42D8}"/>
    <hyperlink ref="Z78" location="A125192634F" display="A125192634F" xr:uid="{C8B2035A-BBA0-4A4D-8F50-8C9A4EA39E03}"/>
    <hyperlink ref="Z79" location="A125192654R" display="A125192654R" xr:uid="{62197F33-2FCC-442E-9E79-4B7C39BD9783}"/>
    <hyperlink ref="AC69" location="A125192462W" display="A125192462W" xr:uid="{8127EE17-9F5E-4BD5-BD4A-74BB33DCA5D9}"/>
    <hyperlink ref="AC70" location="A125192442L" display="A125192442L" xr:uid="{45FDC391-C2DE-486B-B0BB-0B8CF7D722F4}"/>
    <hyperlink ref="AC71" location="A125192466F" display="A125192466F" xr:uid="{83ED50B3-1510-42DF-A468-A545AC665159}"/>
    <hyperlink ref="AC72" location="A125192470W" display="A125192470W" xr:uid="{0D0ECCFD-2E13-4B34-BE5E-EE7DB18152F5}"/>
    <hyperlink ref="AC73" location="A125192446W" display="A125192446W" xr:uid="{0C98F601-A8C3-4A20-B38B-3A85E579C4E3}"/>
    <hyperlink ref="AC74" location="A125192450L" display="A125192450L" xr:uid="{232254BB-871A-4BBF-A1C7-D845A97CF8FC}"/>
    <hyperlink ref="AC75" location="A125192454W" display="A125192454W" xr:uid="{80C41D53-CEB7-484B-9953-87F43D5B7951}"/>
    <hyperlink ref="AC76" location="A125192438W" display="A125192438W" xr:uid="{01535B0C-DD70-4B08-8486-7F15822EDE96}"/>
    <hyperlink ref="AC77" location="A125192474F" display="A125192474F" xr:uid="{B0E5E586-C6A2-42BE-AA46-0EB3D3DF5D83}"/>
    <hyperlink ref="AC78" location="A125192458F" display="A125192458F" xr:uid="{1DA70EC4-950F-4D2A-95E9-9AED71EB3494}"/>
    <hyperlink ref="AC79" location="A125192478R" display="A125192478R" xr:uid="{5B72A263-4A15-41E9-ADA7-9F1A3D4CE21F}"/>
    <hyperlink ref="C69" location="A125190042R" display="A125190042R" xr:uid="{0C32E85D-98A0-46C1-A3F8-C058DDF64D82}"/>
    <hyperlink ref="C70" location="A125190022F" display="A125190022F" xr:uid="{7DAEF257-A353-40F7-87B6-8EF4726E51DA}"/>
    <hyperlink ref="C71" location="A125190046X" display="A125190046X" xr:uid="{05424711-746D-4541-BEC4-7CDADF2A4A0E}"/>
    <hyperlink ref="C72" location="A125190050R" display="A125190050R" xr:uid="{42A29A26-6DC4-45EB-BABD-8ED893FE7DAA}"/>
    <hyperlink ref="C73" location="A125190026R" display="A125190026R" xr:uid="{B2C7D9AF-C782-4F44-8687-9008ED42D011}"/>
    <hyperlink ref="C74" location="A125190030F" display="A125190030F" xr:uid="{08DAA321-2A02-4C0B-A8A8-12642F28E38D}"/>
    <hyperlink ref="C75" location="A125190034R" display="A125190034R" xr:uid="{9B226F97-6A17-4C2F-AB60-C496C32AF458}"/>
    <hyperlink ref="C76" location="A125190018R" display="A125190018R" xr:uid="{8E29A421-63FF-4448-A13E-8863E784B6A2}"/>
    <hyperlink ref="C77" location="A125190054X" display="A125190054X" xr:uid="{247F9214-4B75-47E0-B9E8-955C891E8BA3}"/>
    <hyperlink ref="C78" location="A125190038X" display="A125190038X" xr:uid="{A45EAD61-6E1B-4DE2-8F72-BDED843398AC}"/>
    <hyperlink ref="C79" location="A125190058J" display="A125190058J" xr:uid="{53BB1EB5-8BEE-4E5A-8CD6-AF4E5818049B}"/>
    <hyperlink ref="D69" location="A125194794C" display="A125194794C" xr:uid="{D56BDC35-129C-4D11-87EB-2BD307A210D6}"/>
    <hyperlink ref="D70" location="A125194774V" display="A125194774V" xr:uid="{EE79C549-0C66-4BA8-9527-C3019DDFB1A4}"/>
    <hyperlink ref="D71" location="A125194798L" display="A125194798L" xr:uid="{32992270-2C57-4B74-8D11-92947E85678B}"/>
    <hyperlink ref="D72" location="A125194802T" display="A125194802T" xr:uid="{DFEFADEF-03B5-44B8-8DA4-35A0FBC67EE5}"/>
    <hyperlink ref="D73" location="A125194778C" display="A125194778C" xr:uid="{F75A710C-39EC-4367-9EF4-5E381B653CE9}"/>
    <hyperlink ref="D74" location="A125194782V" display="A125194782V" xr:uid="{5D88D2D1-A3EF-4DE6-A3E5-D3DF5AF81E70}"/>
    <hyperlink ref="D75" location="A125194786C" display="A125194786C" xr:uid="{8C94179C-6E5D-491E-91DF-45388C3452DD}"/>
    <hyperlink ref="D76" location="A125194770K" display="A125194770K" xr:uid="{573DB53C-8006-4D5B-8642-84DC3C7EE02B}"/>
    <hyperlink ref="D77" location="A125194806A" display="A125194806A" xr:uid="{00A37404-CB95-4ECC-A7C6-09381EF382C4}"/>
    <hyperlink ref="D78" location="A125194790V" display="A125194790V" xr:uid="{25158E4E-EFA7-4244-8668-4A733D5EFB4E}"/>
    <hyperlink ref="D79" location="A125194810T" display="A125194810T" xr:uid="{8BEA6F99-5730-4F5C-8E1D-C15C9AB4719B}"/>
    <hyperlink ref="E69" location="A125192418L" display="A125192418L" xr:uid="{C31310D3-A735-4381-A235-DAA8EDD47D9F}"/>
    <hyperlink ref="E70" location="A125192398R" display="A125192398R" xr:uid="{E6437AC3-922E-4F88-A283-6FE9A0F6B498}"/>
    <hyperlink ref="E71" location="A125192422C" display="A125192422C" xr:uid="{343E9775-7579-47E0-8CBA-0ECD221C4AD0}"/>
    <hyperlink ref="E72" location="A125192426L" display="A125192426L" xr:uid="{E32E4119-1360-4C4E-8717-B90864EBB517}"/>
    <hyperlink ref="E73" location="A125192402V" display="A125192402V" xr:uid="{3764C0EB-431E-467B-9976-1EDBB9E3A948}"/>
    <hyperlink ref="E74" location="A125192406C" display="A125192406C" xr:uid="{52F8A70F-A2CA-4384-872E-2020E5C762FB}"/>
    <hyperlink ref="E75" location="A125192410V" display="A125192410V" xr:uid="{6079DB39-DBC7-4AFB-BDE4-6B78D082133E}"/>
    <hyperlink ref="E76" location="A125192394F" display="A125192394F" xr:uid="{11B78C60-30CD-482A-A886-B6CF48931EB8}"/>
    <hyperlink ref="E77" location="A125192430C" display="A125192430C" xr:uid="{378F0BEF-D408-446A-8D60-225FB6C567DB}"/>
    <hyperlink ref="E78" location="A125192414C" display="A125192414C" xr:uid="{12C29684-BD68-4467-9976-D64B5EEF52B7}"/>
    <hyperlink ref="E79" location="A125192434L" display="A125192434L" xr:uid="{B3F971C1-4661-4D18-8374-1E055A5B2F63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M475"/>
  <sheetViews>
    <sheetView showGridLines="0" workbookViewId="0">
      <pane ySplit="11" topLeftCell="A12" activePane="bottomLeft" state="frozen"/>
      <selection pane="bottomLeft"/>
    </sheetView>
  </sheetViews>
  <sheetFormatPr defaultColWidth="7.7109375" defaultRowHeight="11.25"/>
  <cols>
    <col min="1" max="1" width="17.85546875" style="11" customWidth="1"/>
    <col min="2" max="2" width="19.140625" style="11" customWidth="1"/>
    <col min="3" max="3" width="30.7109375" style="11" customWidth="1"/>
    <col min="4" max="4" width="7.7109375" style="11"/>
    <col min="5" max="5" width="11" style="11" bestFit="1" customWidth="1"/>
    <col min="6" max="11" width="7.7109375" style="11"/>
    <col min="12" max="12" width="9.7109375" style="11" customWidth="1"/>
    <col min="13" max="25" width="7.7109375" style="11"/>
    <col min="26" max="26" width="7.7109375" style="11" customWidth="1"/>
    <col min="27" max="16384" width="7.7109375" style="11"/>
  </cols>
  <sheetData>
    <row r="2" spans="1:13" ht="12.75">
      <c r="B2" s="13" t="s">
        <v>936</v>
      </c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</row>
    <row r="3" spans="1:13"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</row>
    <row r="4" spans="1:13"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</row>
    <row r="5" spans="1:13" ht="15.75">
      <c r="B5" s="14" t="s">
        <v>937</v>
      </c>
    </row>
    <row r="6" spans="1:13" ht="15.75" customHeight="1">
      <c r="B6" s="64" t="s">
        <v>938</v>
      </c>
      <c r="C6" s="64"/>
      <c r="D6" s="64"/>
      <c r="E6" s="64"/>
      <c r="F6" s="64"/>
      <c r="G6" s="64"/>
      <c r="H6" s="64"/>
      <c r="I6" s="64"/>
      <c r="J6" s="64"/>
      <c r="K6" s="64"/>
      <c r="L6" s="64"/>
    </row>
    <row r="8" spans="1:13" ht="15">
      <c r="D8" s="16" t="s">
        <v>940</v>
      </c>
    </row>
    <row r="9" spans="1:13" s="17" customFormat="1"/>
    <row r="10" spans="1:13" ht="22.5" customHeight="1">
      <c r="A10" s="18" t="s">
        <v>941</v>
      </c>
      <c r="B10" s="18"/>
      <c r="C10" s="18"/>
      <c r="D10" s="18" t="s">
        <v>251</v>
      </c>
      <c r="E10" s="18" t="s">
        <v>258</v>
      </c>
      <c r="F10" s="18" t="s">
        <v>255</v>
      </c>
      <c r="G10" s="18" t="s">
        <v>256</v>
      </c>
      <c r="H10" s="18" t="s">
        <v>942</v>
      </c>
      <c r="I10" s="18" t="s">
        <v>250</v>
      </c>
      <c r="J10" s="18" t="s">
        <v>252</v>
      </c>
      <c r="K10" s="18" t="s">
        <v>943</v>
      </c>
      <c r="L10" s="18" t="s">
        <v>254</v>
      </c>
    </row>
    <row r="12" spans="1:13">
      <c r="A12" s="11" t="s">
        <v>0</v>
      </c>
      <c r="D12" s="11" t="s">
        <v>260</v>
      </c>
      <c r="E12" s="19" t="s">
        <v>262</v>
      </c>
      <c r="F12" s="10">
        <v>42036</v>
      </c>
      <c r="G12" s="10">
        <v>45689</v>
      </c>
      <c r="H12" s="11">
        <v>11</v>
      </c>
      <c r="I12" s="20" t="s">
        <v>259</v>
      </c>
      <c r="J12" s="11" t="s">
        <v>261</v>
      </c>
      <c r="K12" s="11" t="s">
        <v>945</v>
      </c>
      <c r="L12" s="11">
        <v>2</v>
      </c>
    </row>
    <row r="13" spans="1:13">
      <c r="A13" s="11" t="s">
        <v>1</v>
      </c>
      <c r="D13" s="11" t="s">
        <v>260</v>
      </c>
      <c r="E13" s="19" t="s">
        <v>263</v>
      </c>
      <c r="F13" s="10">
        <v>42036</v>
      </c>
      <c r="G13" s="10">
        <v>45689</v>
      </c>
      <c r="H13" s="11">
        <v>11</v>
      </c>
      <c r="I13" s="20" t="s">
        <v>259</v>
      </c>
      <c r="J13" s="11" t="s">
        <v>261</v>
      </c>
      <c r="K13" s="11" t="s">
        <v>945</v>
      </c>
      <c r="L13" s="11">
        <v>2</v>
      </c>
    </row>
    <row r="14" spans="1:13">
      <c r="A14" s="11" t="s">
        <v>2</v>
      </c>
      <c r="D14" s="11" t="s">
        <v>260</v>
      </c>
      <c r="E14" s="19" t="s">
        <v>264</v>
      </c>
      <c r="F14" s="10">
        <v>42036</v>
      </c>
      <c r="G14" s="10">
        <v>45689</v>
      </c>
      <c r="H14" s="11">
        <v>11</v>
      </c>
      <c r="I14" s="20" t="s">
        <v>259</v>
      </c>
      <c r="J14" s="11" t="s">
        <v>261</v>
      </c>
      <c r="K14" s="11" t="s">
        <v>945</v>
      </c>
      <c r="L14" s="11">
        <v>2</v>
      </c>
    </row>
    <row r="15" spans="1:13">
      <c r="A15" s="11" t="s">
        <v>3</v>
      </c>
      <c r="D15" s="11" t="s">
        <v>260</v>
      </c>
      <c r="E15" s="19" t="s">
        <v>265</v>
      </c>
      <c r="F15" s="10">
        <v>42036</v>
      </c>
      <c r="G15" s="10">
        <v>45689</v>
      </c>
      <c r="H15" s="11">
        <v>11</v>
      </c>
      <c r="I15" s="20" t="s">
        <v>259</v>
      </c>
      <c r="J15" s="11" t="s">
        <v>261</v>
      </c>
      <c r="K15" s="11" t="s">
        <v>945</v>
      </c>
      <c r="L15" s="11">
        <v>2</v>
      </c>
    </row>
    <row r="16" spans="1:13">
      <c r="A16" s="11" t="s">
        <v>4</v>
      </c>
      <c r="D16" s="11" t="s">
        <v>260</v>
      </c>
      <c r="E16" s="19" t="s">
        <v>266</v>
      </c>
      <c r="F16" s="10">
        <v>42036</v>
      </c>
      <c r="G16" s="10">
        <v>45689</v>
      </c>
      <c r="H16" s="11">
        <v>11</v>
      </c>
      <c r="I16" s="20" t="s">
        <v>259</v>
      </c>
      <c r="J16" s="11" t="s">
        <v>261</v>
      </c>
      <c r="K16" s="11" t="s">
        <v>945</v>
      </c>
      <c r="L16" s="11">
        <v>2</v>
      </c>
    </row>
    <row r="17" spans="1:12">
      <c r="A17" s="11" t="s">
        <v>5</v>
      </c>
      <c r="D17" s="11" t="s">
        <v>260</v>
      </c>
      <c r="E17" s="19" t="s">
        <v>267</v>
      </c>
      <c r="F17" s="10">
        <v>42036</v>
      </c>
      <c r="G17" s="10">
        <v>45689</v>
      </c>
      <c r="H17" s="11">
        <v>11</v>
      </c>
      <c r="I17" s="20" t="s">
        <v>259</v>
      </c>
      <c r="J17" s="11" t="s">
        <v>261</v>
      </c>
      <c r="K17" s="11" t="s">
        <v>945</v>
      </c>
      <c r="L17" s="11">
        <v>2</v>
      </c>
    </row>
    <row r="18" spans="1:12">
      <c r="A18" s="11" t="s">
        <v>6</v>
      </c>
      <c r="D18" s="11" t="s">
        <v>260</v>
      </c>
      <c r="E18" s="19" t="s">
        <v>268</v>
      </c>
      <c r="F18" s="10">
        <v>42036</v>
      </c>
      <c r="G18" s="10">
        <v>45689</v>
      </c>
      <c r="H18" s="11">
        <v>11</v>
      </c>
      <c r="I18" s="20" t="s">
        <v>259</v>
      </c>
      <c r="J18" s="11" t="s">
        <v>261</v>
      </c>
      <c r="K18" s="11" t="s">
        <v>945</v>
      </c>
      <c r="L18" s="11">
        <v>2</v>
      </c>
    </row>
    <row r="19" spans="1:12">
      <c r="A19" s="11" t="s">
        <v>7</v>
      </c>
      <c r="D19" s="11" t="s">
        <v>260</v>
      </c>
      <c r="E19" s="19" t="s">
        <v>269</v>
      </c>
      <c r="F19" s="10">
        <v>42036</v>
      </c>
      <c r="G19" s="10">
        <v>45689</v>
      </c>
      <c r="H19" s="11">
        <v>11</v>
      </c>
      <c r="I19" s="20" t="s">
        <v>259</v>
      </c>
      <c r="J19" s="11" t="s">
        <v>261</v>
      </c>
      <c r="K19" s="11" t="s">
        <v>945</v>
      </c>
      <c r="L19" s="11">
        <v>2</v>
      </c>
    </row>
    <row r="20" spans="1:12">
      <c r="A20" s="11" t="s">
        <v>8</v>
      </c>
      <c r="D20" s="11" t="s">
        <v>260</v>
      </c>
      <c r="E20" s="19" t="s">
        <v>270</v>
      </c>
      <c r="F20" s="10">
        <v>42036</v>
      </c>
      <c r="G20" s="10">
        <v>45689</v>
      </c>
      <c r="H20" s="11">
        <v>11</v>
      </c>
      <c r="I20" s="20" t="s">
        <v>259</v>
      </c>
      <c r="J20" s="11" t="s">
        <v>261</v>
      </c>
      <c r="K20" s="11" t="s">
        <v>945</v>
      </c>
      <c r="L20" s="11">
        <v>2</v>
      </c>
    </row>
    <row r="21" spans="1:12">
      <c r="A21" s="11" t="s">
        <v>9</v>
      </c>
      <c r="D21" s="11" t="s">
        <v>260</v>
      </c>
      <c r="E21" s="19" t="s">
        <v>271</v>
      </c>
      <c r="F21" s="10">
        <v>42036</v>
      </c>
      <c r="G21" s="10">
        <v>45689</v>
      </c>
      <c r="H21" s="11">
        <v>11</v>
      </c>
      <c r="I21" s="20" t="s">
        <v>259</v>
      </c>
      <c r="J21" s="11" t="s">
        <v>261</v>
      </c>
      <c r="K21" s="11" t="s">
        <v>945</v>
      </c>
      <c r="L21" s="11">
        <v>2</v>
      </c>
    </row>
    <row r="22" spans="1:12">
      <c r="A22" s="11" t="s">
        <v>10</v>
      </c>
      <c r="D22" s="11" t="s">
        <v>260</v>
      </c>
      <c r="E22" s="19" t="s">
        <v>272</v>
      </c>
      <c r="F22" s="10">
        <v>42036</v>
      </c>
      <c r="G22" s="10">
        <v>45689</v>
      </c>
      <c r="H22" s="11">
        <v>11</v>
      </c>
      <c r="I22" s="20" t="s">
        <v>259</v>
      </c>
      <c r="J22" s="11" t="s">
        <v>261</v>
      </c>
      <c r="K22" s="11" t="s">
        <v>945</v>
      </c>
      <c r="L22" s="11">
        <v>2</v>
      </c>
    </row>
    <row r="23" spans="1:12">
      <c r="A23" s="11" t="s">
        <v>11</v>
      </c>
      <c r="D23" s="11" t="s">
        <v>260</v>
      </c>
      <c r="E23" s="19" t="s">
        <v>273</v>
      </c>
      <c r="F23" s="10">
        <v>42036</v>
      </c>
      <c r="G23" s="10">
        <v>45689</v>
      </c>
      <c r="H23" s="11">
        <v>11</v>
      </c>
      <c r="I23" s="20" t="s">
        <v>259</v>
      </c>
      <c r="J23" s="11" t="s">
        <v>261</v>
      </c>
      <c r="K23" s="11" t="s">
        <v>945</v>
      </c>
      <c r="L23" s="11">
        <v>2</v>
      </c>
    </row>
    <row r="24" spans="1:12">
      <c r="A24" s="11" t="s">
        <v>12</v>
      </c>
      <c r="D24" s="11" t="s">
        <v>260</v>
      </c>
      <c r="E24" s="19" t="s">
        <v>274</v>
      </c>
      <c r="F24" s="10">
        <v>42036</v>
      </c>
      <c r="G24" s="10">
        <v>45689</v>
      </c>
      <c r="H24" s="11">
        <v>11</v>
      </c>
      <c r="I24" s="20" t="s">
        <v>259</v>
      </c>
      <c r="J24" s="11" t="s">
        <v>261</v>
      </c>
      <c r="K24" s="11" t="s">
        <v>945</v>
      </c>
      <c r="L24" s="11">
        <v>2</v>
      </c>
    </row>
    <row r="25" spans="1:12">
      <c r="A25" s="11" t="s">
        <v>13</v>
      </c>
      <c r="D25" s="11" t="s">
        <v>260</v>
      </c>
      <c r="E25" s="19" t="s">
        <v>275</v>
      </c>
      <c r="F25" s="10">
        <v>42036</v>
      </c>
      <c r="G25" s="10">
        <v>45689</v>
      </c>
      <c r="H25" s="11">
        <v>11</v>
      </c>
      <c r="I25" s="20" t="s">
        <v>259</v>
      </c>
      <c r="J25" s="11" t="s">
        <v>261</v>
      </c>
      <c r="K25" s="11" t="s">
        <v>945</v>
      </c>
      <c r="L25" s="11">
        <v>2</v>
      </c>
    </row>
    <row r="26" spans="1:12">
      <c r="A26" s="11" t="s">
        <v>14</v>
      </c>
      <c r="D26" s="11" t="s">
        <v>260</v>
      </c>
      <c r="E26" s="19" t="s">
        <v>276</v>
      </c>
      <c r="F26" s="10">
        <v>42036</v>
      </c>
      <c r="G26" s="10">
        <v>45689</v>
      </c>
      <c r="H26" s="11">
        <v>11</v>
      </c>
      <c r="I26" s="20" t="s">
        <v>259</v>
      </c>
      <c r="J26" s="11" t="s">
        <v>261</v>
      </c>
      <c r="K26" s="11" t="s">
        <v>945</v>
      </c>
      <c r="L26" s="11">
        <v>2</v>
      </c>
    </row>
    <row r="27" spans="1:12">
      <c r="A27" s="11" t="s">
        <v>15</v>
      </c>
      <c r="D27" s="11" t="s">
        <v>260</v>
      </c>
      <c r="E27" s="19" t="s">
        <v>277</v>
      </c>
      <c r="F27" s="10">
        <v>42036</v>
      </c>
      <c r="G27" s="10">
        <v>45689</v>
      </c>
      <c r="H27" s="11">
        <v>11</v>
      </c>
      <c r="I27" s="20" t="s">
        <v>259</v>
      </c>
      <c r="J27" s="11" t="s">
        <v>261</v>
      </c>
      <c r="K27" s="11" t="s">
        <v>945</v>
      </c>
      <c r="L27" s="11">
        <v>2</v>
      </c>
    </row>
    <row r="28" spans="1:12">
      <c r="A28" s="11" t="s">
        <v>16</v>
      </c>
      <c r="D28" s="11" t="s">
        <v>260</v>
      </c>
      <c r="E28" s="19" t="s">
        <v>278</v>
      </c>
      <c r="F28" s="10">
        <v>42036</v>
      </c>
      <c r="G28" s="10">
        <v>45689</v>
      </c>
      <c r="H28" s="11">
        <v>11</v>
      </c>
      <c r="I28" s="20" t="s">
        <v>259</v>
      </c>
      <c r="J28" s="11" t="s">
        <v>261</v>
      </c>
      <c r="K28" s="11" t="s">
        <v>945</v>
      </c>
      <c r="L28" s="11">
        <v>2</v>
      </c>
    </row>
    <row r="29" spans="1:12">
      <c r="A29" s="11" t="s">
        <v>17</v>
      </c>
      <c r="D29" s="11" t="s">
        <v>260</v>
      </c>
      <c r="E29" s="19" t="s">
        <v>279</v>
      </c>
      <c r="F29" s="10">
        <v>42036</v>
      </c>
      <c r="G29" s="10">
        <v>45689</v>
      </c>
      <c r="H29" s="11">
        <v>11</v>
      </c>
      <c r="I29" s="20" t="s">
        <v>259</v>
      </c>
      <c r="J29" s="11" t="s">
        <v>261</v>
      </c>
      <c r="K29" s="11" t="s">
        <v>945</v>
      </c>
      <c r="L29" s="11">
        <v>2</v>
      </c>
    </row>
    <row r="30" spans="1:12">
      <c r="A30" s="11" t="s">
        <v>18</v>
      </c>
      <c r="D30" s="11" t="s">
        <v>260</v>
      </c>
      <c r="E30" s="19" t="s">
        <v>280</v>
      </c>
      <c r="F30" s="10">
        <v>42036</v>
      </c>
      <c r="G30" s="10">
        <v>45689</v>
      </c>
      <c r="H30" s="11">
        <v>11</v>
      </c>
      <c r="I30" s="20" t="s">
        <v>259</v>
      </c>
      <c r="J30" s="11" t="s">
        <v>261</v>
      </c>
      <c r="K30" s="11" t="s">
        <v>945</v>
      </c>
      <c r="L30" s="11">
        <v>2</v>
      </c>
    </row>
    <row r="31" spans="1:12">
      <c r="A31" s="11" t="s">
        <v>19</v>
      </c>
      <c r="D31" s="11" t="s">
        <v>260</v>
      </c>
      <c r="E31" s="19" t="s">
        <v>281</v>
      </c>
      <c r="F31" s="10">
        <v>42036</v>
      </c>
      <c r="G31" s="10">
        <v>45689</v>
      </c>
      <c r="H31" s="11">
        <v>11</v>
      </c>
      <c r="I31" s="20" t="s">
        <v>259</v>
      </c>
      <c r="J31" s="11" t="s">
        <v>261</v>
      </c>
      <c r="K31" s="11" t="s">
        <v>945</v>
      </c>
      <c r="L31" s="11">
        <v>2</v>
      </c>
    </row>
    <row r="32" spans="1:12">
      <c r="A32" s="11" t="s">
        <v>20</v>
      </c>
      <c r="D32" s="11" t="s">
        <v>260</v>
      </c>
      <c r="E32" s="19" t="s">
        <v>282</v>
      </c>
      <c r="F32" s="10">
        <v>42036</v>
      </c>
      <c r="G32" s="10">
        <v>45689</v>
      </c>
      <c r="H32" s="11">
        <v>11</v>
      </c>
      <c r="I32" s="20" t="s">
        <v>259</v>
      </c>
      <c r="J32" s="11" t="s">
        <v>261</v>
      </c>
      <c r="K32" s="11" t="s">
        <v>945</v>
      </c>
      <c r="L32" s="11">
        <v>2</v>
      </c>
    </row>
    <row r="33" spans="1:12">
      <c r="A33" s="11" t="s">
        <v>21</v>
      </c>
      <c r="D33" s="11" t="s">
        <v>260</v>
      </c>
      <c r="E33" s="19" t="s">
        <v>283</v>
      </c>
      <c r="F33" s="10">
        <v>42036</v>
      </c>
      <c r="G33" s="10">
        <v>45689</v>
      </c>
      <c r="H33" s="11">
        <v>11</v>
      </c>
      <c r="I33" s="20" t="s">
        <v>259</v>
      </c>
      <c r="J33" s="11" t="s">
        <v>261</v>
      </c>
      <c r="K33" s="11" t="s">
        <v>945</v>
      </c>
      <c r="L33" s="11">
        <v>2</v>
      </c>
    </row>
    <row r="34" spans="1:12">
      <c r="A34" s="11" t="s">
        <v>22</v>
      </c>
      <c r="D34" s="11" t="s">
        <v>260</v>
      </c>
      <c r="E34" s="19" t="s">
        <v>284</v>
      </c>
      <c r="F34" s="10">
        <v>42036</v>
      </c>
      <c r="G34" s="10">
        <v>45689</v>
      </c>
      <c r="H34" s="11">
        <v>11</v>
      </c>
      <c r="I34" s="20" t="s">
        <v>259</v>
      </c>
      <c r="J34" s="11" t="s">
        <v>261</v>
      </c>
      <c r="K34" s="11" t="s">
        <v>945</v>
      </c>
      <c r="L34" s="11">
        <v>2</v>
      </c>
    </row>
    <row r="35" spans="1:12">
      <c r="A35" s="11" t="s">
        <v>23</v>
      </c>
      <c r="D35" s="11" t="s">
        <v>260</v>
      </c>
      <c r="E35" s="19" t="s">
        <v>285</v>
      </c>
      <c r="F35" s="10">
        <v>42036</v>
      </c>
      <c r="G35" s="10">
        <v>45689</v>
      </c>
      <c r="H35" s="11">
        <v>11</v>
      </c>
      <c r="I35" s="20" t="s">
        <v>259</v>
      </c>
      <c r="J35" s="11" t="s">
        <v>261</v>
      </c>
      <c r="K35" s="11" t="s">
        <v>945</v>
      </c>
      <c r="L35" s="11">
        <v>2</v>
      </c>
    </row>
    <row r="36" spans="1:12">
      <c r="A36" s="11" t="s">
        <v>24</v>
      </c>
      <c r="D36" s="11" t="s">
        <v>260</v>
      </c>
      <c r="E36" s="19" t="s">
        <v>286</v>
      </c>
      <c r="F36" s="10">
        <v>42036</v>
      </c>
      <c r="G36" s="10">
        <v>45689</v>
      </c>
      <c r="H36" s="11">
        <v>11</v>
      </c>
      <c r="I36" s="20" t="s">
        <v>259</v>
      </c>
      <c r="J36" s="11" t="s">
        <v>261</v>
      </c>
      <c r="K36" s="11" t="s">
        <v>945</v>
      </c>
      <c r="L36" s="11">
        <v>2</v>
      </c>
    </row>
    <row r="37" spans="1:12">
      <c r="A37" s="11" t="s">
        <v>25</v>
      </c>
      <c r="D37" s="11" t="s">
        <v>260</v>
      </c>
      <c r="E37" s="19" t="s">
        <v>287</v>
      </c>
      <c r="F37" s="10">
        <v>42036</v>
      </c>
      <c r="G37" s="10">
        <v>45689</v>
      </c>
      <c r="H37" s="11">
        <v>11</v>
      </c>
      <c r="I37" s="20" t="s">
        <v>259</v>
      </c>
      <c r="J37" s="11" t="s">
        <v>261</v>
      </c>
      <c r="K37" s="11" t="s">
        <v>945</v>
      </c>
      <c r="L37" s="11">
        <v>2</v>
      </c>
    </row>
    <row r="38" spans="1:12">
      <c r="A38" s="11" t="s">
        <v>26</v>
      </c>
      <c r="D38" s="11" t="s">
        <v>260</v>
      </c>
      <c r="E38" s="19" t="s">
        <v>288</v>
      </c>
      <c r="F38" s="10">
        <v>42036</v>
      </c>
      <c r="G38" s="10">
        <v>45689</v>
      </c>
      <c r="H38" s="11">
        <v>11</v>
      </c>
      <c r="I38" s="20" t="s">
        <v>259</v>
      </c>
      <c r="J38" s="11" t="s">
        <v>261</v>
      </c>
      <c r="K38" s="11" t="s">
        <v>945</v>
      </c>
      <c r="L38" s="11">
        <v>2</v>
      </c>
    </row>
    <row r="39" spans="1:12">
      <c r="A39" s="11" t="s">
        <v>27</v>
      </c>
      <c r="D39" s="11" t="s">
        <v>260</v>
      </c>
      <c r="E39" s="19" t="s">
        <v>289</v>
      </c>
      <c r="F39" s="10">
        <v>42036</v>
      </c>
      <c r="G39" s="10">
        <v>45689</v>
      </c>
      <c r="H39" s="11">
        <v>11</v>
      </c>
      <c r="I39" s="20" t="s">
        <v>259</v>
      </c>
      <c r="J39" s="11" t="s">
        <v>261</v>
      </c>
      <c r="K39" s="11" t="s">
        <v>945</v>
      </c>
      <c r="L39" s="11">
        <v>2</v>
      </c>
    </row>
    <row r="40" spans="1:12">
      <c r="A40" s="11" t="s">
        <v>28</v>
      </c>
      <c r="D40" s="11" t="s">
        <v>260</v>
      </c>
      <c r="E40" s="19" t="s">
        <v>290</v>
      </c>
      <c r="F40" s="10">
        <v>42036</v>
      </c>
      <c r="G40" s="10">
        <v>45689</v>
      </c>
      <c r="H40" s="11">
        <v>11</v>
      </c>
      <c r="I40" s="20" t="s">
        <v>259</v>
      </c>
      <c r="J40" s="11" t="s">
        <v>261</v>
      </c>
      <c r="K40" s="11" t="s">
        <v>945</v>
      </c>
      <c r="L40" s="11">
        <v>2</v>
      </c>
    </row>
    <row r="41" spans="1:12">
      <c r="A41" s="11" t="s">
        <v>29</v>
      </c>
      <c r="D41" s="11" t="s">
        <v>260</v>
      </c>
      <c r="E41" s="19" t="s">
        <v>291</v>
      </c>
      <c r="F41" s="10">
        <v>42036</v>
      </c>
      <c r="G41" s="10">
        <v>45689</v>
      </c>
      <c r="H41" s="11">
        <v>11</v>
      </c>
      <c r="I41" s="20" t="s">
        <v>259</v>
      </c>
      <c r="J41" s="11" t="s">
        <v>261</v>
      </c>
      <c r="K41" s="11" t="s">
        <v>945</v>
      </c>
      <c r="L41" s="11">
        <v>2</v>
      </c>
    </row>
    <row r="42" spans="1:12">
      <c r="A42" s="11" t="s">
        <v>30</v>
      </c>
      <c r="D42" s="11" t="s">
        <v>260</v>
      </c>
      <c r="E42" s="19" t="s">
        <v>292</v>
      </c>
      <c r="F42" s="10">
        <v>42036</v>
      </c>
      <c r="G42" s="10">
        <v>45689</v>
      </c>
      <c r="H42" s="11">
        <v>11</v>
      </c>
      <c r="I42" s="20" t="s">
        <v>259</v>
      </c>
      <c r="J42" s="11" t="s">
        <v>261</v>
      </c>
      <c r="K42" s="11" t="s">
        <v>945</v>
      </c>
      <c r="L42" s="11">
        <v>2</v>
      </c>
    </row>
    <row r="43" spans="1:12">
      <c r="A43" s="11" t="s">
        <v>31</v>
      </c>
      <c r="D43" s="11" t="s">
        <v>260</v>
      </c>
      <c r="E43" s="19" t="s">
        <v>293</v>
      </c>
      <c r="F43" s="10">
        <v>42036</v>
      </c>
      <c r="G43" s="10">
        <v>45689</v>
      </c>
      <c r="H43" s="11">
        <v>11</v>
      </c>
      <c r="I43" s="20" t="s">
        <v>259</v>
      </c>
      <c r="J43" s="11" t="s">
        <v>261</v>
      </c>
      <c r="K43" s="11" t="s">
        <v>945</v>
      </c>
      <c r="L43" s="11">
        <v>2</v>
      </c>
    </row>
    <row r="44" spans="1:12">
      <c r="A44" s="11" t="s">
        <v>32</v>
      </c>
      <c r="D44" s="11" t="s">
        <v>260</v>
      </c>
      <c r="E44" s="19" t="s">
        <v>294</v>
      </c>
      <c r="F44" s="10">
        <v>42036</v>
      </c>
      <c r="G44" s="10">
        <v>45689</v>
      </c>
      <c r="H44" s="11">
        <v>11</v>
      </c>
      <c r="I44" s="20" t="s">
        <v>259</v>
      </c>
      <c r="J44" s="11" t="s">
        <v>261</v>
      </c>
      <c r="K44" s="11" t="s">
        <v>945</v>
      </c>
      <c r="L44" s="11">
        <v>2</v>
      </c>
    </row>
    <row r="45" spans="1:12">
      <c r="A45" s="11" t="s">
        <v>33</v>
      </c>
      <c r="D45" s="11" t="s">
        <v>260</v>
      </c>
      <c r="E45" s="19" t="s">
        <v>295</v>
      </c>
      <c r="F45" s="10">
        <v>42036</v>
      </c>
      <c r="G45" s="10">
        <v>45689</v>
      </c>
      <c r="H45" s="11">
        <v>11</v>
      </c>
      <c r="I45" s="20" t="s">
        <v>259</v>
      </c>
      <c r="J45" s="11" t="s">
        <v>261</v>
      </c>
      <c r="K45" s="11" t="s">
        <v>945</v>
      </c>
      <c r="L45" s="11">
        <v>2</v>
      </c>
    </row>
    <row r="46" spans="1:12">
      <c r="A46" s="11" t="s">
        <v>34</v>
      </c>
      <c r="D46" s="11" t="s">
        <v>260</v>
      </c>
      <c r="E46" s="19" t="s">
        <v>296</v>
      </c>
      <c r="F46" s="10">
        <v>42036</v>
      </c>
      <c r="G46" s="10">
        <v>45689</v>
      </c>
      <c r="H46" s="11">
        <v>11</v>
      </c>
      <c r="I46" s="20" t="s">
        <v>259</v>
      </c>
      <c r="J46" s="11" t="s">
        <v>261</v>
      </c>
      <c r="K46" s="11" t="s">
        <v>945</v>
      </c>
      <c r="L46" s="11">
        <v>2</v>
      </c>
    </row>
    <row r="47" spans="1:12">
      <c r="A47" s="11" t="s">
        <v>35</v>
      </c>
      <c r="D47" s="11" t="s">
        <v>260</v>
      </c>
      <c r="E47" s="19" t="s">
        <v>297</v>
      </c>
      <c r="F47" s="10">
        <v>42036</v>
      </c>
      <c r="G47" s="10">
        <v>45689</v>
      </c>
      <c r="H47" s="11">
        <v>11</v>
      </c>
      <c r="I47" s="20" t="s">
        <v>259</v>
      </c>
      <c r="J47" s="11" t="s">
        <v>261</v>
      </c>
      <c r="K47" s="11" t="s">
        <v>945</v>
      </c>
      <c r="L47" s="11">
        <v>2</v>
      </c>
    </row>
    <row r="48" spans="1:12">
      <c r="A48" s="11" t="s">
        <v>36</v>
      </c>
      <c r="D48" s="11" t="s">
        <v>260</v>
      </c>
      <c r="E48" s="19" t="s">
        <v>298</v>
      </c>
      <c r="F48" s="10">
        <v>42036</v>
      </c>
      <c r="G48" s="10">
        <v>45689</v>
      </c>
      <c r="H48" s="11">
        <v>11</v>
      </c>
      <c r="I48" s="20" t="s">
        <v>259</v>
      </c>
      <c r="J48" s="11" t="s">
        <v>261</v>
      </c>
      <c r="K48" s="11" t="s">
        <v>945</v>
      </c>
      <c r="L48" s="11">
        <v>2</v>
      </c>
    </row>
    <row r="49" spans="1:12">
      <c r="A49" s="11" t="s">
        <v>37</v>
      </c>
      <c r="D49" s="11" t="s">
        <v>260</v>
      </c>
      <c r="E49" s="19" t="s">
        <v>299</v>
      </c>
      <c r="F49" s="10">
        <v>42036</v>
      </c>
      <c r="G49" s="10">
        <v>45689</v>
      </c>
      <c r="H49" s="11">
        <v>11</v>
      </c>
      <c r="I49" s="20" t="s">
        <v>259</v>
      </c>
      <c r="J49" s="11" t="s">
        <v>261</v>
      </c>
      <c r="K49" s="11" t="s">
        <v>945</v>
      </c>
      <c r="L49" s="11">
        <v>2</v>
      </c>
    </row>
    <row r="50" spans="1:12">
      <c r="A50" s="11" t="s">
        <v>38</v>
      </c>
      <c r="D50" s="11" t="s">
        <v>260</v>
      </c>
      <c r="E50" s="19" t="s">
        <v>300</v>
      </c>
      <c r="F50" s="10">
        <v>42036</v>
      </c>
      <c r="G50" s="10">
        <v>45689</v>
      </c>
      <c r="H50" s="11">
        <v>11</v>
      </c>
      <c r="I50" s="20" t="s">
        <v>259</v>
      </c>
      <c r="J50" s="11" t="s">
        <v>261</v>
      </c>
      <c r="K50" s="11" t="s">
        <v>945</v>
      </c>
      <c r="L50" s="11">
        <v>2</v>
      </c>
    </row>
    <row r="51" spans="1:12">
      <c r="A51" s="11" t="s">
        <v>39</v>
      </c>
      <c r="D51" s="11" t="s">
        <v>260</v>
      </c>
      <c r="E51" s="19" t="s">
        <v>301</v>
      </c>
      <c r="F51" s="10">
        <v>42036</v>
      </c>
      <c r="G51" s="10">
        <v>45689</v>
      </c>
      <c r="H51" s="11">
        <v>11</v>
      </c>
      <c r="I51" s="20" t="s">
        <v>259</v>
      </c>
      <c r="J51" s="11" t="s">
        <v>261</v>
      </c>
      <c r="K51" s="11" t="s">
        <v>945</v>
      </c>
      <c r="L51" s="11">
        <v>2</v>
      </c>
    </row>
    <row r="52" spans="1:12">
      <c r="A52" s="11" t="s">
        <v>40</v>
      </c>
      <c r="D52" s="11" t="s">
        <v>260</v>
      </c>
      <c r="E52" s="19" t="s">
        <v>302</v>
      </c>
      <c r="F52" s="10">
        <v>42036</v>
      </c>
      <c r="G52" s="10">
        <v>45689</v>
      </c>
      <c r="H52" s="11">
        <v>11</v>
      </c>
      <c r="I52" s="20" t="s">
        <v>259</v>
      </c>
      <c r="J52" s="11" t="s">
        <v>261</v>
      </c>
      <c r="K52" s="11" t="s">
        <v>945</v>
      </c>
      <c r="L52" s="11">
        <v>2</v>
      </c>
    </row>
    <row r="53" spans="1:12">
      <c r="A53" s="11" t="s">
        <v>41</v>
      </c>
      <c r="D53" s="11" t="s">
        <v>260</v>
      </c>
      <c r="E53" s="19" t="s">
        <v>303</v>
      </c>
      <c r="F53" s="10">
        <v>42036</v>
      </c>
      <c r="G53" s="10">
        <v>45689</v>
      </c>
      <c r="H53" s="11">
        <v>11</v>
      </c>
      <c r="I53" s="20" t="s">
        <v>259</v>
      </c>
      <c r="J53" s="11" t="s">
        <v>261</v>
      </c>
      <c r="K53" s="11" t="s">
        <v>945</v>
      </c>
      <c r="L53" s="11">
        <v>2</v>
      </c>
    </row>
    <row r="54" spans="1:12">
      <c r="A54" s="11" t="s">
        <v>42</v>
      </c>
      <c r="D54" s="11" t="s">
        <v>260</v>
      </c>
      <c r="E54" s="19" t="s">
        <v>304</v>
      </c>
      <c r="F54" s="10">
        <v>42036</v>
      </c>
      <c r="G54" s="10">
        <v>45689</v>
      </c>
      <c r="H54" s="11">
        <v>11</v>
      </c>
      <c r="I54" s="20" t="s">
        <v>259</v>
      </c>
      <c r="J54" s="11" t="s">
        <v>261</v>
      </c>
      <c r="K54" s="11" t="s">
        <v>945</v>
      </c>
      <c r="L54" s="11">
        <v>2</v>
      </c>
    </row>
    <row r="55" spans="1:12">
      <c r="A55" s="11" t="s">
        <v>43</v>
      </c>
      <c r="D55" s="11" t="s">
        <v>260</v>
      </c>
      <c r="E55" s="19" t="s">
        <v>305</v>
      </c>
      <c r="F55" s="10">
        <v>42036</v>
      </c>
      <c r="G55" s="10">
        <v>45689</v>
      </c>
      <c r="H55" s="11">
        <v>11</v>
      </c>
      <c r="I55" s="20" t="s">
        <v>259</v>
      </c>
      <c r="J55" s="11" t="s">
        <v>261</v>
      </c>
      <c r="K55" s="11" t="s">
        <v>945</v>
      </c>
      <c r="L55" s="11">
        <v>2</v>
      </c>
    </row>
    <row r="56" spans="1:12">
      <c r="A56" s="11" t="s">
        <v>44</v>
      </c>
      <c r="D56" s="11" t="s">
        <v>260</v>
      </c>
      <c r="E56" s="19" t="s">
        <v>306</v>
      </c>
      <c r="F56" s="10">
        <v>42036</v>
      </c>
      <c r="G56" s="10">
        <v>45689</v>
      </c>
      <c r="H56" s="11">
        <v>11</v>
      </c>
      <c r="I56" s="20" t="s">
        <v>259</v>
      </c>
      <c r="J56" s="11" t="s">
        <v>261</v>
      </c>
      <c r="K56" s="11" t="s">
        <v>945</v>
      </c>
      <c r="L56" s="11">
        <v>2</v>
      </c>
    </row>
    <row r="57" spans="1:12">
      <c r="A57" s="11" t="s">
        <v>45</v>
      </c>
      <c r="D57" s="11" t="s">
        <v>260</v>
      </c>
      <c r="E57" s="19" t="s">
        <v>307</v>
      </c>
      <c r="F57" s="10">
        <v>42036</v>
      </c>
      <c r="G57" s="10">
        <v>45689</v>
      </c>
      <c r="H57" s="11">
        <v>11</v>
      </c>
      <c r="I57" s="20" t="s">
        <v>259</v>
      </c>
      <c r="J57" s="11" t="s">
        <v>261</v>
      </c>
      <c r="K57" s="11" t="s">
        <v>945</v>
      </c>
      <c r="L57" s="11">
        <v>2</v>
      </c>
    </row>
    <row r="58" spans="1:12">
      <c r="A58" s="11" t="s">
        <v>46</v>
      </c>
      <c r="D58" s="11" t="s">
        <v>260</v>
      </c>
      <c r="E58" s="19" t="s">
        <v>308</v>
      </c>
      <c r="F58" s="10">
        <v>42036</v>
      </c>
      <c r="G58" s="10">
        <v>45689</v>
      </c>
      <c r="H58" s="11">
        <v>11</v>
      </c>
      <c r="I58" s="20" t="s">
        <v>259</v>
      </c>
      <c r="J58" s="11" t="s">
        <v>261</v>
      </c>
      <c r="K58" s="11" t="s">
        <v>945</v>
      </c>
      <c r="L58" s="11">
        <v>2</v>
      </c>
    </row>
    <row r="59" spans="1:12">
      <c r="A59" s="11" t="s">
        <v>47</v>
      </c>
      <c r="D59" s="11" t="s">
        <v>260</v>
      </c>
      <c r="E59" s="19" t="s">
        <v>309</v>
      </c>
      <c r="F59" s="10">
        <v>42036</v>
      </c>
      <c r="G59" s="10">
        <v>45689</v>
      </c>
      <c r="H59" s="11">
        <v>11</v>
      </c>
      <c r="I59" s="20" t="s">
        <v>259</v>
      </c>
      <c r="J59" s="11" t="s">
        <v>261</v>
      </c>
      <c r="K59" s="11" t="s">
        <v>945</v>
      </c>
      <c r="L59" s="11">
        <v>2</v>
      </c>
    </row>
    <row r="60" spans="1:12">
      <c r="A60" s="11" t="s">
        <v>48</v>
      </c>
      <c r="D60" s="11" t="s">
        <v>260</v>
      </c>
      <c r="E60" s="19" t="s">
        <v>310</v>
      </c>
      <c r="F60" s="10">
        <v>42036</v>
      </c>
      <c r="G60" s="10">
        <v>45689</v>
      </c>
      <c r="H60" s="11">
        <v>11</v>
      </c>
      <c r="I60" s="20" t="s">
        <v>259</v>
      </c>
      <c r="J60" s="11" t="s">
        <v>261</v>
      </c>
      <c r="K60" s="11" t="s">
        <v>945</v>
      </c>
      <c r="L60" s="11">
        <v>2</v>
      </c>
    </row>
    <row r="61" spans="1:12">
      <c r="A61" s="11" t="s">
        <v>49</v>
      </c>
      <c r="D61" s="11" t="s">
        <v>260</v>
      </c>
      <c r="E61" s="19" t="s">
        <v>311</v>
      </c>
      <c r="F61" s="10">
        <v>42036</v>
      </c>
      <c r="G61" s="10">
        <v>45689</v>
      </c>
      <c r="H61" s="11">
        <v>11</v>
      </c>
      <c r="I61" s="20" t="s">
        <v>259</v>
      </c>
      <c r="J61" s="11" t="s">
        <v>261</v>
      </c>
      <c r="K61" s="11" t="s">
        <v>945</v>
      </c>
      <c r="L61" s="11">
        <v>2</v>
      </c>
    </row>
    <row r="62" spans="1:12">
      <c r="A62" s="11" t="s">
        <v>50</v>
      </c>
      <c r="D62" s="11" t="s">
        <v>260</v>
      </c>
      <c r="E62" s="19" t="s">
        <v>312</v>
      </c>
      <c r="F62" s="10">
        <v>42036</v>
      </c>
      <c r="G62" s="10">
        <v>45689</v>
      </c>
      <c r="H62" s="11">
        <v>11</v>
      </c>
      <c r="I62" s="20" t="s">
        <v>259</v>
      </c>
      <c r="J62" s="11" t="s">
        <v>261</v>
      </c>
      <c r="K62" s="11" t="s">
        <v>945</v>
      </c>
      <c r="L62" s="11">
        <v>2</v>
      </c>
    </row>
    <row r="63" spans="1:12">
      <c r="A63" s="11" t="s">
        <v>51</v>
      </c>
      <c r="D63" s="11" t="s">
        <v>260</v>
      </c>
      <c r="E63" s="19" t="s">
        <v>313</v>
      </c>
      <c r="F63" s="10">
        <v>42036</v>
      </c>
      <c r="G63" s="10">
        <v>45689</v>
      </c>
      <c r="H63" s="11">
        <v>11</v>
      </c>
      <c r="I63" s="20" t="s">
        <v>259</v>
      </c>
      <c r="J63" s="11" t="s">
        <v>261</v>
      </c>
      <c r="K63" s="11" t="s">
        <v>945</v>
      </c>
      <c r="L63" s="11">
        <v>2</v>
      </c>
    </row>
    <row r="64" spans="1:12">
      <c r="A64" s="11" t="s">
        <v>52</v>
      </c>
      <c r="D64" s="11" t="s">
        <v>260</v>
      </c>
      <c r="E64" s="19" t="s">
        <v>314</v>
      </c>
      <c r="F64" s="10">
        <v>42036</v>
      </c>
      <c r="G64" s="10">
        <v>45689</v>
      </c>
      <c r="H64" s="11">
        <v>11</v>
      </c>
      <c r="I64" s="20" t="s">
        <v>259</v>
      </c>
      <c r="J64" s="11" t="s">
        <v>261</v>
      </c>
      <c r="K64" s="11" t="s">
        <v>945</v>
      </c>
      <c r="L64" s="11">
        <v>2</v>
      </c>
    </row>
    <row r="65" spans="1:12">
      <c r="A65" s="11" t="s">
        <v>53</v>
      </c>
      <c r="D65" s="11" t="s">
        <v>260</v>
      </c>
      <c r="E65" s="19" t="s">
        <v>315</v>
      </c>
      <c r="F65" s="10">
        <v>42036</v>
      </c>
      <c r="G65" s="10">
        <v>45689</v>
      </c>
      <c r="H65" s="11">
        <v>11</v>
      </c>
      <c r="I65" s="20" t="s">
        <v>259</v>
      </c>
      <c r="J65" s="11" t="s">
        <v>261</v>
      </c>
      <c r="K65" s="11" t="s">
        <v>945</v>
      </c>
      <c r="L65" s="11">
        <v>2</v>
      </c>
    </row>
    <row r="66" spans="1:12">
      <c r="A66" s="11" t="s">
        <v>54</v>
      </c>
      <c r="D66" s="11" t="s">
        <v>260</v>
      </c>
      <c r="E66" s="19" t="s">
        <v>316</v>
      </c>
      <c r="F66" s="10">
        <v>42036</v>
      </c>
      <c r="G66" s="10">
        <v>45689</v>
      </c>
      <c r="H66" s="11">
        <v>11</v>
      </c>
      <c r="I66" s="20" t="s">
        <v>259</v>
      </c>
      <c r="J66" s="11" t="s">
        <v>261</v>
      </c>
      <c r="K66" s="11" t="s">
        <v>945</v>
      </c>
      <c r="L66" s="11">
        <v>2</v>
      </c>
    </row>
    <row r="67" spans="1:12">
      <c r="A67" s="11" t="s">
        <v>55</v>
      </c>
      <c r="D67" s="11" t="s">
        <v>260</v>
      </c>
      <c r="E67" s="19" t="s">
        <v>317</v>
      </c>
      <c r="F67" s="10">
        <v>42036</v>
      </c>
      <c r="G67" s="10">
        <v>45689</v>
      </c>
      <c r="H67" s="11">
        <v>11</v>
      </c>
      <c r="I67" s="20" t="s">
        <v>259</v>
      </c>
      <c r="J67" s="11" t="s">
        <v>261</v>
      </c>
      <c r="K67" s="11" t="s">
        <v>945</v>
      </c>
      <c r="L67" s="11">
        <v>2</v>
      </c>
    </row>
    <row r="68" spans="1:12">
      <c r="A68" s="11" t="s">
        <v>56</v>
      </c>
      <c r="D68" s="11" t="s">
        <v>260</v>
      </c>
      <c r="E68" s="19" t="s">
        <v>318</v>
      </c>
      <c r="F68" s="10">
        <v>42036</v>
      </c>
      <c r="G68" s="10">
        <v>45689</v>
      </c>
      <c r="H68" s="11">
        <v>11</v>
      </c>
      <c r="I68" s="20" t="s">
        <v>259</v>
      </c>
      <c r="J68" s="11" t="s">
        <v>261</v>
      </c>
      <c r="K68" s="11" t="s">
        <v>945</v>
      </c>
      <c r="L68" s="11">
        <v>2</v>
      </c>
    </row>
    <row r="69" spans="1:12">
      <c r="A69" s="11" t="s">
        <v>57</v>
      </c>
      <c r="D69" s="11" t="s">
        <v>260</v>
      </c>
      <c r="E69" s="19" t="s">
        <v>319</v>
      </c>
      <c r="F69" s="10">
        <v>42036</v>
      </c>
      <c r="G69" s="10">
        <v>45689</v>
      </c>
      <c r="H69" s="11">
        <v>11</v>
      </c>
      <c r="I69" s="20" t="s">
        <v>259</v>
      </c>
      <c r="J69" s="11" t="s">
        <v>261</v>
      </c>
      <c r="K69" s="11" t="s">
        <v>945</v>
      </c>
      <c r="L69" s="11">
        <v>2</v>
      </c>
    </row>
    <row r="70" spans="1:12">
      <c r="A70" s="11" t="s">
        <v>58</v>
      </c>
      <c r="D70" s="11" t="s">
        <v>260</v>
      </c>
      <c r="E70" s="19" t="s">
        <v>320</v>
      </c>
      <c r="F70" s="10">
        <v>42036</v>
      </c>
      <c r="G70" s="10">
        <v>45689</v>
      </c>
      <c r="H70" s="11">
        <v>11</v>
      </c>
      <c r="I70" s="20" t="s">
        <v>259</v>
      </c>
      <c r="J70" s="11" t="s">
        <v>261</v>
      </c>
      <c r="K70" s="11" t="s">
        <v>945</v>
      </c>
      <c r="L70" s="11">
        <v>2</v>
      </c>
    </row>
    <row r="71" spans="1:12">
      <c r="A71" s="11" t="s">
        <v>59</v>
      </c>
      <c r="D71" s="11" t="s">
        <v>260</v>
      </c>
      <c r="E71" s="19" t="s">
        <v>321</v>
      </c>
      <c r="F71" s="10">
        <v>42036</v>
      </c>
      <c r="G71" s="10">
        <v>45689</v>
      </c>
      <c r="H71" s="11">
        <v>11</v>
      </c>
      <c r="I71" s="20" t="s">
        <v>259</v>
      </c>
      <c r="J71" s="11" t="s">
        <v>261</v>
      </c>
      <c r="K71" s="11" t="s">
        <v>945</v>
      </c>
      <c r="L71" s="11">
        <v>2</v>
      </c>
    </row>
    <row r="72" spans="1:12">
      <c r="A72" s="11" t="s">
        <v>60</v>
      </c>
      <c r="D72" s="11" t="s">
        <v>260</v>
      </c>
      <c r="E72" s="19" t="s">
        <v>322</v>
      </c>
      <c r="F72" s="10">
        <v>42036</v>
      </c>
      <c r="G72" s="10">
        <v>45689</v>
      </c>
      <c r="H72" s="11">
        <v>11</v>
      </c>
      <c r="I72" s="20" t="s">
        <v>259</v>
      </c>
      <c r="J72" s="11" t="s">
        <v>261</v>
      </c>
      <c r="K72" s="11" t="s">
        <v>945</v>
      </c>
      <c r="L72" s="11">
        <v>2</v>
      </c>
    </row>
    <row r="73" spans="1:12">
      <c r="A73" s="11" t="s">
        <v>61</v>
      </c>
      <c r="D73" s="11" t="s">
        <v>260</v>
      </c>
      <c r="E73" s="19" t="s">
        <v>323</v>
      </c>
      <c r="F73" s="10">
        <v>42036</v>
      </c>
      <c r="G73" s="10">
        <v>45689</v>
      </c>
      <c r="H73" s="11">
        <v>11</v>
      </c>
      <c r="I73" s="20" t="s">
        <v>259</v>
      </c>
      <c r="J73" s="11" t="s">
        <v>261</v>
      </c>
      <c r="K73" s="11" t="s">
        <v>945</v>
      </c>
      <c r="L73" s="11">
        <v>2</v>
      </c>
    </row>
    <row r="74" spans="1:12">
      <c r="A74" s="11" t="s">
        <v>62</v>
      </c>
      <c r="D74" s="11" t="s">
        <v>260</v>
      </c>
      <c r="E74" s="19" t="s">
        <v>324</v>
      </c>
      <c r="F74" s="10">
        <v>42036</v>
      </c>
      <c r="G74" s="10">
        <v>45689</v>
      </c>
      <c r="H74" s="11">
        <v>11</v>
      </c>
      <c r="I74" s="20" t="s">
        <v>259</v>
      </c>
      <c r="J74" s="11" t="s">
        <v>261</v>
      </c>
      <c r="K74" s="11" t="s">
        <v>945</v>
      </c>
      <c r="L74" s="11">
        <v>2</v>
      </c>
    </row>
    <row r="75" spans="1:12">
      <c r="A75" s="11" t="s">
        <v>63</v>
      </c>
      <c r="D75" s="11" t="s">
        <v>260</v>
      </c>
      <c r="E75" s="19" t="s">
        <v>325</v>
      </c>
      <c r="F75" s="10">
        <v>42036</v>
      </c>
      <c r="G75" s="10">
        <v>45689</v>
      </c>
      <c r="H75" s="11">
        <v>11</v>
      </c>
      <c r="I75" s="20" t="s">
        <v>259</v>
      </c>
      <c r="J75" s="11" t="s">
        <v>261</v>
      </c>
      <c r="K75" s="11" t="s">
        <v>945</v>
      </c>
      <c r="L75" s="11">
        <v>2</v>
      </c>
    </row>
    <row r="76" spans="1:12">
      <c r="A76" s="11" t="s">
        <v>64</v>
      </c>
      <c r="D76" s="11" t="s">
        <v>260</v>
      </c>
      <c r="E76" s="19" t="s">
        <v>326</v>
      </c>
      <c r="F76" s="10">
        <v>42036</v>
      </c>
      <c r="G76" s="10">
        <v>45689</v>
      </c>
      <c r="H76" s="11">
        <v>11</v>
      </c>
      <c r="I76" s="20" t="s">
        <v>259</v>
      </c>
      <c r="J76" s="11" t="s">
        <v>261</v>
      </c>
      <c r="K76" s="11" t="s">
        <v>945</v>
      </c>
      <c r="L76" s="11">
        <v>2</v>
      </c>
    </row>
    <row r="77" spans="1:12">
      <c r="A77" s="11" t="s">
        <v>65</v>
      </c>
      <c r="D77" s="11" t="s">
        <v>260</v>
      </c>
      <c r="E77" s="19" t="s">
        <v>327</v>
      </c>
      <c r="F77" s="10">
        <v>42036</v>
      </c>
      <c r="G77" s="10">
        <v>45689</v>
      </c>
      <c r="H77" s="11">
        <v>11</v>
      </c>
      <c r="I77" s="20" t="s">
        <v>259</v>
      </c>
      <c r="J77" s="11" t="s">
        <v>261</v>
      </c>
      <c r="K77" s="11" t="s">
        <v>945</v>
      </c>
      <c r="L77" s="11">
        <v>2</v>
      </c>
    </row>
    <row r="78" spans="1:12">
      <c r="A78" s="11" t="s">
        <v>66</v>
      </c>
      <c r="D78" s="11" t="s">
        <v>260</v>
      </c>
      <c r="E78" s="19" t="s">
        <v>328</v>
      </c>
      <c r="F78" s="10">
        <v>42036</v>
      </c>
      <c r="G78" s="10">
        <v>45689</v>
      </c>
      <c r="H78" s="11">
        <v>11</v>
      </c>
      <c r="I78" s="20" t="s">
        <v>259</v>
      </c>
      <c r="J78" s="11" t="s">
        <v>261</v>
      </c>
      <c r="K78" s="11" t="s">
        <v>945</v>
      </c>
      <c r="L78" s="11">
        <v>2</v>
      </c>
    </row>
    <row r="79" spans="1:12">
      <c r="A79" s="11" t="s">
        <v>67</v>
      </c>
      <c r="D79" s="11" t="s">
        <v>260</v>
      </c>
      <c r="E79" s="19" t="s">
        <v>329</v>
      </c>
      <c r="F79" s="10">
        <v>42036</v>
      </c>
      <c r="G79" s="10">
        <v>45689</v>
      </c>
      <c r="H79" s="11">
        <v>11</v>
      </c>
      <c r="I79" s="20" t="s">
        <v>259</v>
      </c>
      <c r="J79" s="11" t="s">
        <v>261</v>
      </c>
      <c r="K79" s="11" t="s">
        <v>945</v>
      </c>
      <c r="L79" s="11">
        <v>2</v>
      </c>
    </row>
    <row r="80" spans="1:12">
      <c r="A80" s="11" t="s">
        <v>68</v>
      </c>
      <c r="D80" s="11" t="s">
        <v>260</v>
      </c>
      <c r="E80" s="19" t="s">
        <v>330</v>
      </c>
      <c r="F80" s="10">
        <v>42036</v>
      </c>
      <c r="G80" s="10">
        <v>45689</v>
      </c>
      <c r="H80" s="11">
        <v>11</v>
      </c>
      <c r="I80" s="20" t="s">
        <v>259</v>
      </c>
      <c r="J80" s="11" t="s">
        <v>261</v>
      </c>
      <c r="K80" s="11" t="s">
        <v>945</v>
      </c>
      <c r="L80" s="11">
        <v>2</v>
      </c>
    </row>
    <row r="81" spans="1:12">
      <c r="A81" s="11" t="s">
        <v>69</v>
      </c>
      <c r="D81" s="11" t="s">
        <v>260</v>
      </c>
      <c r="E81" s="19" t="s">
        <v>331</v>
      </c>
      <c r="F81" s="10">
        <v>42036</v>
      </c>
      <c r="G81" s="10">
        <v>45689</v>
      </c>
      <c r="H81" s="11">
        <v>11</v>
      </c>
      <c r="I81" s="20" t="s">
        <v>259</v>
      </c>
      <c r="J81" s="11" t="s">
        <v>261</v>
      </c>
      <c r="K81" s="11" t="s">
        <v>945</v>
      </c>
      <c r="L81" s="11">
        <v>2</v>
      </c>
    </row>
    <row r="82" spans="1:12">
      <c r="A82" s="11" t="s">
        <v>70</v>
      </c>
      <c r="D82" s="11" t="s">
        <v>260</v>
      </c>
      <c r="E82" s="19" t="s">
        <v>332</v>
      </c>
      <c r="F82" s="10">
        <v>42036</v>
      </c>
      <c r="G82" s="10">
        <v>45689</v>
      </c>
      <c r="H82" s="11">
        <v>11</v>
      </c>
      <c r="I82" s="20" t="s">
        <v>259</v>
      </c>
      <c r="J82" s="11" t="s">
        <v>261</v>
      </c>
      <c r="K82" s="11" t="s">
        <v>945</v>
      </c>
      <c r="L82" s="11">
        <v>2</v>
      </c>
    </row>
    <row r="83" spans="1:12">
      <c r="A83" s="11" t="s">
        <v>71</v>
      </c>
      <c r="D83" s="11" t="s">
        <v>260</v>
      </c>
      <c r="E83" s="19" t="s">
        <v>333</v>
      </c>
      <c r="F83" s="10">
        <v>42036</v>
      </c>
      <c r="G83" s="10">
        <v>45689</v>
      </c>
      <c r="H83" s="11">
        <v>11</v>
      </c>
      <c r="I83" s="20" t="s">
        <v>259</v>
      </c>
      <c r="J83" s="11" t="s">
        <v>261</v>
      </c>
      <c r="K83" s="11" t="s">
        <v>945</v>
      </c>
      <c r="L83" s="11">
        <v>2</v>
      </c>
    </row>
    <row r="84" spans="1:12">
      <c r="A84" s="11" t="s">
        <v>72</v>
      </c>
      <c r="D84" s="11" t="s">
        <v>260</v>
      </c>
      <c r="E84" s="19" t="s">
        <v>334</v>
      </c>
      <c r="F84" s="10">
        <v>42036</v>
      </c>
      <c r="G84" s="10">
        <v>45689</v>
      </c>
      <c r="H84" s="11">
        <v>11</v>
      </c>
      <c r="I84" s="20" t="s">
        <v>259</v>
      </c>
      <c r="J84" s="11" t="s">
        <v>261</v>
      </c>
      <c r="K84" s="11" t="s">
        <v>945</v>
      </c>
      <c r="L84" s="11">
        <v>2</v>
      </c>
    </row>
    <row r="85" spans="1:12">
      <c r="A85" s="11" t="s">
        <v>73</v>
      </c>
      <c r="D85" s="11" t="s">
        <v>260</v>
      </c>
      <c r="E85" s="19" t="s">
        <v>335</v>
      </c>
      <c r="F85" s="10">
        <v>42036</v>
      </c>
      <c r="G85" s="10">
        <v>45689</v>
      </c>
      <c r="H85" s="11">
        <v>11</v>
      </c>
      <c r="I85" s="20" t="s">
        <v>259</v>
      </c>
      <c r="J85" s="11" t="s">
        <v>261</v>
      </c>
      <c r="K85" s="11" t="s">
        <v>945</v>
      </c>
      <c r="L85" s="11">
        <v>2</v>
      </c>
    </row>
    <row r="86" spans="1:12">
      <c r="A86" s="11" t="s">
        <v>74</v>
      </c>
      <c r="D86" s="11" t="s">
        <v>260</v>
      </c>
      <c r="E86" s="19" t="s">
        <v>336</v>
      </c>
      <c r="F86" s="10">
        <v>42036</v>
      </c>
      <c r="G86" s="10">
        <v>45689</v>
      </c>
      <c r="H86" s="11">
        <v>11</v>
      </c>
      <c r="I86" s="20" t="s">
        <v>259</v>
      </c>
      <c r="J86" s="11" t="s">
        <v>261</v>
      </c>
      <c r="K86" s="11" t="s">
        <v>945</v>
      </c>
      <c r="L86" s="11">
        <v>2</v>
      </c>
    </row>
    <row r="87" spans="1:12">
      <c r="A87" s="11" t="s">
        <v>75</v>
      </c>
      <c r="D87" s="11" t="s">
        <v>260</v>
      </c>
      <c r="E87" s="19" t="s">
        <v>337</v>
      </c>
      <c r="F87" s="10">
        <v>42036</v>
      </c>
      <c r="G87" s="10">
        <v>45689</v>
      </c>
      <c r="H87" s="11">
        <v>11</v>
      </c>
      <c r="I87" s="20" t="s">
        <v>259</v>
      </c>
      <c r="J87" s="11" t="s">
        <v>261</v>
      </c>
      <c r="K87" s="11" t="s">
        <v>945</v>
      </c>
      <c r="L87" s="11">
        <v>2</v>
      </c>
    </row>
    <row r="88" spans="1:12">
      <c r="A88" s="11" t="s">
        <v>76</v>
      </c>
      <c r="D88" s="11" t="s">
        <v>260</v>
      </c>
      <c r="E88" s="19" t="s">
        <v>338</v>
      </c>
      <c r="F88" s="10">
        <v>42036</v>
      </c>
      <c r="G88" s="10">
        <v>45689</v>
      </c>
      <c r="H88" s="11">
        <v>11</v>
      </c>
      <c r="I88" s="20" t="s">
        <v>259</v>
      </c>
      <c r="J88" s="11" t="s">
        <v>261</v>
      </c>
      <c r="K88" s="11" t="s">
        <v>945</v>
      </c>
      <c r="L88" s="11">
        <v>2</v>
      </c>
    </row>
    <row r="89" spans="1:12">
      <c r="A89" s="11" t="s">
        <v>77</v>
      </c>
      <c r="D89" s="11" t="s">
        <v>260</v>
      </c>
      <c r="E89" s="19" t="s">
        <v>339</v>
      </c>
      <c r="F89" s="10">
        <v>42036</v>
      </c>
      <c r="G89" s="10">
        <v>45689</v>
      </c>
      <c r="H89" s="11">
        <v>11</v>
      </c>
      <c r="I89" s="20" t="s">
        <v>259</v>
      </c>
      <c r="J89" s="11" t="s">
        <v>261</v>
      </c>
      <c r="K89" s="11" t="s">
        <v>945</v>
      </c>
      <c r="L89" s="11">
        <v>2</v>
      </c>
    </row>
    <row r="90" spans="1:12">
      <c r="A90" s="11" t="s">
        <v>78</v>
      </c>
      <c r="D90" s="11" t="s">
        <v>260</v>
      </c>
      <c r="E90" s="19" t="s">
        <v>340</v>
      </c>
      <c r="F90" s="10">
        <v>42036</v>
      </c>
      <c r="G90" s="10">
        <v>45689</v>
      </c>
      <c r="H90" s="11">
        <v>11</v>
      </c>
      <c r="I90" s="20" t="s">
        <v>259</v>
      </c>
      <c r="J90" s="11" t="s">
        <v>261</v>
      </c>
      <c r="K90" s="11" t="s">
        <v>945</v>
      </c>
      <c r="L90" s="11">
        <v>2</v>
      </c>
    </row>
    <row r="91" spans="1:12">
      <c r="A91" s="11" t="s">
        <v>79</v>
      </c>
      <c r="D91" s="11" t="s">
        <v>260</v>
      </c>
      <c r="E91" s="19" t="s">
        <v>341</v>
      </c>
      <c r="F91" s="10">
        <v>42036</v>
      </c>
      <c r="G91" s="10">
        <v>45689</v>
      </c>
      <c r="H91" s="11">
        <v>11</v>
      </c>
      <c r="I91" s="20" t="s">
        <v>259</v>
      </c>
      <c r="J91" s="11" t="s">
        <v>261</v>
      </c>
      <c r="K91" s="11" t="s">
        <v>945</v>
      </c>
      <c r="L91" s="11">
        <v>2</v>
      </c>
    </row>
    <row r="92" spans="1:12">
      <c r="A92" s="11" t="s">
        <v>80</v>
      </c>
      <c r="D92" s="11" t="s">
        <v>260</v>
      </c>
      <c r="E92" s="19" t="s">
        <v>342</v>
      </c>
      <c r="F92" s="10">
        <v>42036</v>
      </c>
      <c r="G92" s="10">
        <v>45689</v>
      </c>
      <c r="H92" s="11">
        <v>11</v>
      </c>
      <c r="I92" s="20" t="s">
        <v>259</v>
      </c>
      <c r="J92" s="11" t="s">
        <v>261</v>
      </c>
      <c r="K92" s="11" t="s">
        <v>945</v>
      </c>
      <c r="L92" s="11">
        <v>2</v>
      </c>
    </row>
    <row r="93" spans="1:12">
      <c r="A93" s="11" t="s">
        <v>81</v>
      </c>
      <c r="D93" s="11" t="s">
        <v>260</v>
      </c>
      <c r="E93" s="19" t="s">
        <v>343</v>
      </c>
      <c r="F93" s="10">
        <v>42036</v>
      </c>
      <c r="G93" s="10">
        <v>45689</v>
      </c>
      <c r="H93" s="11">
        <v>11</v>
      </c>
      <c r="I93" s="20" t="s">
        <v>259</v>
      </c>
      <c r="J93" s="11" t="s">
        <v>261</v>
      </c>
      <c r="K93" s="11" t="s">
        <v>945</v>
      </c>
      <c r="L93" s="11">
        <v>2</v>
      </c>
    </row>
    <row r="94" spans="1:12">
      <c r="A94" s="11" t="s">
        <v>82</v>
      </c>
      <c r="D94" s="11" t="s">
        <v>260</v>
      </c>
      <c r="E94" s="19" t="s">
        <v>344</v>
      </c>
      <c r="F94" s="10">
        <v>42036</v>
      </c>
      <c r="G94" s="10">
        <v>45689</v>
      </c>
      <c r="H94" s="11">
        <v>11</v>
      </c>
      <c r="I94" s="20" t="s">
        <v>259</v>
      </c>
      <c r="J94" s="11" t="s">
        <v>261</v>
      </c>
      <c r="K94" s="11" t="s">
        <v>945</v>
      </c>
      <c r="L94" s="11">
        <v>2</v>
      </c>
    </row>
    <row r="95" spans="1:12">
      <c r="A95" s="11" t="s">
        <v>83</v>
      </c>
      <c r="D95" s="11" t="s">
        <v>260</v>
      </c>
      <c r="E95" s="19" t="s">
        <v>345</v>
      </c>
      <c r="F95" s="10">
        <v>42036</v>
      </c>
      <c r="G95" s="10">
        <v>45689</v>
      </c>
      <c r="H95" s="11">
        <v>11</v>
      </c>
      <c r="I95" s="20" t="s">
        <v>259</v>
      </c>
      <c r="J95" s="11" t="s">
        <v>261</v>
      </c>
      <c r="K95" s="11" t="s">
        <v>945</v>
      </c>
      <c r="L95" s="11">
        <v>2</v>
      </c>
    </row>
    <row r="96" spans="1:12">
      <c r="A96" s="11" t="s">
        <v>84</v>
      </c>
      <c r="D96" s="11" t="s">
        <v>260</v>
      </c>
      <c r="E96" s="19" t="s">
        <v>346</v>
      </c>
      <c r="F96" s="10">
        <v>42036</v>
      </c>
      <c r="G96" s="10">
        <v>45689</v>
      </c>
      <c r="H96" s="11">
        <v>11</v>
      </c>
      <c r="I96" s="20" t="s">
        <v>259</v>
      </c>
      <c r="J96" s="11" t="s">
        <v>261</v>
      </c>
      <c r="K96" s="11" t="s">
        <v>945</v>
      </c>
      <c r="L96" s="11">
        <v>2</v>
      </c>
    </row>
    <row r="97" spans="1:12">
      <c r="A97" s="11" t="s">
        <v>85</v>
      </c>
      <c r="D97" s="11" t="s">
        <v>260</v>
      </c>
      <c r="E97" s="19" t="s">
        <v>347</v>
      </c>
      <c r="F97" s="10">
        <v>42036</v>
      </c>
      <c r="G97" s="10">
        <v>45689</v>
      </c>
      <c r="H97" s="11">
        <v>11</v>
      </c>
      <c r="I97" s="20" t="s">
        <v>259</v>
      </c>
      <c r="J97" s="11" t="s">
        <v>261</v>
      </c>
      <c r="K97" s="11" t="s">
        <v>945</v>
      </c>
      <c r="L97" s="11">
        <v>2</v>
      </c>
    </row>
    <row r="98" spans="1:12">
      <c r="A98" s="11" t="s">
        <v>86</v>
      </c>
      <c r="D98" s="11" t="s">
        <v>260</v>
      </c>
      <c r="E98" s="19" t="s">
        <v>348</v>
      </c>
      <c r="F98" s="10">
        <v>42036</v>
      </c>
      <c r="G98" s="10">
        <v>45689</v>
      </c>
      <c r="H98" s="11">
        <v>11</v>
      </c>
      <c r="I98" s="20" t="s">
        <v>259</v>
      </c>
      <c r="J98" s="11" t="s">
        <v>261</v>
      </c>
      <c r="K98" s="11" t="s">
        <v>945</v>
      </c>
      <c r="L98" s="11">
        <v>2</v>
      </c>
    </row>
    <row r="99" spans="1:12">
      <c r="A99" s="11" t="s">
        <v>87</v>
      </c>
      <c r="D99" s="11" t="s">
        <v>260</v>
      </c>
      <c r="E99" s="19" t="s">
        <v>349</v>
      </c>
      <c r="F99" s="10">
        <v>42036</v>
      </c>
      <c r="G99" s="10">
        <v>45689</v>
      </c>
      <c r="H99" s="11">
        <v>11</v>
      </c>
      <c r="I99" s="20" t="s">
        <v>259</v>
      </c>
      <c r="J99" s="11" t="s">
        <v>261</v>
      </c>
      <c r="K99" s="11" t="s">
        <v>945</v>
      </c>
      <c r="L99" s="11">
        <v>2</v>
      </c>
    </row>
    <row r="100" spans="1:12">
      <c r="A100" s="11" t="s">
        <v>88</v>
      </c>
      <c r="D100" s="11" t="s">
        <v>260</v>
      </c>
      <c r="E100" s="19" t="s">
        <v>350</v>
      </c>
      <c r="F100" s="10">
        <v>42036</v>
      </c>
      <c r="G100" s="10">
        <v>45689</v>
      </c>
      <c r="H100" s="11">
        <v>11</v>
      </c>
      <c r="I100" s="20" t="s">
        <v>259</v>
      </c>
      <c r="J100" s="11" t="s">
        <v>261</v>
      </c>
      <c r="K100" s="11" t="s">
        <v>945</v>
      </c>
      <c r="L100" s="11">
        <v>2</v>
      </c>
    </row>
    <row r="101" spans="1:12">
      <c r="A101" s="11" t="s">
        <v>89</v>
      </c>
      <c r="D101" s="11" t="s">
        <v>260</v>
      </c>
      <c r="E101" s="19" t="s">
        <v>351</v>
      </c>
      <c r="F101" s="10">
        <v>42036</v>
      </c>
      <c r="G101" s="10">
        <v>45689</v>
      </c>
      <c r="H101" s="11">
        <v>11</v>
      </c>
      <c r="I101" s="20" t="s">
        <v>259</v>
      </c>
      <c r="J101" s="11" t="s">
        <v>261</v>
      </c>
      <c r="K101" s="11" t="s">
        <v>945</v>
      </c>
      <c r="L101" s="11">
        <v>2</v>
      </c>
    </row>
    <row r="102" spans="1:12">
      <c r="A102" s="11" t="s">
        <v>90</v>
      </c>
      <c r="D102" s="11" t="s">
        <v>260</v>
      </c>
      <c r="E102" s="19" t="s">
        <v>352</v>
      </c>
      <c r="F102" s="10">
        <v>42036</v>
      </c>
      <c r="G102" s="10">
        <v>45689</v>
      </c>
      <c r="H102" s="11">
        <v>11</v>
      </c>
      <c r="I102" s="20" t="s">
        <v>259</v>
      </c>
      <c r="J102" s="11" t="s">
        <v>261</v>
      </c>
      <c r="K102" s="11" t="s">
        <v>945</v>
      </c>
      <c r="L102" s="11">
        <v>2</v>
      </c>
    </row>
    <row r="103" spans="1:12">
      <c r="A103" s="11" t="s">
        <v>91</v>
      </c>
      <c r="D103" s="11" t="s">
        <v>260</v>
      </c>
      <c r="E103" s="19" t="s">
        <v>353</v>
      </c>
      <c r="F103" s="10">
        <v>42036</v>
      </c>
      <c r="G103" s="10">
        <v>45689</v>
      </c>
      <c r="H103" s="11">
        <v>11</v>
      </c>
      <c r="I103" s="20" t="s">
        <v>259</v>
      </c>
      <c r="J103" s="11" t="s">
        <v>261</v>
      </c>
      <c r="K103" s="11" t="s">
        <v>945</v>
      </c>
      <c r="L103" s="11">
        <v>2</v>
      </c>
    </row>
    <row r="104" spans="1:12">
      <c r="A104" s="11" t="s">
        <v>92</v>
      </c>
      <c r="D104" s="11" t="s">
        <v>260</v>
      </c>
      <c r="E104" s="19" t="s">
        <v>354</v>
      </c>
      <c r="F104" s="10">
        <v>42036</v>
      </c>
      <c r="G104" s="10">
        <v>45689</v>
      </c>
      <c r="H104" s="11">
        <v>11</v>
      </c>
      <c r="I104" s="20" t="s">
        <v>259</v>
      </c>
      <c r="J104" s="11" t="s">
        <v>261</v>
      </c>
      <c r="K104" s="11" t="s">
        <v>945</v>
      </c>
      <c r="L104" s="11">
        <v>2</v>
      </c>
    </row>
    <row r="105" spans="1:12">
      <c r="A105" s="11" t="s">
        <v>93</v>
      </c>
      <c r="D105" s="11" t="s">
        <v>260</v>
      </c>
      <c r="E105" s="19" t="s">
        <v>355</v>
      </c>
      <c r="F105" s="10">
        <v>42036</v>
      </c>
      <c r="G105" s="10">
        <v>45689</v>
      </c>
      <c r="H105" s="11">
        <v>11</v>
      </c>
      <c r="I105" s="20" t="s">
        <v>259</v>
      </c>
      <c r="J105" s="11" t="s">
        <v>261</v>
      </c>
      <c r="K105" s="11" t="s">
        <v>945</v>
      </c>
      <c r="L105" s="11">
        <v>2</v>
      </c>
    </row>
    <row r="106" spans="1:12">
      <c r="A106" s="11" t="s">
        <v>94</v>
      </c>
      <c r="D106" s="11" t="s">
        <v>260</v>
      </c>
      <c r="E106" s="19" t="s">
        <v>356</v>
      </c>
      <c r="F106" s="10">
        <v>42036</v>
      </c>
      <c r="G106" s="10">
        <v>45689</v>
      </c>
      <c r="H106" s="11">
        <v>11</v>
      </c>
      <c r="I106" s="20" t="s">
        <v>259</v>
      </c>
      <c r="J106" s="11" t="s">
        <v>261</v>
      </c>
      <c r="K106" s="11" t="s">
        <v>945</v>
      </c>
      <c r="L106" s="11">
        <v>2</v>
      </c>
    </row>
    <row r="107" spans="1:12">
      <c r="A107" s="11" t="s">
        <v>95</v>
      </c>
      <c r="D107" s="11" t="s">
        <v>260</v>
      </c>
      <c r="E107" s="19" t="s">
        <v>357</v>
      </c>
      <c r="F107" s="10">
        <v>42036</v>
      </c>
      <c r="G107" s="10">
        <v>45689</v>
      </c>
      <c r="H107" s="11">
        <v>11</v>
      </c>
      <c r="I107" s="20" t="s">
        <v>259</v>
      </c>
      <c r="J107" s="11" t="s">
        <v>261</v>
      </c>
      <c r="K107" s="11" t="s">
        <v>945</v>
      </c>
      <c r="L107" s="11">
        <v>2</v>
      </c>
    </row>
    <row r="108" spans="1:12">
      <c r="A108" s="11" t="s">
        <v>96</v>
      </c>
      <c r="D108" s="11" t="s">
        <v>260</v>
      </c>
      <c r="E108" s="19" t="s">
        <v>358</v>
      </c>
      <c r="F108" s="10">
        <v>42036</v>
      </c>
      <c r="G108" s="10">
        <v>45689</v>
      </c>
      <c r="H108" s="11">
        <v>11</v>
      </c>
      <c r="I108" s="20" t="s">
        <v>259</v>
      </c>
      <c r="J108" s="11" t="s">
        <v>261</v>
      </c>
      <c r="K108" s="11" t="s">
        <v>945</v>
      </c>
      <c r="L108" s="11">
        <v>2</v>
      </c>
    </row>
    <row r="109" spans="1:12">
      <c r="A109" s="11" t="s">
        <v>97</v>
      </c>
      <c r="D109" s="11" t="s">
        <v>260</v>
      </c>
      <c r="E109" s="19" t="s">
        <v>359</v>
      </c>
      <c r="F109" s="10">
        <v>42036</v>
      </c>
      <c r="G109" s="10">
        <v>45689</v>
      </c>
      <c r="H109" s="11">
        <v>11</v>
      </c>
      <c r="I109" s="20" t="s">
        <v>259</v>
      </c>
      <c r="J109" s="11" t="s">
        <v>261</v>
      </c>
      <c r="K109" s="11" t="s">
        <v>945</v>
      </c>
      <c r="L109" s="11">
        <v>2</v>
      </c>
    </row>
    <row r="110" spans="1:12">
      <c r="A110" s="11" t="s">
        <v>98</v>
      </c>
      <c r="D110" s="11" t="s">
        <v>260</v>
      </c>
      <c r="E110" s="19" t="s">
        <v>360</v>
      </c>
      <c r="F110" s="10">
        <v>42036</v>
      </c>
      <c r="G110" s="10">
        <v>45689</v>
      </c>
      <c r="H110" s="11">
        <v>11</v>
      </c>
      <c r="I110" s="20" t="s">
        <v>259</v>
      </c>
      <c r="J110" s="11" t="s">
        <v>261</v>
      </c>
      <c r="K110" s="11" t="s">
        <v>945</v>
      </c>
      <c r="L110" s="11">
        <v>2</v>
      </c>
    </row>
    <row r="111" spans="1:12">
      <c r="A111" s="11" t="s">
        <v>99</v>
      </c>
      <c r="D111" s="11" t="s">
        <v>260</v>
      </c>
      <c r="E111" s="19" t="s">
        <v>361</v>
      </c>
      <c r="F111" s="10">
        <v>42036</v>
      </c>
      <c r="G111" s="10">
        <v>45689</v>
      </c>
      <c r="H111" s="11">
        <v>11</v>
      </c>
      <c r="I111" s="20" t="s">
        <v>259</v>
      </c>
      <c r="J111" s="11" t="s">
        <v>261</v>
      </c>
      <c r="K111" s="11" t="s">
        <v>945</v>
      </c>
      <c r="L111" s="11">
        <v>2</v>
      </c>
    </row>
    <row r="112" spans="1:12">
      <c r="A112" s="11" t="s">
        <v>100</v>
      </c>
      <c r="D112" s="11" t="s">
        <v>260</v>
      </c>
      <c r="E112" s="19" t="s">
        <v>362</v>
      </c>
      <c r="F112" s="10">
        <v>42036</v>
      </c>
      <c r="G112" s="10">
        <v>45689</v>
      </c>
      <c r="H112" s="11">
        <v>11</v>
      </c>
      <c r="I112" s="20" t="s">
        <v>259</v>
      </c>
      <c r="J112" s="11" t="s">
        <v>261</v>
      </c>
      <c r="K112" s="11" t="s">
        <v>945</v>
      </c>
      <c r="L112" s="11">
        <v>2</v>
      </c>
    </row>
    <row r="113" spans="1:12">
      <c r="A113" s="11" t="s">
        <v>101</v>
      </c>
      <c r="D113" s="11" t="s">
        <v>260</v>
      </c>
      <c r="E113" s="19" t="s">
        <v>363</v>
      </c>
      <c r="F113" s="10">
        <v>42036</v>
      </c>
      <c r="G113" s="10">
        <v>45689</v>
      </c>
      <c r="H113" s="11">
        <v>11</v>
      </c>
      <c r="I113" s="20" t="s">
        <v>259</v>
      </c>
      <c r="J113" s="11" t="s">
        <v>261</v>
      </c>
      <c r="K113" s="11" t="s">
        <v>945</v>
      </c>
      <c r="L113" s="11">
        <v>2</v>
      </c>
    </row>
    <row r="114" spans="1:12">
      <c r="A114" s="11" t="s">
        <v>102</v>
      </c>
      <c r="D114" s="11" t="s">
        <v>260</v>
      </c>
      <c r="E114" s="19" t="s">
        <v>364</v>
      </c>
      <c r="F114" s="10">
        <v>42036</v>
      </c>
      <c r="G114" s="10">
        <v>45689</v>
      </c>
      <c r="H114" s="11">
        <v>11</v>
      </c>
      <c r="I114" s="20" t="s">
        <v>259</v>
      </c>
      <c r="J114" s="11" t="s">
        <v>261</v>
      </c>
      <c r="K114" s="11" t="s">
        <v>945</v>
      </c>
      <c r="L114" s="11">
        <v>2</v>
      </c>
    </row>
    <row r="115" spans="1:12">
      <c r="A115" s="11" t="s">
        <v>103</v>
      </c>
      <c r="D115" s="11" t="s">
        <v>260</v>
      </c>
      <c r="E115" s="19" t="s">
        <v>365</v>
      </c>
      <c r="F115" s="10">
        <v>42036</v>
      </c>
      <c r="G115" s="10">
        <v>45689</v>
      </c>
      <c r="H115" s="11">
        <v>11</v>
      </c>
      <c r="I115" s="20" t="s">
        <v>259</v>
      </c>
      <c r="J115" s="11" t="s">
        <v>261</v>
      </c>
      <c r="K115" s="11" t="s">
        <v>945</v>
      </c>
      <c r="L115" s="11">
        <v>2</v>
      </c>
    </row>
    <row r="116" spans="1:12">
      <c r="A116" s="11" t="s">
        <v>104</v>
      </c>
      <c r="D116" s="11" t="s">
        <v>260</v>
      </c>
      <c r="E116" s="19" t="s">
        <v>366</v>
      </c>
      <c r="F116" s="10">
        <v>42036</v>
      </c>
      <c r="G116" s="10">
        <v>45689</v>
      </c>
      <c r="H116" s="11">
        <v>11</v>
      </c>
      <c r="I116" s="20" t="s">
        <v>259</v>
      </c>
      <c r="J116" s="11" t="s">
        <v>261</v>
      </c>
      <c r="K116" s="11" t="s">
        <v>945</v>
      </c>
      <c r="L116" s="11">
        <v>2</v>
      </c>
    </row>
    <row r="117" spans="1:12">
      <c r="A117" s="11" t="s">
        <v>105</v>
      </c>
      <c r="D117" s="11" t="s">
        <v>260</v>
      </c>
      <c r="E117" s="19" t="s">
        <v>367</v>
      </c>
      <c r="F117" s="10">
        <v>42036</v>
      </c>
      <c r="G117" s="10">
        <v>45689</v>
      </c>
      <c r="H117" s="11">
        <v>11</v>
      </c>
      <c r="I117" s="20" t="s">
        <v>259</v>
      </c>
      <c r="J117" s="11" t="s">
        <v>261</v>
      </c>
      <c r="K117" s="11" t="s">
        <v>945</v>
      </c>
      <c r="L117" s="11">
        <v>2</v>
      </c>
    </row>
    <row r="118" spans="1:12">
      <c r="A118" s="11" t="s">
        <v>106</v>
      </c>
      <c r="D118" s="11" t="s">
        <v>260</v>
      </c>
      <c r="E118" s="19" t="s">
        <v>368</v>
      </c>
      <c r="F118" s="10">
        <v>42036</v>
      </c>
      <c r="G118" s="10">
        <v>45689</v>
      </c>
      <c r="H118" s="11">
        <v>11</v>
      </c>
      <c r="I118" s="20" t="s">
        <v>259</v>
      </c>
      <c r="J118" s="11" t="s">
        <v>261</v>
      </c>
      <c r="K118" s="11" t="s">
        <v>945</v>
      </c>
      <c r="L118" s="11">
        <v>2</v>
      </c>
    </row>
    <row r="119" spans="1:12">
      <c r="A119" s="11" t="s">
        <v>107</v>
      </c>
      <c r="D119" s="11" t="s">
        <v>260</v>
      </c>
      <c r="E119" s="19" t="s">
        <v>369</v>
      </c>
      <c r="F119" s="10">
        <v>42036</v>
      </c>
      <c r="G119" s="10">
        <v>45689</v>
      </c>
      <c r="H119" s="11">
        <v>11</v>
      </c>
      <c r="I119" s="20" t="s">
        <v>259</v>
      </c>
      <c r="J119" s="11" t="s">
        <v>261</v>
      </c>
      <c r="K119" s="11" t="s">
        <v>945</v>
      </c>
      <c r="L119" s="11">
        <v>2</v>
      </c>
    </row>
    <row r="120" spans="1:12">
      <c r="A120" s="11" t="s">
        <v>108</v>
      </c>
      <c r="D120" s="11" t="s">
        <v>260</v>
      </c>
      <c r="E120" s="19" t="s">
        <v>370</v>
      </c>
      <c r="F120" s="10">
        <v>42036</v>
      </c>
      <c r="G120" s="10">
        <v>45689</v>
      </c>
      <c r="H120" s="11">
        <v>11</v>
      </c>
      <c r="I120" s="20" t="s">
        <v>259</v>
      </c>
      <c r="J120" s="11" t="s">
        <v>261</v>
      </c>
      <c r="K120" s="11" t="s">
        <v>945</v>
      </c>
      <c r="L120" s="11">
        <v>2</v>
      </c>
    </row>
    <row r="121" spans="1:12">
      <c r="A121" s="11" t="s">
        <v>109</v>
      </c>
      <c r="D121" s="11" t="s">
        <v>260</v>
      </c>
      <c r="E121" s="19" t="s">
        <v>371</v>
      </c>
      <c r="F121" s="10">
        <v>42036</v>
      </c>
      <c r="G121" s="10">
        <v>45689</v>
      </c>
      <c r="H121" s="11">
        <v>11</v>
      </c>
      <c r="I121" s="20" t="s">
        <v>259</v>
      </c>
      <c r="J121" s="11" t="s">
        <v>261</v>
      </c>
      <c r="K121" s="11" t="s">
        <v>945</v>
      </c>
      <c r="L121" s="11">
        <v>2</v>
      </c>
    </row>
    <row r="122" spans="1:12">
      <c r="A122" s="11" t="s">
        <v>110</v>
      </c>
      <c r="D122" s="11" t="s">
        <v>260</v>
      </c>
      <c r="E122" s="19" t="s">
        <v>372</v>
      </c>
      <c r="F122" s="10">
        <v>42036</v>
      </c>
      <c r="G122" s="10">
        <v>45689</v>
      </c>
      <c r="H122" s="11">
        <v>11</v>
      </c>
      <c r="I122" s="20" t="s">
        <v>259</v>
      </c>
      <c r="J122" s="11" t="s">
        <v>261</v>
      </c>
      <c r="K122" s="11" t="s">
        <v>945</v>
      </c>
      <c r="L122" s="11">
        <v>2</v>
      </c>
    </row>
    <row r="123" spans="1:12">
      <c r="A123" s="11" t="s">
        <v>111</v>
      </c>
      <c r="D123" s="11" t="s">
        <v>260</v>
      </c>
      <c r="E123" s="19" t="s">
        <v>373</v>
      </c>
      <c r="F123" s="10">
        <v>42036</v>
      </c>
      <c r="G123" s="10">
        <v>45689</v>
      </c>
      <c r="H123" s="11">
        <v>11</v>
      </c>
      <c r="I123" s="20" t="s">
        <v>259</v>
      </c>
      <c r="J123" s="11" t="s">
        <v>261</v>
      </c>
      <c r="K123" s="11" t="s">
        <v>945</v>
      </c>
      <c r="L123" s="11">
        <v>2</v>
      </c>
    </row>
    <row r="124" spans="1:12">
      <c r="A124" s="11" t="s">
        <v>112</v>
      </c>
      <c r="D124" s="11" t="s">
        <v>260</v>
      </c>
      <c r="E124" s="19" t="s">
        <v>374</v>
      </c>
      <c r="F124" s="10">
        <v>42036</v>
      </c>
      <c r="G124" s="10">
        <v>45689</v>
      </c>
      <c r="H124" s="11">
        <v>11</v>
      </c>
      <c r="I124" s="20" t="s">
        <v>259</v>
      </c>
      <c r="J124" s="11" t="s">
        <v>261</v>
      </c>
      <c r="K124" s="11" t="s">
        <v>945</v>
      </c>
      <c r="L124" s="11">
        <v>2</v>
      </c>
    </row>
    <row r="125" spans="1:12">
      <c r="A125" s="11" t="s">
        <v>113</v>
      </c>
      <c r="D125" s="11" t="s">
        <v>260</v>
      </c>
      <c r="E125" s="19" t="s">
        <v>375</v>
      </c>
      <c r="F125" s="10">
        <v>42036</v>
      </c>
      <c r="G125" s="10">
        <v>45689</v>
      </c>
      <c r="H125" s="11">
        <v>11</v>
      </c>
      <c r="I125" s="20" t="s">
        <v>259</v>
      </c>
      <c r="J125" s="11" t="s">
        <v>261</v>
      </c>
      <c r="K125" s="11" t="s">
        <v>945</v>
      </c>
      <c r="L125" s="11">
        <v>2</v>
      </c>
    </row>
    <row r="126" spans="1:12">
      <c r="A126" s="11" t="s">
        <v>114</v>
      </c>
      <c r="D126" s="11" t="s">
        <v>260</v>
      </c>
      <c r="E126" s="19" t="s">
        <v>376</v>
      </c>
      <c r="F126" s="10">
        <v>42036</v>
      </c>
      <c r="G126" s="10">
        <v>45689</v>
      </c>
      <c r="H126" s="11">
        <v>11</v>
      </c>
      <c r="I126" s="20" t="s">
        <v>259</v>
      </c>
      <c r="J126" s="11" t="s">
        <v>261</v>
      </c>
      <c r="K126" s="11" t="s">
        <v>945</v>
      </c>
      <c r="L126" s="11">
        <v>2</v>
      </c>
    </row>
    <row r="127" spans="1:12">
      <c r="A127" s="11" t="s">
        <v>115</v>
      </c>
      <c r="D127" s="11" t="s">
        <v>260</v>
      </c>
      <c r="E127" s="19" t="s">
        <v>377</v>
      </c>
      <c r="F127" s="10">
        <v>42036</v>
      </c>
      <c r="G127" s="10">
        <v>45689</v>
      </c>
      <c r="H127" s="11">
        <v>11</v>
      </c>
      <c r="I127" s="20" t="s">
        <v>259</v>
      </c>
      <c r="J127" s="11" t="s">
        <v>261</v>
      </c>
      <c r="K127" s="11" t="s">
        <v>945</v>
      </c>
      <c r="L127" s="11">
        <v>2</v>
      </c>
    </row>
    <row r="128" spans="1:12">
      <c r="A128" s="11" t="s">
        <v>116</v>
      </c>
      <c r="D128" s="11" t="s">
        <v>260</v>
      </c>
      <c r="E128" s="19" t="s">
        <v>378</v>
      </c>
      <c r="F128" s="10">
        <v>42036</v>
      </c>
      <c r="G128" s="10">
        <v>45689</v>
      </c>
      <c r="H128" s="11">
        <v>11</v>
      </c>
      <c r="I128" s="20" t="s">
        <v>259</v>
      </c>
      <c r="J128" s="11" t="s">
        <v>261</v>
      </c>
      <c r="K128" s="11" t="s">
        <v>945</v>
      </c>
      <c r="L128" s="11">
        <v>2</v>
      </c>
    </row>
    <row r="129" spans="1:12">
      <c r="A129" s="11" t="s">
        <v>117</v>
      </c>
      <c r="D129" s="11" t="s">
        <v>260</v>
      </c>
      <c r="E129" s="19" t="s">
        <v>379</v>
      </c>
      <c r="F129" s="10">
        <v>42036</v>
      </c>
      <c r="G129" s="10">
        <v>45689</v>
      </c>
      <c r="H129" s="11">
        <v>11</v>
      </c>
      <c r="I129" s="20" t="s">
        <v>259</v>
      </c>
      <c r="J129" s="11" t="s">
        <v>261</v>
      </c>
      <c r="K129" s="11" t="s">
        <v>945</v>
      </c>
      <c r="L129" s="11">
        <v>2</v>
      </c>
    </row>
    <row r="130" spans="1:12">
      <c r="A130" s="11" t="s">
        <v>118</v>
      </c>
      <c r="D130" s="11" t="s">
        <v>260</v>
      </c>
      <c r="E130" s="19" t="s">
        <v>380</v>
      </c>
      <c r="F130" s="10">
        <v>42036</v>
      </c>
      <c r="G130" s="10">
        <v>45689</v>
      </c>
      <c r="H130" s="11">
        <v>11</v>
      </c>
      <c r="I130" s="20" t="s">
        <v>259</v>
      </c>
      <c r="J130" s="11" t="s">
        <v>261</v>
      </c>
      <c r="K130" s="11" t="s">
        <v>945</v>
      </c>
      <c r="L130" s="11">
        <v>2</v>
      </c>
    </row>
    <row r="131" spans="1:12">
      <c r="A131" s="11" t="s">
        <v>119</v>
      </c>
      <c r="D131" s="11" t="s">
        <v>260</v>
      </c>
      <c r="E131" s="19" t="s">
        <v>381</v>
      </c>
      <c r="F131" s="10">
        <v>42036</v>
      </c>
      <c r="G131" s="10">
        <v>45689</v>
      </c>
      <c r="H131" s="11">
        <v>11</v>
      </c>
      <c r="I131" s="20" t="s">
        <v>259</v>
      </c>
      <c r="J131" s="11" t="s">
        <v>261</v>
      </c>
      <c r="K131" s="11" t="s">
        <v>945</v>
      </c>
      <c r="L131" s="11">
        <v>2</v>
      </c>
    </row>
    <row r="132" spans="1:12">
      <c r="A132" s="11" t="s">
        <v>120</v>
      </c>
      <c r="D132" s="11" t="s">
        <v>260</v>
      </c>
      <c r="E132" s="19" t="s">
        <v>382</v>
      </c>
      <c r="F132" s="10">
        <v>42036</v>
      </c>
      <c r="G132" s="10">
        <v>45689</v>
      </c>
      <c r="H132" s="11">
        <v>11</v>
      </c>
      <c r="I132" s="20" t="s">
        <v>259</v>
      </c>
      <c r="J132" s="11" t="s">
        <v>261</v>
      </c>
      <c r="K132" s="11" t="s">
        <v>945</v>
      </c>
      <c r="L132" s="11">
        <v>2</v>
      </c>
    </row>
    <row r="133" spans="1:12">
      <c r="A133" s="11" t="s">
        <v>121</v>
      </c>
      <c r="D133" s="11" t="s">
        <v>260</v>
      </c>
      <c r="E133" s="19" t="s">
        <v>383</v>
      </c>
      <c r="F133" s="10">
        <v>42036</v>
      </c>
      <c r="G133" s="10">
        <v>45689</v>
      </c>
      <c r="H133" s="11">
        <v>11</v>
      </c>
      <c r="I133" s="20" t="s">
        <v>259</v>
      </c>
      <c r="J133" s="11" t="s">
        <v>261</v>
      </c>
      <c r="K133" s="11" t="s">
        <v>945</v>
      </c>
      <c r="L133" s="11">
        <v>2</v>
      </c>
    </row>
    <row r="134" spans="1:12">
      <c r="A134" s="11" t="s">
        <v>122</v>
      </c>
      <c r="D134" s="11" t="s">
        <v>260</v>
      </c>
      <c r="E134" s="19" t="s">
        <v>384</v>
      </c>
      <c r="F134" s="10">
        <v>42036</v>
      </c>
      <c r="G134" s="10">
        <v>45689</v>
      </c>
      <c r="H134" s="11">
        <v>11</v>
      </c>
      <c r="I134" s="20" t="s">
        <v>259</v>
      </c>
      <c r="J134" s="11" t="s">
        <v>261</v>
      </c>
      <c r="K134" s="11" t="s">
        <v>945</v>
      </c>
      <c r="L134" s="11">
        <v>2</v>
      </c>
    </row>
    <row r="135" spans="1:12">
      <c r="A135" s="11" t="s">
        <v>123</v>
      </c>
      <c r="D135" s="11" t="s">
        <v>260</v>
      </c>
      <c r="E135" s="19" t="s">
        <v>385</v>
      </c>
      <c r="F135" s="10">
        <v>42036</v>
      </c>
      <c r="G135" s="10">
        <v>45689</v>
      </c>
      <c r="H135" s="11">
        <v>11</v>
      </c>
      <c r="I135" s="20" t="s">
        <v>259</v>
      </c>
      <c r="J135" s="11" t="s">
        <v>261</v>
      </c>
      <c r="K135" s="11" t="s">
        <v>945</v>
      </c>
      <c r="L135" s="11">
        <v>2</v>
      </c>
    </row>
    <row r="136" spans="1:12">
      <c r="A136" s="11" t="s">
        <v>124</v>
      </c>
      <c r="D136" s="11" t="s">
        <v>260</v>
      </c>
      <c r="E136" s="19" t="s">
        <v>386</v>
      </c>
      <c r="F136" s="10">
        <v>42036</v>
      </c>
      <c r="G136" s="10">
        <v>45689</v>
      </c>
      <c r="H136" s="11">
        <v>11</v>
      </c>
      <c r="I136" s="20" t="s">
        <v>259</v>
      </c>
      <c r="J136" s="11" t="s">
        <v>261</v>
      </c>
      <c r="K136" s="11" t="s">
        <v>945</v>
      </c>
      <c r="L136" s="11">
        <v>2</v>
      </c>
    </row>
    <row r="137" spans="1:12">
      <c r="A137" s="11" t="s">
        <v>125</v>
      </c>
      <c r="D137" s="11" t="s">
        <v>260</v>
      </c>
      <c r="E137" s="19" t="s">
        <v>387</v>
      </c>
      <c r="F137" s="10">
        <v>42036</v>
      </c>
      <c r="G137" s="10">
        <v>45689</v>
      </c>
      <c r="H137" s="11">
        <v>11</v>
      </c>
      <c r="I137" s="20" t="s">
        <v>259</v>
      </c>
      <c r="J137" s="11" t="s">
        <v>261</v>
      </c>
      <c r="K137" s="11" t="s">
        <v>945</v>
      </c>
      <c r="L137" s="11">
        <v>2</v>
      </c>
    </row>
    <row r="138" spans="1:12">
      <c r="A138" s="11" t="s">
        <v>126</v>
      </c>
      <c r="D138" s="11" t="s">
        <v>260</v>
      </c>
      <c r="E138" s="19" t="s">
        <v>388</v>
      </c>
      <c r="F138" s="10">
        <v>42036</v>
      </c>
      <c r="G138" s="10">
        <v>45689</v>
      </c>
      <c r="H138" s="11">
        <v>11</v>
      </c>
      <c r="I138" s="20" t="s">
        <v>259</v>
      </c>
      <c r="J138" s="11" t="s">
        <v>261</v>
      </c>
      <c r="K138" s="11" t="s">
        <v>945</v>
      </c>
      <c r="L138" s="11">
        <v>2</v>
      </c>
    </row>
    <row r="139" spans="1:12">
      <c r="A139" s="11" t="s">
        <v>127</v>
      </c>
      <c r="D139" s="11" t="s">
        <v>260</v>
      </c>
      <c r="E139" s="19" t="s">
        <v>389</v>
      </c>
      <c r="F139" s="10">
        <v>42036</v>
      </c>
      <c r="G139" s="10">
        <v>45689</v>
      </c>
      <c r="H139" s="11">
        <v>11</v>
      </c>
      <c r="I139" s="20" t="s">
        <v>259</v>
      </c>
      <c r="J139" s="11" t="s">
        <v>261</v>
      </c>
      <c r="K139" s="11" t="s">
        <v>945</v>
      </c>
      <c r="L139" s="11">
        <v>2</v>
      </c>
    </row>
    <row r="140" spans="1:12">
      <c r="A140" s="11" t="s">
        <v>128</v>
      </c>
      <c r="D140" s="11" t="s">
        <v>260</v>
      </c>
      <c r="E140" s="19" t="s">
        <v>390</v>
      </c>
      <c r="F140" s="10">
        <v>42036</v>
      </c>
      <c r="G140" s="10">
        <v>45689</v>
      </c>
      <c r="H140" s="11">
        <v>11</v>
      </c>
      <c r="I140" s="20" t="s">
        <v>259</v>
      </c>
      <c r="J140" s="11" t="s">
        <v>261</v>
      </c>
      <c r="K140" s="11" t="s">
        <v>945</v>
      </c>
      <c r="L140" s="11">
        <v>2</v>
      </c>
    </row>
    <row r="141" spans="1:12">
      <c r="A141" s="11" t="s">
        <v>129</v>
      </c>
      <c r="D141" s="11" t="s">
        <v>260</v>
      </c>
      <c r="E141" s="19" t="s">
        <v>391</v>
      </c>
      <c r="F141" s="10">
        <v>42036</v>
      </c>
      <c r="G141" s="10">
        <v>45689</v>
      </c>
      <c r="H141" s="11">
        <v>11</v>
      </c>
      <c r="I141" s="20" t="s">
        <v>259</v>
      </c>
      <c r="J141" s="11" t="s">
        <v>261</v>
      </c>
      <c r="K141" s="11" t="s">
        <v>945</v>
      </c>
      <c r="L141" s="11">
        <v>2</v>
      </c>
    </row>
    <row r="142" spans="1:12">
      <c r="A142" s="11" t="s">
        <v>130</v>
      </c>
      <c r="D142" s="11" t="s">
        <v>260</v>
      </c>
      <c r="E142" s="19" t="s">
        <v>392</v>
      </c>
      <c r="F142" s="10">
        <v>42036</v>
      </c>
      <c r="G142" s="10">
        <v>45689</v>
      </c>
      <c r="H142" s="11">
        <v>11</v>
      </c>
      <c r="I142" s="20" t="s">
        <v>259</v>
      </c>
      <c r="J142" s="11" t="s">
        <v>261</v>
      </c>
      <c r="K142" s="11" t="s">
        <v>945</v>
      </c>
      <c r="L142" s="11">
        <v>2</v>
      </c>
    </row>
    <row r="143" spans="1:12">
      <c r="A143" s="11" t="s">
        <v>131</v>
      </c>
      <c r="D143" s="11" t="s">
        <v>260</v>
      </c>
      <c r="E143" s="19" t="s">
        <v>393</v>
      </c>
      <c r="F143" s="10">
        <v>42036</v>
      </c>
      <c r="G143" s="10">
        <v>45689</v>
      </c>
      <c r="H143" s="11">
        <v>11</v>
      </c>
      <c r="I143" s="20" t="s">
        <v>259</v>
      </c>
      <c r="J143" s="11" t="s">
        <v>261</v>
      </c>
      <c r="K143" s="11" t="s">
        <v>945</v>
      </c>
      <c r="L143" s="11">
        <v>2</v>
      </c>
    </row>
    <row r="144" spans="1:12">
      <c r="A144" s="11" t="s">
        <v>132</v>
      </c>
      <c r="D144" s="11" t="s">
        <v>260</v>
      </c>
      <c r="E144" s="19" t="s">
        <v>394</v>
      </c>
      <c r="F144" s="10">
        <v>42036</v>
      </c>
      <c r="G144" s="10">
        <v>45689</v>
      </c>
      <c r="H144" s="11">
        <v>11</v>
      </c>
      <c r="I144" s="20" t="s">
        <v>259</v>
      </c>
      <c r="J144" s="11" t="s">
        <v>261</v>
      </c>
      <c r="K144" s="11" t="s">
        <v>945</v>
      </c>
      <c r="L144" s="11">
        <v>2</v>
      </c>
    </row>
    <row r="145" spans="1:12">
      <c r="A145" s="11" t="s">
        <v>133</v>
      </c>
      <c r="D145" s="11" t="s">
        <v>260</v>
      </c>
      <c r="E145" s="19" t="s">
        <v>395</v>
      </c>
      <c r="F145" s="10">
        <v>42036</v>
      </c>
      <c r="G145" s="10">
        <v>45689</v>
      </c>
      <c r="H145" s="11">
        <v>11</v>
      </c>
      <c r="I145" s="20" t="s">
        <v>259</v>
      </c>
      <c r="J145" s="11" t="s">
        <v>261</v>
      </c>
      <c r="K145" s="11" t="s">
        <v>945</v>
      </c>
      <c r="L145" s="11">
        <v>2</v>
      </c>
    </row>
    <row r="146" spans="1:12">
      <c r="A146" s="11" t="s">
        <v>134</v>
      </c>
      <c r="D146" s="11" t="s">
        <v>260</v>
      </c>
      <c r="E146" s="19" t="s">
        <v>396</v>
      </c>
      <c r="F146" s="10">
        <v>42036</v>
      </c>
      <c r="G146" s="10">
        <v>45689</v>
      </c>
      <c r="H146" s="11">
        <v>11</v>
      </c>
      <c r="I146" s="20" t="s">
        <v>259</v>
      </c>
      <c r="J146" s="11" t="s">
        <v>261</v>
      </c>
      <c r="K146" s="11" t="s">
        <v>945</v>
      </c>
      <c r="L146" s="11">
        <v>2</v>
      </c>
    </row>
    <row r="147" spans="1:12">
      <c r="A147" s="11" t="s">
        <v>135</v>
      </c>
      <c r="D147" s="11" t="s">
        <v>260</v>
      </c>
      <c r="E147" s="19" t="s">
        <v>397</v>
      </c>
      <c r="F147" s="10">
        <v>42036</v>
      </c>
      <c r="G147" s="10">
        <v>45689</v>
      </c>
      <c r="H147" s="11">
        <v>11</v>
      </c>
      <c r="I147" s="20" t="s">
        <v>259</v>
      </c>
      <c r="J147" s="11" t="s">
        <v>261</v>
      </c>
      <c r="K147" s="11" t="s">
        <v>945</v>
      </c>
      <c r="L147" s="11">
        <v>2</v>
      </c>
    </row>
    <row r="148" spans="1:12">
      <c r="A148" s="11" t="s">
        <v>136</v>
      </c>
      <c r="D148" s="11" t="s">
        <v>260</v>
      </c>
      <c r="E148" s="19" t="s">
        <v>398</v>
      </c>
      <c r="F148" s="10">
        <v>42036</v>
      </c>
      <c r="G148" s="10">
        <v>45689</v>
      </c>
      <c r="H148" s="11">
        <v>11</v>
      </c>
      <c r="I148" s="20" t="s">
        <v>259</v>
      </c>
      <c r="J148" s="11" t="s">
        <v>261</v>
      </c>
      <c r="K148" s="11" t="s">
        <v>945</v>
      </c>
      <c r="L148" s="11">
        <v>2</v>
      </c>
    </row>
    <row r="149" spans="1:12">
      <c r="A149" s="11" t="s">
        <v>137</v>
      </c>
      <c r="D149" s="11" t="s">
        <v>260</v>
      </c>
      <c r="E149" s="19" t="s">
        <v>399</v>
      </c>
      <c r="F149" s="10">
        <v>42036</v>
      </c>
      <c r="G149" s="10">
        <v>45689</v>
      </c>
      <c r="H149" s="11">
        <v>11</v>
      </c>
      <c r="I149" s="20" t="s">
        <v>259</v>
      </c>
      <c r="J149" s="11" t="s">
        <v>261</v>
      </c>
      <c r="K149" s="11" t="s">
        <v>945</v>
      </c>
      <c r="L149" s="11">
        <v>2</v>
      </c>
    </row>
    <row r="150" spans="1:12">
      <c r="A150" s="11" t="s">
        <v>138</v>
      </c>
      <c r="D150" s="11" t="s">
        <v>260</v>
      </c>
      <c r="E150" s="19" t="s">
        <v>400</v>
      </c>
      <c r="F150" s="10">
        <v>42036</v>
      </c>
      <c r="G150" s="10">
        <v>45689</v>
      </c>
      <c r="H150" s="11">
        <v>11</v>
      </c>
      <c r="I150" s="20" t="s">
        <v>259</v>
      </c>
      <c r="J150" s="11" t="s">
        <v>261</v>
      </c>
      <c r="K150" s="11" t="s">
        <v>945</v>
      </c>
      <c r="L150" s="11">
        <v>2</v>
      </c>
    </row>
    <row r="151" spans="1:12">
      <c r="A151" s="11" t="s">
        <v>139</v>
      </c>
      <c r="D151" s="11" t="s">
        <v>260</v>
      </c>
      <c r="E151" s="19" t="s">
        <v>401</v>
      </c>
      <c r="F151" s="10">
        <v>42036</v>
      </c>
      <c r="G151" s="10">
        <v>45689</v>
      </c>
      <c r="H151" s="11">
        <v>11</v>
      </c>
      <c r="I151" s="20" t="s">
        <v>259</v>
      </c>
      <c r="J151" s="11" t="s">
        <v>261</v>
      </c>
      <c r="K151" s="11" t="s">
        <v>945</v>
      </c>
      <c r="L151" s="11">
        <v>2</v>
      </c>
    </row>
    <row r="152" spans="1:12">
      <c r="A152" s="11" t="s">
        <v>140</v>
      </c>
      <c r="D152" s="11" t="s">
        <v>260</v>
      </c>
      <c r="E152" s="19" t="s">
        <v>402</v>
      </c>
      <c r="F152" s="10">
        <v>42036</v>
      </c>
      <c r="G152" s="10">
        <v>45689</v>
      </c>
      <c r="H152" s="11">
        <v>11</v>
      </c>
      <c r="I152" s="20" t="s">
        <v>259</v>
      </c>
      <c r="J152" s="11" t="s">
        <v>261</v>
      </c>
      <c r="K152" s="11" t="s">
        <v>945</v>
      </c>
      <c r="L152" s="11">
        <v>2</v>
      </c>
    </row>
    <row r="153" spans="1:12">
      <c r="A153" s="11" t="s">
        <v>141</v>
      </c>
      <c r="D153" s="11" t="s">
        <v>260</v>
      </c>
      <c r="E153" s="19" t="s">
        <v>403</v>
      </c>
      <c r="F153" s="10">
        <v>42036</v>
      </c>
      <c r="G153" s="10">
        <v>45689</v>
      </c>
      <c r="H153" s="11">
        <v>11</v>
      </c>
      <c r="I153" s="20" t="s">
        <v>259</v>
      </c>
      <c r="J153" s="11" t="s">
        <v>261</v>
      </c>
      <c r="K153" s="11" t="s">
        <v>945</v>
      </c>
      <c r="L153" s="11">
        <v>2</v>
      </c>
    </row>
    <row r="154" spans="1:12">
      <c r="A154" s="11" t="s">
        <v>142</v>
      </c>
      <c r="D154" s="11" t="s">
        <v>260</v>
      </c>
      <c r="E154" s="19" t="s">
        <v>404</v>
      </c>
      <c r="F154" s="10">
        <v>42036</v>
      </c>
      <c r="G154" s="10">
        <v>45689</v>
      </c>
      <c r="H154" s="11">
        <v>11</v>
      </c>
      <c r="I154" s="20" t="s">
        <v>259</v>
      </c>
      <c r="J154" s="11" t="s">
        <v>261</v>
      </c>
      <c r="K154" s="11" t="s">
        <v>945</v>
      </c>
      <c r="L154" s="11">
        <v>2</v>
      </c>
    </row>
    <row r="155" spans="1:12">
      <c r="A155" s="11" t="s">
        <v>143</v>
      </c>
      <c r="D155" s="11" t="s">
        <v>260</v>
      </c>
      <c r="E155" s="19" t="s">
        <v>405</v>
      </c>
      <c r="F155" s="10">
        <v>42036</v>
      </c>
      <c r="G155" s="10">
        <v>45689</v>
      </c>
      <c r="H155" s="11">
        <v>11</v>
      </c>
      <c r="I155" s="20" t="s">
        <v>259</v>
      </c>
      <c r="J155" s="11" t="s">
        <v>261</v>
      </c>
      <c r="K155" s="11" t="s">
        <v>945</v>
      </c>
      <c r="L155" s="11">
        <v>2</v>
      </c>
    </row>
    <row r="156" spans="1:12">
      <c r="A156" s="11" t="s">
        <v>144</v>
      </c>
      <c r="D156" s="11" t="s">
        <v>260</v>
      </c>
      <c r="E156" s="19" t="s">
        <v>406</v>
      </c>
      <c r="F156" s="10">
        <v>42036</v>
      </c>
      <c r="G156" s="10">
        <v>45689</v>
      </c>
      <c r="H156" s="11">
        <v>11</v>
      </c>
      <c r="I156" s="20" t="s">
        <v>259</v>
      </c>
      <c r="J156" s="11" t="s">
        <v>261</v>
      </c>
      <c r="K156" s="11" t="s">
        <v>945</v>
      </c>
      <c r="L156" s="11">
        <v>2</v>
      </c>
    </row>
    <row r="157" spans="1:12">
      <c r="A157" s="11" t="s">
        <v>145</v>
      </c>
      <c r="D157" s="11" t="s">
        <v>260</v>
      </c>
      <c r="E157" s="19" t="s">
        <v>407</v>
      </c>
      <c r="F157" s="10">
        <v>42036</v>
      </c>
      <c r="G157" s="10">
        <v>45689</v>
      </c>
      <c r="H157" s="11">
        <v>11</v>
      </c>
      <c r="I157" s="20" t="s">
        <v>259</v>
      </c>
      <c r="J157" s="11" t="s">
        <v>261</v>
      </c>
      <c r="K157" s="11" t="s">
        <v>945</v>
      </c>
      <c r="L157" s="11">
        <v>2</v>
      </c>
    </row>
    <row r="158" spans="1:12">
      <c r="A158" s="11" t="s">
        <v>146</v>
      </c>
      <c r="D158" s="11" t="s">
        <v>260</v>
      </c>
      <c r="E158" s="19" t="s">
        <v>408</v>
      </c>
      <c r="F158" s="10">
        <v>42036</v>
      </c>
      <c r="G158" s="10">
        <v>45689</v>
      </c>
      <c r="H158" s="11">
        <v>11</v>
      </c>
      <c r="I158" s="20" t="s">
        <v>259</v>
      </c>
      <c r="J158" s="11" t="s">
        <v>261</v>
      </c>
      <c r="K158" s="11" t="s">
        <v>945</v>
      </c>
      <c r="L158" s="11">
        <v>2</v>
      </c>
    </row>
    <row r="159" spans="1:12">
      <c r="A159" s="11" t="s">
        <v>147</v>
      </c>
      <c r="D159" s="11" t="s">
        <v>260</v>
      </c>
      <c r="E159" s="19" t="s">
        <v>409</v>
      </c>
      <c r="F159" s="10">
        <v>42036</v>
      </c>
      <c r="G159" s="10">
        <v>45689</v>
      </c>
      <c r="H159" s="11">
        <v>11</v>
      </c>
      <c r="I159" s="20" t="s">
        <v>259</v>
      </c>
      <c r="J159" s="11" t="s">
        <v>261</v>
      </c>
      <c r="K159" s="11" t="s">
        <v>945</v>
      </c>
      <c r="L159" s="11">
        <v>2</v>
      </c>
    </row>
    <row r="160" spans="1:12">
      <c r="A160" s="11" t="s">
        <v>148</v>
      </c>
      <c r="D160" s="11" t="s">
        <v>260</v>
      </c>
      <c r="E160" s="19" t="s">
        <v>410</v>
      </c>
      <c r="F160" s="10">
        <v>42036</v>
      </c>
      <c r="G160" s="10">
        <v>45689</v>
      </c>
      <c r="H160" s="11">
        <v>11</v>
      </c>
      <c r="I160" s="20" t="s">
        <v>259</v>
      </c>
      <c r="J160" s="11" t="s">
        <v>261</v>
      </c>
      <c r="K160" s="11" t="s">
        <v>945</v>
      </c>
      <c r="L160" s="11">
        <v>2</v>
      </c>
    </row>
    <row r="161" spans="1:12">
      <c r="A161" s="11" t="s">
        <v>149</v>
      </c>
      <c r="D161" s="11" t="s">
        <v>260</v>
      </c>
      <c r="E161" s="19" t="s">
        <v>411</v>
      </c>
      <c r="F161" s="10">
        <v>42036</v>
      </c>
      <c r="G161" s="10">
        <v>45689</v>
      </c>
      <c r="H161" s="11">
        <v>11</v>
      </c>
      <c r="I161" s="20" t="s">
        <v>259</v>
      </c>
      <c r="J161" s="11" t="s">
        <v>261</v>
      </c>
      <c r="K161" s="11" t="s">
        <v>945</v>
      </c>
      <c r="L161" s="11">
        <v>2</v>
      </c>
    </row>
    <row r="162" spans="1:12">
      <c r="A162" s="11" t="s">
        <v>150</v>
      </c>
      <c r="D162" s="11" t="s">
        <v>260</v>
      </c>
      <c r="E162" s="19" t="s">
        <v>412</v>
      </c>
      <c r="F162" s="10">
        <v>42036</v>
      </c>
      <c r="G162" s="10">
        <v>45689</v>
      </c>
      <c r="H162" s="11">
        <v>11</v>
      </c>
      <c r="I162" s="20" t="s">
        <v>259</v>
      </c>
      <c r="J162" s="11" t="s">
        <v>261</v>
      </c>
      <c r="K162" s="11" t="s">
        <v>945</v>
      </c>
      <c r="L162" s="11">
        <v>2</v>
      </c>
    </row>
    <row r="163" spans="1:12">
      <c r="A163" s="11" t="s">
        <v>151</v>
      </c>
      <c r="D163" s="11" t="s">
        <v>260</v>
      </c>
      <c r="E163" s="19" t="s">
        <v>413</v>
      </c>
      <c r="F163" s="10">
        <v>42036</v>
      </c>
      <c r="G163" s="10">
        <v>45689</v>
      </c>
      <c r="H163" s="11">
        <v>11</v>
      </c>
      <c r="I163" s="20" t="s">
        <v>259</v>
      </c>
      <c r="J163" s="11" t="s">
        <v>261</v>
      </c>
      <c r="K163" s="11" t="s">
        <v>945</v>
      </c>
      <c r="L163" s="11">
        <v>2</v>
      </c>
    </row>
    <row r="164" spans="1:12">
      <c r="A164" s="11" t="s">
        <v>152</v>
      </c>
      <c r="D164" s="11" t="s">
        <v>260</v>
      </c>
      <c r="E164" s="19" t="s">
        <v>414</v>
      </c>
      <c r="F164" s="10">
        <v>42036</v>
      </c>
      <c r="G164" s="10">
        <v>45689</v>
      </c>
      <c r="H164" s="11">
        <v>11</v>
      </c>
      <c r="I164" s="20" t="s">
        <v>259</v>
      </c>
      <c r="J164" s="11" t="s">
        <v>261</v>
      </c>
      <c r="K164" s="11" t="s">
        <v>945</v>
      </c>
      <c r="L164" s="11">
        <v>2</v>
      </c>
    </row>
    <row r="165" spans="1:12">
      <c r="A165" s="11" t="s">
        <v>153</v>
      </c>
      <c r="D165" s="11" t="s">
        <v>260</v>
      </c>
      <c r="E165" s="19" t="s">
        <v>415</v>
      </c>
      <c r="F165" s="10">
        <v>42036</v>
      </c>
      <c r="G165" s="10">
        <v>45689</v>
      </c>
      <c r="H165" s="11">
        <v>11</v>
      </c>
      <c r="I165" s="20" t="s">
        <v>259</v>
      </c>
      <c r="J165" s="11" t="s">
        <v>261</v>
      </c>
      <c r="K165" s="11" t="s">
        <v>945</v>
      </c>
      <c r="L165" s="11">
        <v>2</v>
      </c>
    </row>
    <row r="166" spans="1:12">
      <c r="A166" s="11" t="s">
        <v>154</v>
      </c>
      <c r="D166" s="11" t="s">
        <v>260</v>
      </c>
      <c r="E166" s="19" t="s">
        <v>416</v>
      </c>
      <c r="F166" s="10">
        <v>42036</v>
      </c>
      <c r="G166" s="10">
        <v>45689</v>
      </c>
      <c r="H166" s="11">
        <v>11</v>
      </c>
      <c r="I166" s="20" t="s">
        <v>259</v>
      </c>
      <c r="J166" s="11" t="s">
        <v>261</v>
      </c>
      <c r="K166" s="11" t="s">
        <v>945</v>
      </c>
      <c r="L166" s="11">
        <v>2</v>
      </c>
    </row>
    <row r="167" spans="1:12">
      <c r="A167" s="11" t="s">
        <v>155</v>
      </c>
      <c r="D167" s="11" t="s">
        <v>260</v>
      </c>
      <c r="E167" s="19" t="s">
        <v>417</v>
      </c>
      <c r="F167" s="10">
        <v>42036</v>
      </c>
      <c r="G167" s="10">
        <v>45689</v>
      </c>
      <c r="H167" s="11">
        <v>11</v>
      </c>
      <c r="I167" s="20" t="s">
        <v>259</v>
      </c>
      <c r="J167" s="11" t="s">
        <v>261</v>
      </c>
      <c r="K167" s="11" t="s">
        <v>945</v>
      </c>
      <c r="L167" s="11">
        <v>2</v>
      </c>
    </row>
    <row r="168" spans="1:12">
      <c r="A168" s="11" t="s">
        <v>156</v>
      </c>
      <c r="D168" s="11" t="s">
        <v>260</v>
      </c>
      <c r="E168" s="19" t="s">
        <v>418</v>
      </c>
      <c r="F168" s="10">
        <v>42036</v>
      </c>
      <c r="G168" s="10">
        <v>45689</v>
      </c>
      <c r="H168" s="11">
        <v>11</v>
      </c>
      <c r="I168" s="20" t="s">
        <v>259</v>
      </c>
      <c r="J168" s="11" t="s">
        <v>261</v>
      </c>
      <c r="K168" s="11" t="s">
        <v>945</v>
      </c>
      <c r="L168" s="11">
        <v>2</v>
      </c>
    </row>
    <row r="169" spans="1:12">
      <c r="A169" s="11" t="s">
        <v>157</v>
      </c>
      <c r="D169" s="11" t="s">
        <v>260</v>
      </c>
      <c r="E169" s="19" t="s">
        <v>419</v>
      </c>
      <c r="F169" s="10">
        <v>42036</v>
      </c>
      <c r="G169" s="10">
        <v>45689</v>
      </c>
      <c r="H169" s="11">
        <v>11</v>
      </c>
      <c r="I169" s="20" t="s">
        <v>259</v>
      </c>
      <c r="J169" s="11" t="s">
        <v>261</v>
      </c>
      <c r="K169" s="11" t="s">
        <v>945</v>
      </c>
      <c r="L169" s="11">
        <v>2</v>
      </c>
    </row>
    <row r="170" spans="1:12">
      <c r="A170" s="11" t="s">
        <v>158</v>
      </c>
      <c r="D170" s="11" t="s">
        <v>260</v>
      </c>
      <c r="E170" s="19" t="s">
        <v>420</v>
      </c>
      <c r="F170" s="10">
        <v>42036</v>
      </c>
      <c r="G170" s="10">
        <v>45689</v>
      </c>
      <c r="H170" s="11">
        <v>11</v>
      </c>
      <c r="I170" s="20" t="s">
        <v>259</v>
      </c>
      <c r="J170" s="11" t="s">
        <v>261</v>
      </c>
      <c r="K170" s="11" t="s">
        <v>945</v>
      </c>
      <c r="L170" s="11">
        <v>2</v>
      </c>
    </row>
    <row r="171" spans="1:12">
      <c r="A171" s="11" t="s">
        <v>159</v>
      </c>
      <c r="D171" s="11" t="s">
        <v>260</v>
      </c>
      <c r="E171" s="19" t="s">
        <v>421</v>
      </c>
      <c r="F171" s="10">
        <v>42036</v>
      </c>
      <c r="G171" s="10">
        <v>45689</v>
      </c>
      <c r="H171" s="11">
        <v>11</v>
      </c>
      <c r="I171" s="20" t="s">
        <v>259</v>
      </c>
      <c r="J171" s="11" t="s">
        <v>261</v>
      </c>
      <c r="K171" s="11" t="s">
        <v>945</v>
      </c>
      <c r="L171" s="11">
        <v>2</v>
      </c>
    </row>
    <row r="172" spans="1:12">
      <c r="A172" s="11" t="s">
        <v>160</v>
      </c>
      <c r="D172" s="11" t="s">
        <v>260</v>
      </c>
      <c r="E172" s="19" t="s">
        <v>422</v>
      </c>
      <c r="F172" s="10">
        <v>42036</v>
      </c>
      <c r="G172" s="10">
        <v>45689</v>
      </c>
      <c r="H172" s="11">
        <v>11</v>
      </c>
      <c r="I172" s="20" t="s">
        <v>259</v>
      </c>
      <c r="J172" s="11" t="s">
        <v>261</v>
      </c>
      <c r="K172" s="11" t="s">
        <v>945</v>
      </c>
      <c r="L172" s="11">
        <v>2</v>
      </c>
    </row>
    <row r="173" spans="1:12">
      <c r="A173" s="11" t="s">
        <v>161</v>
      </c>
      <c r="D173" s="11" t="s">
        <v>260</v>
      </c>
      <c r="E173" s="19" t="s">
        <v>423</v>
      </c>
      <c r="F173" s="10">
        <v>42036</v>
      </c>
      <c r="G173" s="10">
        <v>45689</v>
      </c>
      <c r="H173" s="11">
        <v>11</v>
      </c>
      <c r="I173" s="20" t="s">
        <v>259</v>
      </c>
      <c r="J173" s="11" t="s">
        <v>261</v>
      </c>
      <c r="K173" s="11" t="s">
        <v>945</v>
      </c>
      <c r="L173" s="11">
        <v>2</v>
      </c>
    </row>
    <row r="174" spans="1:12">
      <c r="A174" s="11" t="s">
        <v>162</v>
      </c>
      <c r="D174" s="11" t="s">
        <v>260</v>
      </c>
      <c r="E174" s="19" t="s">
        <v>424</v>
      </c>
      <c r="F174" s="10">
        <v>42036</v>
      </c>
      <c r="G174" s="10">
        <v>45689</v>
      </c>
      <c r="H174" s="11">
        <v>11</v>
      </c>
      <c r="I174" s="20" t="s">
        <v>259</v>
      </c>
      <c r="J174" s="11" t="s">
        <v>261</v>
      </c>
      <c r="K174" s="11" t="s">
        <v>945</v>
      </c>
      <c r="L174" s="11">
        <v>2</v>
      </c>
    </row>
    <row r="175" spans="1:12">
      <c r="A175" s="11" t="s">
        <v>163</v>
      </c>
      <c r="D175" s="11" t="s">
        <v>260</v>
      </c>
      <c r="E175" s="19" t="s">
        <v>425</v>
      </c>
      <c r="F175" s="10">
        <v>42036</v>
      </c>
      <c r="G175" s="10">
        <v>45689</v>
      </c>
      <c r="H175" s="11">
        <v>11</v>
      </c>
      <c r="I175" s="20" t="s">
        <v>259</v>
      </c>
      <c r="J175" s="11" t="s">
        <v>261</v>
      </c>
      <c r="K175" s="11" t="s">
        <v>945</v>
      </c>
      <c r="L175" s="11">
        <v>2</v>
      </c>
    </row>
    <row r="176" spans="1:12">
      <c r="A176" s="11" t="s">
        <v>164</v>
      </c>
      <c r="D176" s="11" t="s">
        <v>260</v>
      </c>
      <c r="E176" s="19" t="s">
        <v>426</v>
      </c>
      <c r="F176" s="10">
        <v>42036</v>
      </c>
      <c r="G176" s="10">
        <v>45689</v>
      </c>
      <c r="H176" s="11">
        <v>11</v>
      </c>
      <c r="I176" s="20" t="s">
        <v>259</v>
      </c>
      <c r="J176" s="11" t="s">
        <v>261</v>
      </c>
      <c r="K176" s="11" t="s">
        <v>945</v>
      </c>
      <c r="L176" s="11">
        <v>2</v>
      </c>
    </row>
    <row r="177" spans="1:12">
      <c r="A177" s="11" t="s">
        <v>165</v>
      </c>
      <c r="D177" s="11" t="s">
        <v>260</v>
      </c>
      <c r="E177" s="19" t="s">
        <v>427</v>
      </c>
      <c r="F177" s="10">
        <v>42036</v>
      </c>
      <c r="G177" s="10">
        <v>45689</v>
      </c>
      <c r="H177" s="11">
        <v>11</v>
      </c>
      <c r="I177" s="20" t="s">
        <v>259</v>
      </c>
      <c r="J177" s="11" t="s">
        <v>261</v>
      </c>
      <c r="K177" s="11" t="s">
        <v>945</v>
      </c>
      <c r="L177" s="11">
        <v>2</v>
      </c>
    </row>
    <row r="178" spans="1:12">
      <c r="A178" s="11" t="s">
        <v>166</v>
      </c>
      <c r="D178" s="11" t="s">
        <v>260</v>
      </c>
      <c r="E178" s="19" t="s">
        <v>428</v>
      </c>
      <c r="F178" s="10">
        <v>42036</v>
      </c>
      <c r="G178" s="10">
        <v>45689</v>
      </c>
      <c r="H178" s="11">
        <v>11</v>
      </c>
      <c r="I178" s="20" t="s">
        <v>259</v>
      </c>
      <c r="J178" s="11" t="s">
        <v>261</v>
      </c>
      <c r="K178" s="11" t="s">
        <v>945</v>
      </c>
      <c r="L178" s="11">
        <v>2</v>
      </c>
    </row>
    <row r="179" spans="1:12">
      <c r="A179" s="11" t="s">
        <v>167</v>
      </c>
      <c r="D179" s="11" t="s">
        <v>260</v>
      </c>
      <c r="E179" s="19" t="s">
        <v>429</v>
      </c>
      <c r="F179" s="10">
        <v>42036</v>
      </c>
      <c r="G179" s="10">
        <v>45689</v>
      </c>
      <c r="H179" s="11">
        <v>11</v>
      </c>
      <c r="I179" s="20" t="s">
        <v>259</v>
      </c>
      <c r="J179" s="11" t="s">
        <v>261</v>
      </c>
      <c r="K179" s="11" t="s">
        <v>945</v>
      </c>
      <c r="L179" s="11">
        <v>2</v>
      </c>
    </row>
    <row r="180" spans="1:12">
      <c r="A180" s="11" t="s">
        <v>168</v>
      </c>
      <c r="D180" s="11" t="s">
        <v>260</v>
      </c>
      <c r="E180" s="19" t="s">
        <v>430</v>
      </c>
      <c r="F180" s="10">
        <v>42036</v>
      </c>
      <c r="G180" s="10">
        <v>45689</v>
      </c>
      <c r="H180" s="11">
        <v>11</v>
      </c>
      <c r="I180" s="20" t="s">
        <v>259</v>
      </c>
      <c r="J180" s="11" t="s">
        <v>261</v>
      </c>
      <c r="K180" s="11" t="s">
        <v>945</v>
      </c>
      <c r="L180" s="11">
        <v>2</v>
      </c>
    </row>
    <row r="181" spans="1:12">
      <c r="A181" s="11" t="s">
        <v>169</v>
      </c>
      <c r="D181" s="11" t="s">
        <v>260</v>
      </c>
      <c r="E181" s="19" t="s">
        <v>431</v>
      </c>
      <c r="F181" s="10">
        <v>42036</v>
      </c>
      <c r="G181" s="10">
        <v>45689</v>
      </c>
      <c r="H181" s="11">
        <v>11</v>
      </c>
      <c r="I181" s="20" t="s">
        <v>259</v>
      </c>
      <c r="J181" s="11" t="s">
        <v>261</v>
      </c>
      <c r="K181" s="11" t="s">
        <v>945</v>
      </c>
      <c r="L181" s="11">
        <v>2</v>
      </c>
    </row>
    <row r="182" spans="1:12">
      <c r="A182" s="11" t="s">
        <v>170</v>
      </c>
      <c r="D182" s="11" t="s">
        <v>260</v>
      </c>
      <c r="E182" s="19" t="s">
        <v>432</v>
      </c>
      <c r="F182" s="10">
        <v>42036</v>
      </c>
      <c r="G182" s="10">
        <v>45689</v>
      </c>
      <c r="H182" s="11">
        <v>11</v>
      </c>
      <c r="I182" s="20" t="s">
        <v>259</v>
      </c>
      <c r="J182" s="11" t="s">
        <v>261</v>
      </c>
      <c r="K182" s="11" t="s">
        <v>945</v>
      </c>
      <c r="L182" s="11">
        <v>2</v>
      </c>
    </row>
    <row r="183" spans="1:12">
      <c r="A183" s="11" t="s">
        <v>171</v>
      </c>
      <c r="D183" s="11" t="s">
        <v>260</v>
      </c>
      <c r="E183" s="19" t="s">
        <v>433</v>
      </c>
      <c r="F183" s="10">
        <v>42036</v>
      </c>
      <c r="G183" s="10">
        <v>45689</v>
      </c>
      <c r="H183" s="11">
        <v>11</v>
      </c>
      <c r="I183" s="20" t="s">
        <v>259</v>
      </c>
      <c r="J183" s="11" t="s">
        <v>261</v>
      </c>
      <c r="K183" s="11" t="s">
        <v>945</v>
      </c>
      <c r="L183" s="11">
        <v>2</v>
      </c>
    </row>
    <row r="184" spans="1:12">
      <c r="A184" s="11" t="s">
        <v>172</v>
      </c>
      <c r="D184" s="11" t="s">
        <v>260</v>
      </c>
      <c r="E184" s="19" t="s">
        <v>434</v>
      </c>
      <c r="F184" s="10">
        <v>42036</v>
      </c>
      <c r="G184" s="10">
        <v>45689</v>
      </c>
      <c r="H184" s="11">
        <v>11</v>
      </c>
      <c r="I184" s="20" t="s">
        <v>259</v>
      </c>
      <c r="J184" s="11" t="s">
        <v>261</v>
      </c>
      <c r="K184" s="11" t="s">
        <v>945</v>
      </c>
      <c r="L184" s="11">
        <v>2</v>
      </c>
    </row>
    <row r="185" spans="1:12">
      <c r="A185" s="11" t="s">
        <v>173</v>
      </c>
      <c r="D185" s="11" t="s">
        <v>260</v>
      </c>
      <c r="E185" s="19" t="s">
        <v>435</v>
      </c>
      <c r="F185" s="10">
        <v>42036</v>
      </c>
      <c r="G185" s="10">
        <v>45689</v>
      </c>
      <c r="H185" s="11">
        <v>11</v>
      </c>
      <c r="I185" s="20" t="s">
        <v>259</v>
      </c>
      <c r="J185" s="11" t="s">
        <v>261</v>
      </c>
      <c r="K185" s="11" t="s">
        <v>945</v>
      </c>
      <c r="L185" s="11">
        <v>2</v>
      </c>
    </row>
    <row r="186" spans="1:12">
      <c r="A186" s="11" t="s">
        <v>174</v>
      </c>
      <c r="D186" s="11" t="s">
        <v>260</v>
      </c>
      <c r="E186" s="19" t="s">
        <v>436</v>
      </c>
      <c r="F186" s="10">
        <v>42036</v>
      </c>
      <c r="G186" s="10">
        <v>45689</v>
      </c>
      <c r="H186" s="11">
        <v>11</v>
      </c>
      <c r="I186" s="20" t="s">
        <v>259</v>
      </c>
      <c r="J186" s="11" t="s">
        <v>261</v>
      </c>
      <c r="K186" s="11" t="s">
        <v>945</v>
      </c>
      <c r="L186" s="11">
        <v>2</v>
      </c>
    </row>
    <row r="187" spans="1:12">
      <c r="A187" s="11" t="s">
        <v>175</v>
      </c>
      <c r="D187" s="11" t="s">
        <v>260</v>
      </c>
      <c r="E187" s="19" t="s">
        <v>437</v>
      </c>
      <c r="F187" s="10">
        <v>42036</v>
      </c>
      <c r="G187" s="10">
        <v>45689</v>
      </c>
      <c r="H187" s="11">
        <v>11</v>
      </c>
      <c r="I187" s="20" t="s">
        <v>259</v>
      </c>
      <c r="J187" s="11" t="s">
        <v>261</v>
      </c>
      <c r="K187" s="11" t="s">
        <v>945</v>
      </c>
      <c r="L187" s="11">
        <v>2</v>
      </c>
    </row>
    <row r="188" spans="1:12">
      <c r="A188" s="11" t="s">
        <v>176</v>
      </c>
      <c r="D188" s="11" t="s">
        <v>260</v>
      </c>
      <c r="E188" s="19" t="s">
        <v>438</v>
      </c>
      <c r="F188" s="10">
        <v>42036</v>
      </c>
      <c r="G188" s="10">
        <v>45689</v>
      </c>
      <c r="H188" s="11">
        <v>11</v>
      </c>
      <c r="I188" s="20" t="s">
        <v>259</v>
      </c>
      <c r="J188" s="11" t="s">
        <v>261</v>
      </c>
      <c r="K188" s="11" t="s">
        <v>945</v>
      </c>
      <c r="L188" s="11">
        <v>2</v>
      </c>
    </row>
    <row r="189" spans="1:12">
      <c r="A189" s="11" t="s">
        <v>177</v>
      </c>
      <c r="D189" s="11" t="s">
        <v>260</v>
      </c>
      <c r="E189" s="19" t="s">
        <v>439</v>
      </c>
      <c r="F189" s="10">
        <v>42036</v>
      </c>
      <c r="G189" s="10">
        <v>45689</v>
      </c>
      <c r="H189" s="11">
        <v>11</v>
      </c>
      <c r="I189" s="20" t="s">
        <v>259</v>
      </c>
      <c r="J189" s="11" t="s">
        <v>261</v>
      </c>
      <c r="K189" s="11" t="s">
        <v>945</v>
      </c>
      <c r="L189" s="11">
        <v>2</v>
      </c>
    </row>
    <row r="190" spans="1:12">
      <c r="A190" s="11" t="s">
        <v>178</v>
      </c>
      <c r="D190" s="11" t="s">
        <v>260</v>
      </c>
      <c r="E190" s="19" t="s">
        <v>440</v>
      </c>
      <c r="F190" s="10">
        <v>42036</v>
      </c>
      <c r="G190" s="10">
        <v>45689</v>
      </c>
      <c r="H190" s="11">
        <v>11</v>
      </c>
      <c r="I190" s="20" t="s">
        <v>259</v>
      </c>
      <c r="J190" s="11" t="s">
        <v>261</v>
      </c>
      <c r="K190" s="11" t="s">
        <v>945</v>
      </c>
      <c r="L190" s="11">
        <v>2</v>
      </c>
    </row>
    <row r="191" spans="1:12">
      <c r="A191" s="11" t="s">
        <v>179</v>
      </c>
      <c r="D191" s="11" t="s">
        <v>260</v>
      </c>
      <c r="E191" s="19" t="s">
        <v>441</v>
      </c>
      <c r="F191" s="10">
        <v>42036</v>
      </c>
      <c r="G191" s="10">
        <v>45689</v>
      </c>
      <c r="H191" s="11">
        <v>11</v>
      </c>
      <c r="I191" s="20" t="s">
        <v>259</v>
      </c>
      <c r="J191" s="11" t="s">
        <v>261</v>
      </c>
      <c r="K191" s="11" t="s">
        <v>945</v>
      </c>
      <c r="L191" s="11">
        <v>2</v>
      </c>
    </row>
    <row r="192" spans="1:12">
      <c r="A192" s="11" t="s">
        <v>180</v>
      </c>
      <c r="D192" s="11" t="s">
        <v>260</v>
      </c>
      <c r="E192" s="19" t="s">
        <v>442</v>
      </c>
      <c r="F192" s="10">
        <v>42036</v>
      </c>
      <c r="G192" s="10">
        <v>45689</v>
      </c>
      <c r="H192" s="11">
        <v>11</v>
      </c>
      <c r="I192" s="20" t="s">
        <v>259</v>
      </c>
      <c r="J192" s="11" t="s">
        <v>261</v>
      </c>
      <c r="K192" s="11" t="s">
        <v>945</v>
      </c>
      <c r="L192" s="11">
        <v>2</v>
      </c>
    </row>
    <row r="193" spans="1:12">
      <c r="A193" s="11" t="s">
        <v>181</v>
      </c>
      <c r="D193" s="11" t="s">
        <v>260</v>
      </c>
      <c r="E193" s="19" t="s">
        <v>443</v>
      </c>
      <c r="F193" s="10">
        <v>42036</v>
      </c>
      <c r="G193" s="10">
        <v>45689</v>
      </c>
      <c r="H193" s="11">
        <v>11</v>
      </c>
      <c r="I193" s="20" t="s">
        <v>259</v>
      </c>
      <c r="J193" s="11" t="s">
        <v>261</v>
      </c>
      <c r="K193" s="11" t="s">
        <v>945</v>
      </c>
      <c r="L193" s="11">
        <v>2</v>
      </c>
    </row>
    <row r="194" spans="1:12">
      <c r="A194" s="11" t="s">
        <v>182</v>
      </c>
      <c r="D194" s="11" t="s">
        <v>260</v>
      </c>
      <c r="E194" s="19" t="s">
        <v>444</v>
      </c>
      <c r="F194" s="10">
        <v>42036</v>
      </c>
      <c r="G194" s="10">
        <v>45689</v>
      </c>
      <c r="H194" s="11">
        <v>11</v>
      </c>
      <c r="I194" s="20" t="s">
        <v>259</v>
      </c>
      <c r="J194" s="11" t="s">
        <v>261</v>
      </c>
      <c r="K194" s="11" t="s">
        <v>945</v>
      </c>
      <c r="L194" s="11">
        <v>2</v>
      </c>
    </row>
    <row r="195" spans="1:12">
      <c r="A195" s="11" t="s">
        <v>183</v>
      </c>
      <c r="D195" s="11" t="s">
        <v>260</v>
      </c>
      <c r="E195" s="19" t="s">
        <v>445</v>
      </c>
      <c r="F195" s="10">
        <v>42036</v>
      </c>
      <c r="G195" s="10">
        <v>45689</v>
      </c>
      <c r="H195" s="11">
        <v>11</v>
      </c>
      <c r="I195" s="20" t="s">
        <v>259</v>
      </c>
      <c r="J195" s="11" t="s">
        <v>261</v>
      </c>
      <c r="K195" s="11" t="s">
        <v>945</v>
      </c>
      <c r="L195" s="11">
        <v>2</v>
      </c>
    </row>
    <row r="196" spans="1:12">
      <c r="A196" s="11" t="s">
        <v>184</v>
      </c>
      <c r="D196" s="11" t="s">
        <v>260</v>
      </c>
      <c r="E196" s="19" t="s">
        <v>446</v>
      </c>
      <c r="F196" s="10">
        <v>42036</v>
      </c>
      <c r="G196" s="10">
        <v>45689</v>
      </c>
      <c r="H196" s="11">
        <v>11</v>
      </c>
      <c r="I196" s="20" t="s">
        <v>259</v>
      </c>
      <c r="J196" s="11" t="s">
        <v>261</v>
      </c>
      <c r="K196" s="11" t="s">
        <v>945</v>
      </c>
      <c r="L196" s="11">
        <v>2</v>
      </c>
    </row>
    <row r="197" spans="1:12">
      <c r="A197" s="11" t="s">
        <v>185</v>
      </c>
      <c r="D197" s="11" t="s">
        <v>260</v>
      </c>
      <c r="E197" s="19" t="s">
        <v>447</v>
      </c>
      <c r="F197" s="10">
        <v>42036</v>
      </c>
      <c r="G197" s="10">
        <v>45689</v>
      </c>
      <c r="H197" s="11">
        <v>11</v>
      </c>
      <c r="I197" s="20" t="s">
        <v>259</v>
      </c>
      <c r="J197" s="11" t="s">
        <v>261</v>
      </c>
      <c r="K197" s="11" t="s">
        <v>945</v>
      </c>
      <c r="L197" s="11">
        <v>2</v>
      </c>
    </row>
    <row r="198" spans="1:12">
      <c r="A198" s="11" t="s">
        <v>186</v>
      </c>
      <c r="D198" s="11" t="s">
        <v>260</v>
      </c>
      <c r="E198" s="19" t="s">
        <v>448</v>
      </c>
      <c r="F198" s="10">
        <v>42036</v>
      </c>
      <c r="G198" s="10">
        <v>45689</v>
      </c>
      <c r="H198" s="11">
        <v>11</v>
      </c>
      <c r="I198" s="20" t="s">
        <v>259</v>
      </c>
      <c r="J198" s="11" t="s">
        <v>261</v>
      </c>
      <c r="K198" s="11" t="s">
        <v>945</v>
      </c>
      <c r="L198" s="11">
        <v>2</v>
      </c>
    </row>
    <row r="199" spans="1:12">
      <c r="A199" s="11" t="s">
        <v>187</v>
      </c>
      <c r="D199" s="11" t="s">
        <v>260</v>
      </c>
      <c r="E199" s="19" t="s">
        <v>449</v>
      </c>
      <c r="F199" s="10">
        <v>42036</v>
      </c>
      <c r="G199" s="10">
        <v>45689</v>
      </c>
      <c r="H199" s="11">
        <v>11</v>
      </c>
      <c r="I199" s="20" t="s">
        <v>259</v>
      </c>
      <c r="J199" s="11" t="s">
        <v>261</v>
      </c>
      <c r="K199" s="11" t="s">
        <v>945</v>
      </c>
      <c r="L199" s="11">
        <v>2</v>
      </c>
    </row>
    <row r="200" spans="1:12">
      <c r="A200" s="11" t="s">
        <v>188</v>
      </c>
      <c r="D200" s="11" t="s">
        <v>260</v>
      </c>
      <c r="E200" s="19" t="s">
        <v>450</v>
      </c>
      <c r="F200" s="10">
        <v>42036</v>
      </c>
      <c r="G200" s="10">
        <v>45689</v>
      </c>
      <c r="H200" s="11">
        <v>11</v>
      </c>
      <c r="I200" s="20" t="s">
        <v>259</v>
      </c>
      <c r="J200" s="11" t="s">
        <v>261</v>
      </c>
      <c r="K200" s="11" t="s">
        <v>945</v>
      </c>
      <c r="L200" s="11">
        <v>2</v>
      </c>
    </row>
    <row r="201" spans="1:12">
      <c r="A201" s="11" t="s">
        <v>189</v>
      </c>
      <c r="D201" s="11" t="s">
        <v>260</v>
      </c>
      <c r="E201" s="19" t="s">
        <v>451</v>
      </c>
      <c r="F201" s="10">
        <v>42036</v>
      </c>
      <c r="G201" s="10">
        <v>45689</v>
      </c>
      <c r="H201" s="11">
        <v>11</v>
      </c>
      <c r="I201" s="20" t="s">
        <v>259</v>
      </c>
      <c r="J201" s="11" t="s">
        <v>261</v>
      </c>
      <c r="K201" s="11" t="s">
        <v>945</v>
      </c>
      <c r="L201" s="11">
        <v>2</v>
      </c>
    </row>
    <row r="202" spans="1:12">
      <c r="A202" s="11" t="s">
        <v>190</v>
      </c>
      <c r="D202" s="11" t="s">
        <v>260</v>
      </c>
      <c r="E202" s="19" t="s">
        <v>452</v>
      </c>
      <c r="F202" s="10">
        <v>42036</v>
      </c>
      <c r="G202" s="10">
        <v>45689</v>
      </c>
      <c r="H202" s="11">
        <v>11</v>
      </c>
      <c r="I202" s="20" t="s">
        <v>259</v>
      </c>
      <c r="J202" s="11" t="s">
        <v>261</v>
      </c>
      <c r="K202" s="11" t="s">
        <v>945</v>
      </c>
      <c r="L202" s="11">
        <v>2</v>
      </c>
    </row>
    <row r="203" spans="1:12">
      <c r="A203" s="11" t="s">
        <v>191</v>
      </c>
      <c r="D203" s="11" t="s">
        <v>260</v>
      </c>
      <c r="E203" s="19" t="s">
        <v>453</v>
      </c>
      <c r="F203" s="10">
        <v>42036</v>
      </c>
      <c r="G203" s="10">
        <v>45689</v>
      </c>
      <c r="H203" s="11">
        <v>11</v>
      </c>
      <c r="I203" s="20" t="s">
        <v>259</v>
      </c>
      <c r="J203" s="11" t="s">
        <v>261</v>
      </c>
      <c r="K203" s="11" t="s">
        <v>945</v>
      </c>
      <c r="L203" s="11">
        <v>2</v>
      </c>
    </row>
    <row r="204" spans="1:12">
      <c r="A204" s="11" t="s">
        <v>192</v>
      </c>
      <c r="D204" s="11" t="s">
        <v>260</v>
      </c>
      <c r="E204" s="19" t="s">
        <v>454</v>
      </c>
      <c r="F204" s="10">
        <v>42036</v>
      </c>
      <c r="G204" s="10">
        <v>45689</v>
      </c>
      <c r="H204" s="11">
        <v>11</v>
      </c>
      <c r="I204" s="20" t="s">
        <v>259</v>
      </c>
      <c r="J204" s="11" t="s">
        <v>261</v>
      </c>
      <c r="K204" s="11" t="s">
        <v>945</v>
      </c>
      <c r="L204" s="11">
        <v>2</v>
      </c>
    </row>
    <row r="205" spans="1:12">
      <c r="A205" s="11" t="s">
        <v>193</v>
      </c>
      <c r="D205" s="11" t="s">
        <v>260</v>
      </c>
      <c r="E205" s="19" t="s">
        <v>455</v>
      </c>
      <c r="F205" s="10">
        <v>42036</v>
      </c>
      <c r="G205" s="10">
        <v>45689</v>
      </c>
      <c r="H205" s="11">
        <v>11</v>
      </c>
      <c r="I205" s="20" t="s">
        <v>259</v>
      </c>
      <c r="J205" s="11" t="s">
        <v>261</v>
      </c>
      <c r="K205" s="11" t="s">
        <v>945</v>
      </c>
      <c r="L205" s="11">
        <v>2</v>
      </c>
    </row>
    <row r="206" spans="1:12">
      <c r="A206" s="11" t="s">
        <v>194</v>
      </c>
      <c r="D206" s="11" t="s">
        <v>260</v>
      </c>
      <c r="E206" s="19" t="s">
        <v>456</v>
      </c>
      <c r="F206" s="10">
        <v>42036</v>
      </c>
      <c r="G206" s="10">
        <v>45689</v>
      </c>
      <c r="H206" s="11">
        <v>11</v>
      </c>
      <c r="I206" s="20" t="s">
        <v>259</v>
      </c>
      <c r="J206" s="11" t="s">
        <v>261</v>
      </c>
      <c r="K206" s="11" t="s">
        <v>945</v>
      </c>
      <c r="L206" s="11">
        <v>2</v>
      </c>
    </row>
    <row r="207" spans="1:12">
      <c r="A207" s="11" t="s">
        <v>195</v>
      </c>
      <c r="D207" s="11" t="s">
        <v>260</v>
      </c>
      <c r="E207" s="19" t="s">
        <v>457</v>
      </c>
      <c r="F207" s="10">
        <v>42036</v>
      </c>
      <c r="G207" s="10">
        <v>45689</v>
      </c>
      <c r="H207" s="11">
        <v>11</v>
      </c>
      <c r="I207" s="20" t="s">
        <v>259</v>
      </c>
      <c r="J207" s="11" t="s">
        <v>261</v>
      </c>
      <c r="K207" s="11" t="s">
        <v>945</v>
      </c>
      <c r="L207" s="11">
        <v>2</v>
      </c>
    </row>
    <row r="208" spans="1:12">
      <c r="A208" s="11" t="s">
        <v>196</v>
      </c>
      <c r="D208" s="11" t="s">
        <v>260</v>
      </c>
      <c r="E208" s="19" t="s">
        <v>458</v>
      </c>
      <c r="F208" s="10">
        <v>42036</v>
      </c>
      <c r="G208" s="10">
        <v>45689</v>
      </c>
      <c r="H208" s="11">
        <v>11</v>
      </c>
      <c r="I208" s="20" t="s">
        <v>259</v>
      </c>
      <c r="J208" s="11" t="s">
        <v>261</v>
      </c>
      <c r="K208" s="11" t="s">
        <v>945</v>
      </c>
      <c r="L208" s="11">
        <v>2</v>
      </c>
    </row>
    <row r="209" spans="1:12">
      <c r="A209" s="11" t="s">
        <v>197</v>
      </c>
      <c r="D209" s="11" t="s">
        <v>260</v>
      </c>
      <c r="E209" s="19" t="s">
        <v>459</v>
      </c>
      <c r="F209" s="10">
        <v>42036</v>
      </c>
      <c r="G209" s="10">
        <v>45689</v>
      </c>
      <c r="H209" s="11">
        <v>11</v>
      </c>
      <c r="I209" s="20" t="s">
        <v>259</v>
      </c>
      <c r="J209" s="11" t="s">
        <v>261</v>
      </c>
      <c r="K209" s="11" t="s">
        <v>945</v>
      </c>
      <c r="L209" s="11">
        <v>2</v>
      </c>
    </row>
    <row r="210" spans="1:12">
      <c r="A210" s="11" t="s">
        <v>198</v>
      </c>
      <c r="D210" s="11" t="s">
        <v>260</v>
      </c>
      <c r="E210" s="19" t="s">
        <v>460</v>
      </c>
      <c r="F210" s="10">
        <v>42036</v>
      </c>
      <c r="G210" s="10">
        <v>45689</v>
      </c>
      <c r="H210" s="11">
        <v>11</v>
      </c>
      <c r="I210" s="20" t="s">
        <v>259</v>
      </c>
      <c r="J210" s="11" t="s">
        <v>261</v>
      </c>
      <c r="K210" s="11" t="s">
        <v>945</v>
      </c>
      <c r="L210" s="11">
        <v>2</v>
      </c>
    </row>
    <row r="211" spans="1:12">
      <c r="A211" s="11" t="s">
        <v>199</v>
      </c>
      <c r="D211" s="11" t="s">
        <v>260</v>
      </c>
      <c r="E211" s="19" t="s">
        <v>461</v>
      </c>
      <c r="F211" s="10">
        <v>42036</v>
      </c>
      <c r="G211" s="10">
        <v>45689</v>
      </c>
      <c r="H211" s="11">
        <v>11</v>
      </c>
      <c r="I211" s="20" t="s">
        <v>259</v>
      </c>
      <c r="J211" s="11" t="s">
        <v>261</v>
      </c>
      <c r="K211" s="11" t="s">
        <v>945</v>
      </c>
      <c r="L211" s="11">
        <v>2</v>
      </c>
    </row>
    <row r="212" spans="1:12">
      <c r="A212" s="11" t="s">
        <v>200</v>
      </c>
      <c r="D212" s="11" t="s">
        <v>260</v>
      </c>
      <c r="E212" s="19" t="s">
        <v>462</v>
      </c>
      <c r="F212" s="10">
        <v>42036</v>
      </c>
      <c r="G212" s="10">
        <v>45689</v>
      </c>
      <c r="H212" s="11">
        <v>11</v>
      </c>
      <c r="I212" s="20" t="s">
        <v>259</v>
      </c>
      <c r="J212" s="11" t="s">
        <v>261</v>
      </c>
      <c r="K212" s="11" t="s">
        <v>945</v>
      </c>
      <c r="L212" s="11">
        <v>2</v>
      </c>
    </row>
    <row r="213" spans="1:12">
      <c r="A213" s="11" t="s">
        <v>201</v>
      </c>
      <c r="D213" s="11" t="s">
        <v>260</v>
      </c>
      <c r="E213" s="19" t="s">
        <v>463</v>
      </c>
      <c r="F213" s="10">
        <v>42036</v>
      </c>
      <c r="G213" s="10">
        <v>45689</v>
      </c>
      <c r="H213" s="11">
        <v>11</v>
      </c>
      <c r="I213" s="20" t="s">
        <v>259</v>
      </c>
      <c r="J213" s="11" t="s">
        <v>261</v>
      </c>
      <c r="K213" s="11" t="s">
        <v>945</v>
      </c>
      <c r="L213" s="11">
        <v>2</v>
      </c>
    </row>
    <row r="214" spans="1:12">
      <c r="A214" s="11" t="s">
        <v>202</v>
      </c>
      <c r="D214" s="11" t="s">
        <v>260</v>
      </c>
      <c r="E214" s="19" t="s">
        <v>464</v>
      </c>
      <c r="F214" s="10">
        <v>42036</v>
      </c>
      <c r="G214" s="10">
        <v>45689</v>
      </c>
      <c r="H214" s="11">
        <v>11</v>
      </c>
      <c r="I214" s="20" t="s">
        <v>259</v>
      </c>
      <c r="J214" s="11" t="s">
        <v>261</v>
      </c>
      <c r="K214" s="11" t="s">
        <v>945</v>
      </c>
      <c r="L214" s="11">
        <v>2</v>
      </c>
    </row>
    <row r="215" spans="1:12">
      <c r="A215" s="11" t="s">
        <v>203</v>
      </c>
      <c r="D215" s="11" t="s">
        <v>260</v>
      </c>
      <c r="E215" s="19" t="s">
        <v>465</v>
      </c>
      <c r="F215" s="10">
        <v>42036</v>
      </c>
      <c r="G215" s="10">
        <v>45689</v>
      </c>
      <c r="H215" s="11">
        <v>11</v>
      </c>
      <c r="I215" s="20" t="s">
        <v>259</v>
      </c>
      <c r="J215" s="11" t="s">
        <v>261</v>
      </c>
      <c r="K215" s="11" t="s">
        <v>945</v>
      </c>
      <c r="L215" s="11">
        <v>2</v>
      </c>
    </row>
    <row r="216" spans="1:12">
      <c r="A216" s="11" t="s">
        <v>204</v>
      </c>
      <c r="D216" s="11" t="s">
        <v>260</v>
      </c>
      <c r="E216" s="19" t="s">
        <v>466</v>
      </c>
      <c r="F216" s="10">
        <v>42036</v>
      </c>
      <c r="G216" s="10">
        <v>45689</v>
      </c>
      <c r="H216" s="11">
        <v>11</v>
      </c>
      <c r="I216" s="20" t="s">
        <v>259</v>
      </c>
      <c r="J216" s="11" t="s">
        <v>261</v>
      </c>
      <c r="K216" s="11" t="s">
        <v>945</v>
      </c>
      <c r="L216" s="11">
        <v>2</v>
      </c>
    </row>
    <row r="217" spans="1:12">
      <c r="A217" s="11" t="s">
        <v>205</v>
      </c>
      <c r="D217" s="11" t="s">
        <v>260</v>
      </c>
      <c r="E217" s="19" t="s">
        <v>467</v>
      </c>
      <c r="F217" s="10">
        <v>42036</v>
      </c>
      <c r="G217" s="10">
        <v>45689</v>
      </c>
      <c r="H217" s="11">
        <v>11</v>
      </c>
      <c r="I217" s="20" t="s">
        <v>259</v>
      </c>
      <c r="J217" s="11" t="s">
        <v>261</v>
      </c>
      <c r="K217" s="11" t="s">
        <v>945</v>
      </c>
      <c r="L217" s="11">
        <v>2</v>
      </c>
    </row>
    <row r="218" spans="1:12">
      <c r="A218" s="11" t="s">
        <v>206</v>
      </c>
      <c r="D218" s="11" t="s">
        <v>260</v>
      </c>
      <c r="E218" s="19" t="s">
        <v>468</v>
      </c>
      <c r="F218" s="10">
        <v>42036</v>
      </c>
      <c r="G218" s="10">
        <v>45689</v>
      </c>
      <c r="H218" s="11">
        <v>11</v>
      </c>
      <c r="I218" s="20" t="s">
        <v>259</v>
      </c>
      <c r="J218" s="11" t="s">
        <v>261</v>
      </c>
      <c r="K218" s="11" t="s">
        <v>945</v>
      </c>
      <c r="L218" s="11">
        <v>2</v>
      </c>
    </row>
    <row r="219" spans="1:12">
      <c r="A219" s="11" t="s">
        <v>207</v>
      </c>
      <c r="D219" s="11" t="s">
        <v>260</v>
      </c>
      <c r="E219" s="19" t="s">
        <v>469</v>
      </c>
      <c r="F219" s="10">
        <v>42036</v>
      </c>
      <c r="G219" s="10">
        <v>45689</v>
      </c>
      <c r="H219" s="11">
        <v>11</v>
      </c>
      <c r="I219" s="20" t="s">
        <v>259</v>
      </c>
      <c r="J219" s="11" t="s">
        <v>261</v>
      </c>
      <c r="K219" s="11" t="s">
        <v>945</v>
      </c>
      <c r="L219" s="11">
        <v>2</v>
      </c>
    </row>
    <row r="220" spans="1:12">
      <c r="A220" s="11" t="s">
        <v>208</v>
      </c>
      <c r="D220" s="11" t="s">
        <v>260</v>
      </c>
      <c r="E220" s="19" t="s">
        <v>470</v>
      </c>
      <c r="F220" s="10">
        <v>42036</v>
      </c>
      <c r="G220" s="10">
        <v>45689</v>
      </c>
      <c r="H220" s="11">
        <v>11</v>
      </c>
      <c r="I220" s="20" t="s">
        <v>259</v>
      </c>
      <c r="J220" s="11" t="s">
        <v>261</v>
      </c>
      <c r="K220" s="11" t="s">
        <v>945</v>
      </c>
      <c r="L220" s="11">
        <v>2</v>
      </c>
    </row>
    <row r="221" spans="1:12">
      <c r="A221" s="11" t="s">
        <v>209</v>
      </c>
      <c r="D221" s="11" t="s">
        <v>260</v>
      </c>
      <c r="E221" s="19" t="s">
        <v>471</v>
      </c>
      <c r="F221" s="10">
        <v>42036</v>
      </c>
      <c r="G221" s="10">
        <v>45689</v>
      </c>
      <c r="H221" s="11">
        <v>11</v>
      </c>
      <c r="I221" s="20" t="s">
        <v>259</v>
      </c>
      <c r="J221" s="11" t="s">
        <v>261</v>
      </c>
      <c r="K221" s="11" t="s">
        <v>945</v>
      </c>
      <c r="L221" s="11">
        <v>2</v>
      </c>
    </row>
    <row r="222" spans="1:12">
      <c r="A222" s="11" t="s">
        <v>210</v>
      </c>
      <c r="D222" s="11" t="s">
        <v>260</v>
      </c>
      <c r="E222" s="19" t="s">
        <v>472</v>
      </c>
      <c r="F222" s="10">
        <v>42036</v>
      </c>
      <c r="G222" s="10">
        <v>45689</v>
      </c>
      <c r="H222" s="11">
        <v>11</v>
      </c>
      <c r="I222" s="20" t="s">
        <v>259</v>
      </c>
      <c r="J222" s="11" t="s">
        <v>261</v>
      </c>
      <c r="K222" s="11" t="s">
        <v>945</v>
      </c>
      <c r="L222" s="11">
        <v>2</v>
      </c>
    </row>
    <row r="223" spans="1:12">
      <c r="A223" s="11" t="s">
        <v>211</v>
      </c>
      <c r="D223" s="11" t="s">
        <v>260</v>
      </c>
      <c r="E223" s="19" t="s">
        <v>473</v>
      </c>
      <c r="F223" s="10">
        <v>42036</v>
      </c>
      <c r="G223" s="10">
        <v>45689</v>
      </c>
      <c r="H223" s="11">
        <v>11</v>
      </c>
      <c r="I223" s="20" t="s">
        <v>259</v>
      </c>
      <c r="J223" s="11" t="s">
        <v>261</v>
      </c>
      <c r="K223" s="11" t="s">
        <v>945</v>
      </c>
      <c r="L223" s="11">
        <v>2</v>
      </c>
    </row>
    <row r="224" spans="1:12">
      <c r="A224" s="11" t="s">
        <v>212</v>
      </c>
      <c r="D224" s="11" t="s">
        <v>260</v>
      </c>
      <c r="E224" s="19" t="s">
        <v>474</v>
      </c>
      <c r="F224" s="10">
        <v>42036</v>
      </c>
      <c r="G224" s="10">
        <v>45689</v>
      </c>
      <c r="H224" s="11">
        <v>11</v>
      </c>
      <c r="I224" s="20" t="s">
        <v>259</v>
      </c>
      <c r="J224" s="11" t="s">
        <v>261</v>
      </c>
      <c r="K224" s="11" t="s">
        <v>945</v>
      </c>
      <c r="L224" s="11">
        <v>2</v>
      </c>
    </row>
    <row r="225" spans="1:12">
      <c r="A225" s="11" t="s">
        <v>213</v>
      </c>
      <c r="D225" s="11" t="s">
        <v>260</v>
      </c>
      <c r="E225" s="19" t="s">
        <v>475</v>
      </c>
      <c r="F225" s="10">
        <v>42036</v>
      </c>
      <c r="G225" s="10">
        <v>45689</v>
      </c>
      <c r="H225" s="11">
        <v>11</v>
      </c>
      <c r="I225" s="20" t="s">
        <v>259</v>
      </c>
      <c r="J225" s="11" t="s">
        <v>261</v>
      </c>
      <c r="K225" s="11" t="s">
        <v>945</v>
      </c>
      <c r="L225" s="11">
        <v>2</v>
      </c>
    </row>
    <row r="226" spans="1:12">
      <c r="A226" s="11" t="s">
        <v>214</v>
      </c>
      <c r="D226" s="11" t="s">
        <v>260</v>
      </c>
      <c r="E226" s="19" t="s">
        <v>476</v>
      </c>
      <c r="F226" s="10">
        <v>42036</v>
      </c>
      <c r="G226" s="10">
        <v>45689</v>
      </c>
      <c r="H226" s="11">
        <v>11</v>
      </c>
      <c r="I226" s="20" t="s">
        <v>259</v>
      </c>
      <c r="J226" s="11" t="s">
        <v>261</v>
      </c>
      <c r="K226" s="11" t="s">
        <v>945</v>
      </c>
      <c r="L226" s="11">
        <v>2</v>
      </c>
    </row>
    <row r="227" spans="1:12">
      <c r="A227" s="11" t="s">
        <v>215</v>
      </c>
      <c r="D227" s="11" t="s">
        <v>260</v>
      </c>
      <c r="E227" s="19" t="s">
        <v>477</v>
      </c>
      <c r="F227" s="10">
        <v>42036</v>
      </c>
      <c r="G227" s="10">
        <v>45689</v>
      </c>
      <c r="H227" s="11">
        <v>11</v>
      </c>
      <c r="I227" s="20" t="s">
        <v>259</v>
      </c>
      <c r="J227" s="11" t="s">
        <v>261</v>
      </c>
      <c r="K227" s="11" t="s">
        <v>945</v>
      </c>
      <c r="L227" s="11">
        <v>2</v>
      </c>
    </row>
    <row r="228" spans="1:12">
      <c r="A228" s="11" t="s">
        <v>216</v>
      </c>
      <c r="D228" s="11" t="s">
        <v>260</v>
      </c>
      <c r="E228" s="19" t="s">
        <v>478</v>
      </c>
      <c r="F228" s="10">
        <v>42036</v>
      </c>
      <c r="G228" s="10">
        <v>45689</v>
      </c>
      <c r="H228" s="11">
        <v>11</v>
      </c>
      <c r="I228" s="20" t="s">
        <v>259</v>
      </c>
      <c r="J228" s="11" t="s">
        <v>261</v>
      </c>
      <c r="K228" s="11" t="s">
        <v>945</v>
      </c>
      <c r="L228" s="11">
        <v>2</v>
      </c>
    </row>
    <row r="229" spans="1:12">
      <c r="A229" s="11" t="s">
        <v>217</v>
      </c>
      <c r="D229" s="11" t="s">
        <v>260</v>
      </c>
      <c r="E229" s="19" t="s">
        <v>479</v>
      </c>
      <c r="F229" s="10">
        <v>42036</v>
      </c>
      <c r="G229" s="10">
        <v>45689</v>
      </c>
      <c r="H229" s="11">
        <v>11</v>
      </c>
      <c r="I229" s="20" t="s">
        <v>259</v>
      </c>
      <c r="J229" s="11" t="s">
        <v>261</v>
      </c>
      <c r="K229" s="11" t="s">
        <v>945</v>
      </c>
      <c r="L229" s="11">
        <v>2</v>
      </c>
    </row>
    <row r="230" spans="1:12">
      <c r="A230" s="11" t="s">
        <v>218</v>
      </c>
      <c r="D230" s="11" t="s">
        <v>260</v>
      </c>
      <c r="E230" s="19" t="s">
        <v>480</v>
      </c>
      <c r="F230" s="10">
        <v>42036</v>
      </c>
      <c r="G230" s="10">
        <v>45689</v>
      </c>
      <c r="H230" s="11">
        <v>11</v>
      </c>
      <c r="I230" s="20" t="s">
        <v>259</v>
      </c>
      <c r="J230" s="11" t="s">
        <v>261</v>
      </c>
      <c r="K230" s="11" t="s">
        <v>945</v>
      </c>
      <c r="L230" s="11">
        <v>2</v>
      </c>
    </row>
    <row r="231" spans="1:12">
      <c r="A231" s="11" t="s">
        <v>219</v>
      </c>
      <c r="D231" s="11" t="s">
        <v>260</v>
      </c>
      <c r="E231" s="19" t="s">
        <v>481</v>
      </c>
      <c r="F231" s="10">
        <v>42036</v>
      </c>
      <c r="G231" s="10">
        <v>45689</v>
      </c>
      <c r="H231" s="11">
        <v>11</v>
      </c>
      <c r="I231" s="20" t="s">
        <v>259</v>
      </c>
      <c r="J231" s="11" t="s">
        <v>261</v>
      </c>
      <c r="K231" s="11" t="s">
        <v>945</v>
      </c>
      <c r="L231" s="11">
        <v>2</v>
      </c>
    </row>
    <row r="232" spans="1:12">
      <c r="A232" s="11" t="s">
        <v>220</v>
      </c>
      <c r="D232" s="11" t="s">
        <v>260</v>
      </c>
      <c r="E232" s="19" t="s">
        <v>482</v>
      </c>
      <c r="F232" s="10">
        <v>42036</v>
      </c>
      <c r="G232" s="10">
        <v>45689</v>
      </c>
      <c r="H232" s="11">
        <v>11</v>
      </c>
      <c r="I232" s="20" t="s">
        <v>259</v>
      </c>
      <c r="J232" s="11" t="s">
        <v>261</v>
      </c>
      <c r="K232" s="11" t="s">
        <v>945</v>
      </c>
      <c r="L232" s="11">
        <v>2</v>
      </c>
    </row>
    <row r="233" spans="1:12">
      <c r="A233" s="11" t="s">
        <v>221</v>
      </c>
      <c r="D233" s="11" t="s">
        <v>260</v>
      </c>
      <c r="E233" s="19" t="s">
        <v>483</v>
      </c>
      <c r="F233" s="10">
        <v>42036</v>
      </c>
      <c r="G233" s="10">
        <v>45689</v>
      </c>
      <c r="H233" s="11">
        <v>11</v>
      </c>
      <c r="I233" s="20" t="s">
        <v>259</v>
      </c>
      <c r="J233" s="11" t="s">
        <v>261</v>
      </c>
      <c r="K233" s="11" t="s">
        <v>945</v>
      </c>
      <c r="L233" s="11">
        <v>2</v>
      </c>
    </row>
    <row r="234" spans="1:12">
      <c r="A234" s="11" t="s">
        <v>222</v>
      </c>
      <c r="D234" s="11" t="s">
        <v>260</v>
      </c>
      <c r="E234" s="19" t="s">
        <v>484</v>
      </c>
      <c r="F234" s="10">
        <v>42036</v>
      </c>
      <c r="G234" s="10">
        <v>45689</v>
      </c>
      <c r="H234" s="11">
        <v>11</v>
      </c>
      <c r="I234" s="20" t="s">
        <v>259</v>
      </c>
      <c r="J234" s="11" t="s">
        <v>261</v>
      </c>
      <c r="K234" s="11" t="s">
        <v>945</v>
      </c>
      <c r="L234" s="11">
        <v>2</v>
      </c>
    </row>
    <row r="235" spans="1:12">
      <c r="A235" s="11" t="s">
        <v>223</v>
      </c>
      <c r="D235" s="11" t="s">
        <v>260</v>
      </c>
      <c r="E235" s="19" t="s">
        <v>485</v>
      </c>
      <c r="F235" s="10">
        <v>42036</v>
      </c>
      <c r="G235" s="10">
        <v>45689</v>
      </c>
      <c r="H235" s="11">
        <v>11</v>
      </c>
      <c r="I235" s="20" t="s">
        <v>259</v>
      </c>
      <c r="J235" s="11" t="s">
        <v>261</v>
      </c>
      <c r="K235" s="11" t="s">
        <v>945</v>
      </c>
      <c r="L235" s="11">
        <v>2</v>
      </c>
    </row>
    <row r="236" spans="1:12">
      <c r="A236" s="11" t="s">
        <v>224</v>
      </c>
      <c r="D236" s="11" t="s">
        <v>260</v>
      </c>
      <c r="E236" s="19" t="s">
        <v>486</v>
      </c>
      <c r="F236" s="10">
        <v>42036</v>
      </c>
      <c r="G236" s="10">
        <v>45689</v>
      </c>
      <c r="H236" s="11">
        <v>11</v>
      </c>
      <c r="I236" s="20" t="s">
        <v>259</v>
      </c>
      <c r="J236" s="11" t="s">
        <v>261</v>
      </c>
      <c r="K236" s="11" t="s">
        <v>945</v>
      </c>
      <c r="L236" s="11">
        <v>2</v>
      </c>
    </row>
    <row r="237" spans="1:12">
      <c r="A237" s="11" t="s">
        <v>225</v>
      </c>
      <c r="D237" s="11" t="s">
        <v>260</v>
      </c>
      <c r="E237" s="19" t="s">
        <v>487</v>
      </c>
      <c r="F237" s="10">
        <v>42036</v>
      </c>
      <c r="G237" s="10">
        <v>45689</v>
      </c>
      <c r="H237" s="11">
        <v>11</v>
      </c>
      <c r="I237" s="20" t="s">
        <v>259</v>
      </c>
      <c r="J237" s="11" t="s">
        <v>261</v>
      </c>
      <c r="K237" s="11" t="s">
        <v>945</v>
      </c>
      <c r="L237" s="11">
        <v>2</v>
      </c>
    </row>
    <row r="238" spans="1:12">
      <c r="A238" s="11" t="s">
        <v>226</v>
      </c>
      <c r="D238" s="11" t="s">
        <v>260</v>
      </c>
      <c r="E238" s="19" t="s">
        <v>488</v>
      </c>
      <c r="F238" s="10">
        <v>42036</v>
      </c>
      <c r="G238" s="10">
        <v>45689</v>
      </c>
      <c r="H238" s="11">
        <v>11</v>
      </c>
      <c r="I238" s="20" t="s">
        <v>259</v>
      </c>
      <c r="J238" s="11" t="s">
        <v>261</v>
      </c>
      <c r="K238" s="11" t="s">
        <v>945</v>
      </c>
      <c r="L238" s="11">
        <v>2</v>
      </c>
    </row>
    <row r="239" spans="1:12">
      <c r="A239" s="11" t="s">
        <v>227</v>
      </c>
      <c r="D239" s="11" t="s">
        <v>260</v>
      </c>
      <c r="E239" s="19" t="s">
        <v>489</v>
      </c>
      <c r="F239" s="10">
        <v>42036</v>
      </c>
      <c r="G239" s="10">
        <v>45689</v>
      </c>
      <c r="H239" s="11">
        <v>11</v>
      </c>
      <c r="I239" s="20" t="s">
        <v>259</v>
      </c>
      <c r="J239" s="11" t="s">
        <v>261</v>
      </c>
      <c r="K239" s="11" t="s">
        <v>945</v>
      </c>
      <c r="L239" s="11">
        <v>2</v>
      </c>
    </row>
    <row r="240" spans="1:12">
      <c r="A240" s="11" t="s">
        <v>228</v>
      </c>
      <c r="D240" s="11" t="s">
        <v>260</v>
      </c>
      <c r="E240" s="19" t="s">
        <v>490</v>
      </c>
      <c r="F240" s="10">
        <v>42036</v>
      </c>
      <c r="G240" s="10">
        <v>45689</v>
      </c>
      <c r="H240" s="11">
        <v>11</v>
      </c>
      <c r="I240" s="20" t="s">
        <v>259</v>
      </c>
      <c r="J240" s="11" t="s">
        <v>261</v>
      </c>
      <c r="K240" s="11" t="s">
        <v>945</v>
      </c>
      <c r="L240" s="11">
        <v>2</v>
      </c>
    </row>
    <row r="241" spans="1:12">
      <c r="A241" s="11" t="s">
        <v>229</v>
      </c>
      <c r="D241" s="11" t="s">
        <v>260</v>
      </c>
      <c r="E241" s="19" t="s">
        <v>491</v>
      </c>
      <c r="F241" s="10">
        <v>42036</v>
      </c>
      <c r="G241" s="10">
        <v>45689</v>
      </c>
      <c r="H241" s="11">
        <v>11</v>
      </c>
      <c r="I241" s="20" t="s">
        <v>259</v>
      </c>
      <c r="J241" s="11" t="s">
        <v>261</v>
      </c>
      <c r="K241" s="11" t="s">
        <v>945</v>
      </c>
      <c r="L241" s="11">
        <v>2</v>
      </c>
    </row>
    <row r="242" spans="1:12">
      <c r="A242" s="11" t="s">
        <v>230</v>
      </c>
      <c r="D242" s="11" t="s">
        <v>260</v>
      </c>
      <c r="E242" s="19" t="s">
        <v>492</v>
      </c>
      <c r="F242" s="10">
        <v>42036</v>
      </c>
      <c r="G242" s="10">
        <v>45689</v>
      </c>
      <c r="H242" s="11">
        <v>11</v>
      </c>
      <c r="I242" s="20" t="s">
        <v>259</v>
      </c>
      <c r="J242" s="11" t="s">
        <v>261</v>
      </c>
      <c r="K242" s="11" t="s">
        <v>945</v>
      </c>
      <c r="L242" s="11">
        <v>2</v>
      </c>
    </row>
    <row r="243" spans="1:12">
      <c r="A243" s="11" t="s">
        <v>231</v>
      </c>
      <c r="D243" s="11" t="s">
        <v>260</v>
      </c>
      <c r="E243" s="19" t="s">
        <v>493</v>
      </c>
      <c r="F243" s="10">
        <v>42036</v>
      </c>
      <c r="G243" s="10">
        <v>45689</v>
      </c>
      <c r="H243" s="11">
        <v>11</v>
      </c>
      <c r="I243" s="20" t="s">
        <v>259</v>
      </c>
      <c r="J243" s="11" t="s">
        <v>261</v>
      </c>
      <c r="K243" s="11" t="s">
        <v>945</v>
      </c>
      <c r="L243" s="11">
        <v>2</v>
      </c>
    </row>
    <row r="244" spans="1:12">
      <c r="A244" s="11" t="s">
        <v>232</v>
      </c>
      <c r="D244" s="11" t="s">
        <v>260</v>
      </c>
      <c r="E244" s="19" t="s">
        <v>494</v>
      </c>
      <c r="F244" s="10">
        <v>42036</v>
      </c>
      <c r="G244" s="10">
        <v>45689</v>
      </c>
      <c r="H244" s="11">
        <v>11</v>
      </c>
      <c r="I244" s="20" t="s">
        <v>259</v>
      </c>
      <c r="J244" s="11" t="s">
        <v>261</v>
      </c>
      <c r="K244" s="11" t="s">
        <v>945</v>
      </c>
      <c r="L244" s="11">
        <v>2</v>
      </c>
    </row>
    <row r="245" spans="1:12">
      <c r="A245" s="11" t="s">
        <v>233</v>
      </c>
      <c r="D245" s="11" t="s">
        <v>260</v>
      </c>
      <c r="E245" s="19" t="s">
        <v>495</v>
      </c>
      <c r="F245" s="10">
        <v>42036</v>
      </c>
      <c r="G245" s="10">
        <v>45689</v>
      </c>
      <c r="H245" s="11">
        <v>11</v>
      </c>
      <c r="I245" s="20" t="s">
        <v>259</v>
      </c>
      <c r="J245" s="11" t="s">
        <v>261</v>
      </c>
      <c r="K245" s="11" t="s">
        <v>945</v>
      </c>
      <c r="L245" s="11">
        <v>2</v>
      </c>
    </row>
    <row r="246" spans="1:12">
      <c r="A246" s="11" t="s">
        <v>234</v>
      </c>
      <c r="D246" s="11" t="s">
        <v>260</v>
      </c>
      <c r="E246" s="19" t="s">
        <v>496</v>
      </c>
      <c r="F246" s="10">
        <v>42036</v>
      </c>
      <c r="G246" s="10">
        <v>45689</v>
      </c>
      <c r="H246" s="11">
        <v>11</v>
      </c>
      <c r="I246" s="20" t="s">
        <v>259</v>
      </c>
      <c r="J246" s="11" t="s">
        <v>261</v>
      </c>
      <c r="K246" s="11" t="s">
        <v>945</v>
      </c>
      <c r="L246" s="11">
        <v>2</v>
      </c>
    </row>
    <row r="247" spans="1:12">
      <c r="A247" s="11" t="s">
        <v>235</v>
      </c>
      <c r="D247" s="11" t="s">
        <v>260</v>
      </c>
      <c r="E247" s="19" t="s">
        <v>497</v>
      </c>
      <c r="F247" s="10">
        <v>42036</v>
      </c>
      <c r="G247" s="10">
        <v>45689</v>
      </c>
      <c r="H247" s="11">
        <v>11</v>
      </c>
      <c r="I247" s="20" t="s">
        <v>259</v>
      </c>
      <c r="J247" s="11" t="s">
        <v>261</v>
      </c>
      <c r="K247" s="11" t="s">
        <v>945</v>
      </c>
      <c r="L247" s="11">
        <v>2</v>
      </c>
    </row>
    <row r="248" spans="1:12">
      <c r="A248" s="11" t="s">
        <v>236</v>
      </c>
      <c r="D248" s="11" t="s">
        <v>260</v>
      </c>
      <c r="E248" s="19" t="s">
        <v>498</v>
      </c>
      <c r="F248" s="10">
        <v>42036</v>
      </c>
      <c r="G248" s="10">
        <v>45689</v>
      </c>
      <c r="H248" s="11">
        <v>11</v>
      </c>
      <c r="I248" s="20" t="s">
        <v>259</v>
      </c>
      <c r="J248" s="11" t="s">
        <v>261</v>
      </c>
      <c r="K248" s="11" t="s">
        <v>945</v>
      </c>
      <c r="L248" s="11">
        <v>2</v>
      </c>
    </row>
    <row r="249" spans="1:12">
      <c r="A249" s="11" t="s">
        <v>237</v>
      </c>
      <c r="D249" s="11" t="s">
        <v>260</v>
      </c>
      <c r="E249" s="19" t="s">
        <v>499</v>
      </c>
      <c r="F249" s="10">
        <v>42036</v>
      </c>
      <c r="G249" s="10">
        <v>45689</v>
      </c>
      <c r="H249" s="11">
        <v>11</v>
      </c>
      <c r="I249" s="20" t="s">
        <v>259</v>
      </c>
      <c r="J249" s="11" t="s">
        <v>261</v>
      </c>
      <c r="K249" s="11" t="s">
        <v>945</v>
      </c>
      <c r="L249" s="11">
        <v>2</v>
      </c>
    </row>
    <row r="250" spans="1:12">
      <c r="A250" s="11" t="s">
        <v>238</v>
      </c>
      <c r="D250" s="11" t="s">
        <v>260</v>
      </c>
      <c r="E250" s="19" t="s">
        <v>500</v>
      </c>
      <c r="F250" s="10">
        <v>42036</v>
      </c>
      <c r="G250" s="10">
        <v>45689</v>
      </c>
      <c r="H250" s="11">
        <v>11</v>
      </c>
      <c r="I250" s="20" t="s">
        <v>259</v>
      </c>
      <c r="J250" s="11" t="s">
        <v>261</v>
      </c>
      <c r="K250" s="11" t="s">
        <v>945</v>
      </c>
      <c r="L250" s="11">
        <v>2</v>
      </c>
    </row>
    <row r="251" spans="1:12">
      <c r="A251" s="11" t="s">
        <v>239</v>
      </c>
      <c r="D251" s="11" t="s">
        <v>260</v>
      </c>
      <c r="E251" s="19" t="s">
        <v>501</v>
      </c>
      <c r="F251" s="10">
        <v>42036</v>
      </c>
      <c r="G251" s="10">
        <v>45689</v>
      </c>
      <c r="H251" s="11">
        <v>11</v>
      </c>
      <c r="I251" s="20" t="s">
        <v>259</v>
      </c>
      <c r="J251" s="11" t="s">
        <v>261</v>
      </c>
      <c r="K251" s="11" t="s">
        <v>945</v>
      </c>
      <c r="L251" s="11">
        <v>2</v>
      </c>
    </row>
    <row r="252" spans="1:12">
      <c r="A252" s="11" t="s">
        <v>240</v>
      </c>
      <c r="D252" s="11" t="s">
        <v>260</v>
      </c>
      <c r="E252" s="19" t="s">
        <v>502</v>
      </c>
      <c r="F252" s="10">
        <v>42036</v>
      </c>
      <c r="G252" s="10">
        <v>45689</v>
      </c>
      <c r="H252" s="11">
        <v>11</v>
      </c>
      <c r="I252" s="20" t="s">
        <v>259</v>
      </c>
      <c r="J252" s="11" t="s">
        <v>261</v>
      </c>
      <c r="K252" s="11" t="s">
        <v>945</v>
      </c>
      <c r="L252" s="11">
        <v>2</v>
      </c>
    </row>
    <row r="253" spans="1:12">
      <c r="A253" s="11" t="s">
        <v>241</v>
      </c>
      <c r="D253" s="11" t="s">
        <v>260</v>
      </c>
      <c r="E253" s="19" t="s">
        <v>503</v>
      </c>
      <c r="F253" s="10">
        <v>42036</v>
      </c>
      <c r="G253" s="10">
        <v>45689</v>
      </c>
      <c r="H253" s="11">
        <v>11</v>
      </c>
      <c r="I253" s="20" t="s">
        <v>259</v>
      </c>
      <c r="J253" s="11" t="s">
        <v>261</v>
      </c>
      <c r="K253" s="11" t="s">
        <v>945</v>
      </c>
      <c r="L253" s="11">
        <v>2</v>
      </c>
    </row>
    <row r="254" spans="1:12">
      <c r="A254" s="11" t="s">
        <v>242</v>
      </c>
      <c r="D254" s="11" t="s">
        <v>260</v>
      </c>
      <c r="E254" s="19" t="s">
        <v>504</v>
      </c>
      <c r="F254" s="10">
        <v>42036</v>
      </c>
      <c r="G254" s="10">
        <v>45689</v>
      </c>
      <c r="H254" s="11">
        <v>11</v>
      </c>
      <c r="I254" s="20" t="s">
        <v>259</v>
      </c>
      <c r="J254" s="11" t="s">
        <v>261</v>
      </c>
      <c r="K254" s="11" t="s">
        <v>945</v>
      </c>
      <c r="L254" s="11">
        <v>2</v>
      </c>
    </row>
    <row r="255" spans="1:12">
      <c r="A255" s="11" t="s">
        <v>243</v>
      </c>
      <c r="D255" s="11" t="s">
        <v>260</v>
      </c>
      <c r="E255" s="19" t="s">
        <v>505</v>
      </c>
      <c r="F255" s="10">
        <v>42036</v>
      </c>
      <c r="G255" s="10">
        <v>45689</v>
      </c>
      <c r="H255" s="11">
        <v>11</v>
      </c>
      <c r="I255" s="20" t="s">
        <v>259</v>
      </c>
      <c r="J255" s="11" t="s">
        <v>261</v>
      </c>
      <c r="K255" s="11" t="s">
        <v>945</v>
      </c>
      <c r="L255" s="11">
        <v>2</v>
      </c>
    </row>
    <row r="256" spans="1:12">
      <c r="A256" s="11" t="s">
        <v>244</v>
      </c>
      <c r="D256" s="11" t="s">
        <v>260</v>
      </c>
      <c r="E256" s="19" t="s">
        <v>506</v>
      </c>
      <c r="F256" s="10">
        <v>42036</v>
      </c>
      <c r="G256" s="10">
        <v>45689</v>
      </c>
      <c r="H256" s="11">
        <v>11</v>
      </c>
      <c r="I256" s="20" t="s">
        <v>259</v>
      </c>
      <c r="J256" s="11" t="s">
        <v>261</v>
      </c>
      <c r="K256" s="11" t="s">
        <v>945</v>
      </c>
      <c r="L256" s="11">
        <v>2</v>
      </c>
    </row>
    <row r="257" spans="1:12">
      <c r="A257" s="11" t="s">
        <v>245</v>
      </c>
      <c r="D257" s="11" t="s">
        <v>260</v>
      </c>
      <c r="E257" s="19" t="s">
        <v>507</v>
      </c>
      <c r="F257" s="10">
        <v>42036</v>
      </c>
      <c r="G257" s="10">
        <v>45689</v>
      </c>
      <c r="H257" s="11">
        <v>11</v>
      </c>
      <c r="I257" s="20" t="s">
        <v>259</v>
      </c>
      <c r="J257" s="11" t="s">
        <v>261</v>
      </c>
      <c r="K257" s="11" t="s">
        <v>945</v>
      </c>
      <c r="L257" s="11">
        <v>2</v>
      </c>
    </row>
    <row r="258" spans="1:12">
      <c r="A258" s="11" t="s">
        <v>246</v>
      </c>
      <c r="D258" s="11" t="s">
        <v>260</v>
      </c>
      <c r="E258" s="19" t="s">
        <v>508</v>
      </c>
      <c r="F258" s="10">
        <v>42036</v>
      </c>
      <c r="G258" s="10">
        <v>45689</v>
      </c>
      <c r="H258" s="11">
        <v>11</v>
      </c>
      <c r="I258" s="20" t="s">
        <v>259</v>
      </c>
      <c r="J258" s="11" t="s">
        <v>261</v>
      </c>
      <c r="K258" s="11" t="s">
        <v>945</v>
      </c>
      <c r="L258" s="11">
        <v>2</v>
      </c>
    </row>
    <row r="259" spans="1:12">
      <c r="A259" s="11" t="s">
        <v>247</v>
      </c>
      <c r="D259" s="11" t="s">
        <v>260</v>
      </c>
      <c r="E259" s="19" t="s">
        <v>509</v>
      </c>
      <c r="F259" s="10">
        <v>42036</v>
      </c>
      <c r="G259" s="10">
        <v>45689</v>
      </c>
      <c r="H259" s="11">
        <v>11</v>
      </c>
      <c r="I259" s="20" t="s">
        <v>259</v>
      </c>
      <c r="J259" s="11" t="s">
        <v>261</v>
      </c>
      <c r="K259" s="11" t="s">
        <v>945</v>
      </c>
      <c r="L259" s="11">
        <v>2</v>
      </c>
    </row>
    <row r="260" spans="1:12">
      <c r="A260" s="11" t="s">
        <v>248</v>
      </c>
      <c r="D260" s="11" t="s">
        <v>260</v>
      </c>
      <c r="E260" s="19" t="s">
        <v>510</v>
      </c>
      <c r="F260" s="10">
        <v>42036</v>
      </c>
      <c r="G260" s="10">
        <v>45689</v>
      </c>
      <c r="H260" s="11">
        <v>11</v>
      </c>
      <c r="I260" s="20" t="s">
        <v>259</v>
      </c>
      <c r="J260" s="11" t="s">
        <v>261</v>
      </c>
      <c r="K260" s="11" t="s">
        <v>945</v>
      </c>
      <c r="L260" s="11">
        <v>2</v>
      </c>
    </row>
    <row r="261" spans="1:12">
      <c r="A261" s="11" t="s">
        <v>249</v>
      </c>
      <c r="D261" s="11" t="s">
        <v>260</v>
      </c>
      <c r="E261" s="19" t="s">
        <v>511</v>
      </c>
      <c r="F261" s="10">
        <v>42036</v>
      </c>
      <c r="G261" s="10">
        <v>45689</v>
      </c>
      <c r="H261" s="11">
        <v>11</v>
      </c>
      <c r="I261" s="20" t="s">
        <v>259</v>
      </c>
      <c r="J261" s="11" t="s">
        <v>261</v>
      </c>
      <c r="K261" s="11" t="s">
        <v>945</v>
      </c>
      <c r="L261" s="11">
        <v>2</v>
      </c>
    </row>
    <row r="262" spans="1:12">
      <c r="A262" s="11" t="s">
        <v>512</v>
      </c>
      <c r="D262" s="11" t="s">
        <v>260</v>
      </c>
      <c r="E262" s="19" t="s">
        <v>724</v>
      </c>
      <c r="F262" s="10">
        <v>42036</v>
      </c>
      <c r="G262" s="10">
        <v>45689</v>
      </c>
      <c r="H262" s="11">
        <v>11</v>
      </c>
      <c r="I262" s="20" t="s">
        <v>259</v>
      </c>
      <c r="J262" s="11" t="s">
        <v>261</v>
      </c>
      <c r="K262" s="11" t="s">
        <v>945</v>
      </c>
      <c r="L262" s="11">
        <v>2</v>
      </c>
    </row>
    <row r="263" spans="1:12">
      <c r="A263" s="11" t="s">
        <v>513</v>
      </c>
      <c r="D263" s="11" t="s">
        <v>260</v>
      </c>
      <c r="E263" s="19" t="s">
        <v>725</v>
      </c>
      <c r="F263" s="10">
        <v>42036</v>
      </c>
      <c r="G263" s="10">
        <v>45689</v>
      </c>
      <c r="H263" s="11">
        <v>11</v>
      </c>
      <c r="I263" s="20" t="s">
        <v>259</v>
      </c>
      <c r="J263" s="11" t="s">
        <v>261</v>
      </c>
      <c r="K263" s="11" t="s">
        <v>945</v>
      </c>
      <c r="L263" s="11">
        <v>2</v>
      </c>
    </row>
    <row r="264" spans="1:12">
      <c r="A264" s="11" t="s">
        <v>514</v>
      </c>
      <c r="D264" s="11" t="s">
        <v>260</v>
      </c>
      <c r="E264" s="19" t="s">
        <v>726</v>
      </c>
      <c r="F264" s="10">
        <v>42036</v>
      </c>
      <c r="G264" s="10">
        <v>45689</v>
      </c>
      <c r="H264" s="11">
        <v>11</v>
      </c>
      <c r="I264" s="20" t="s">
        <v>259</v>
      </c>
      <c r="J264" s="11" t="s">
        <v>261</v>
      </c>
      <c r="K264" s="11" t="s">
        <v>945</v>
      </c>
      <c r="L264" s="11">
        <v>2</v>
      </c>
    </row>
    <row r="265" spans="1:12">
      <c r="A265" s="11" t="s">
        <v>515</v>
      </c>
      <c r="D265" s="11" t="s">
        <v>260</v>
      </c>
      <c r="E265" s="19" t="s">
        <v>727</v>
      </c>
      <c r="F265" s="10">
        <v>42036</v>
      </c>
      <c r="G265" s="10">
        <v>45689</v>
      </c>
      <c r="H265" s="11">
        <v>11</v>
      </c>
      <c r="I265" s="20" t="s">
        <v>259</v>
      </c>
      <c r="J265" s="11" t="s">
        <v>261</v>
      </c>
      <c r="K265" s="11" t="s">
        <v>945</v>
      </c>
      <c r="L265" s="11">
        <v>2</v>
      </c>
    </row>
    <row r="266" spans="1:12">
      <c r="A266" s="11" t="s">
        <v>516</v>
      </c>
      <c r="D266" s="11" t="s">
        <v>260</v>
      </c>
      <c r="E266" s="19" t="s">
        <v>728</v>
      </c>
      <c r="F266" s="10">
        <v>42036</v>
      </c>
      <c r="G266" s="10">
        <v>45689</v>
      </c>
      <c r="H266" s="11">
        <v>11</v>
      </c>
      <c r="I266" s="20" t="s">
        <v>259</v>
      </c>
      <c r="J266" s="11" t="s">
        <v>261</v>
      </c>
      <c r="K266" s="11" t="s">
        <v>945</v>
      </c>
      <c r="L266" s="11">
        <v>2</v>
      </c>
    </row>
    <row r="267" spans="1:12">
      <c r="A267" s="11" t="s">
        <v>517</v>
      </c>
      <c r="D267" s="11" t="s">
        <v>260</v>
      </c>
      <c r="E267" s="19" t="s">
        <v>729</v>
      </c>
      <c r="F267" s="10">
        <v>42036</v>
      </c>
      <c r="G267" s="10">
        <v>45689</v>
      </c>
      <c r="H267" s="11">
        <v>11</v>
      </c>
      <c r="I267" s="20" t="s">
        <v>259</v>
      </c>
      <c r="J267" s="11" t="s">
        <v>261</v>
      </c>
      <c r="K267" s="11" t="s">
        <v>945</v>
      </c>
      <c r="L267" s="11">
        <v>2</v>
      </c>
    </row>
    <row r="268" spans="1:12">
      <c r="A268" s="11" t="s">
        <v>518</v>
      </c>
      <c r="D268" s="11" t="s">
        <v>260</v>
      </c>
      <c r="E268" s="19" t="s">
        <v>730</v>
      </c>
      <c r="F268" s="10">
        <v>42036</v>
      </c>
      <c r="G268" s="10">
        <v>45689</v>
      </c>
      <c r="H268" s="11">
        <v>11</v>
      </c>
      <c r="I268" s="20" t="s">
        <v>259</v>
      </c>
      <c r="J268" s="11" t="s">
        <v>261</v>
      </c>
      <c r="K268" s="11" t="s">
        <v>945</v>
      </c>
      <c r="L268" s="11">
        <v>2</v>
      </c>
    </row>
    <row r="269" spans="1:12">
      <c r="A269" s="11" t="s">
        <v>519</v>
      </c>
      <c r="D269" s="11" t="s">
        <v>260</v>
      </c>
      <c r="E269" s="19" t="s">
        <v>731</v>
      </c>
      <c r="F269" s="10">
        <v>42036</v>
      </c>
      <c r="G269" s="10">
        <v>45689</v>
      </c>
      <c r="H269" s="11">
        <v>11</v>
      </c>
      <c r="I269" s="20" t="s">
        <v>259</v>
      </c>
      <c r="J269" s="11" t="s">
        <v>261</v>
      </c>
      <c r="K269" s="11" t="s">
        <v>945</v>
      </c>
      <c r="L269" s="11">
        <v>2</v>
      </c>
    </row>
    <row r="270" spans="1:12">
      <c r="A270" s="11" t="s">
        <v>520</v>
      </c>
      <c r="D270" s="11" t="s">
        <v>260</v>
      </c>
      <c r="E270" s="19" t="s">
        <v>732</v>
      </c>
      <c r="F270" s="10">
        <v>42036</v>
      </c>
      <c r="G270" s="10">
        <v>45689</v>
      </c>
      <c r="H270" s="11">
        <v>11</v>
      </c>
      <c r="I270" s="20" t="s">
        <v>259</v>
      </c>
      <c r="J270" s="11" t="s">
        <v>261</v>
      </c>
      <c r="K270" s="11" t="s">
        <v>945</v>
      </c>
      <c r="L270" s="11">
        <v>2</v>
      </c>
    </row>
    <row r="271" spans="1:12">
      <c r="A271" s="11" t="s">
        <v>521</v>
      </c>
      <c r="D271" s="11" t="s">
        <v>260</v>
      </c>
      <c r="E271" s="19" t="s">
        <v>733</v>
      </c>
      <c r="F271" s="10">
        <v>42036</v>
      </c>
      <c r="G271" s="10">
        <v>45689</v>
      </c>
      <c r="H271" s="11">
        <v>11</v>
      </c>
      <c r="I271" s="20" t="s">
        <v>259</v>
      </c>
      <c r="J271" s="11" t="s">
        <v>261</v>
      </c>
      <c r="K271" s="11" t="s">
        <v>945</v>
      </c>
      <c r="L271" s="11">
        <v>2</v>
      </c>
    </row>
    <row r="272" spans="1:12">
      <c r="A272" s="11" t="s">
        <v>522</v>
      </c>
      <c r="D272" s="11" t="s">
        <v>260</v>
      </c>
      <c r="E272" s="19" t="s">
        <v>734</v>
      </c>
      <c r="F272" s="10">
        <v>42036</v>
      </c>
      <c r="G272" s="10">
        <v>45689</v>
      </c>
      <c r="H272" s="11">
        <v>11</v>
      </c>
      <c r="I272" s="20" t="s">
        <v>259</v>
      </c>
      <c r="J272" s="11" t="s">
        <v>261</v>
      </c>
      <c r="K272" s="11" t="s">
        <v>945</v>
      </c>
      <c r="L272" s="11">
        <v>2</v>
      </c>
    </row>
    <row r="273" spans="1:12">
      <c r="A273" s="11" t="s">
        <v>523</v>
      </c>
      <c r="D273" s="11" t="s">
        <v>260</v>
      </c>
      <c r="E273" s="19" t="s">
        <v>735</v>
      </c>
      <c r="F273" s="10">
        <v>42036</v>
      </c>
      <c r="G273" s="10">
        <v>45689</v>
      </c>
      <c r="H273" s="11">
        <v>11</v>
      </c>
      <c r="I273" s="20" t="s">
        <v>259</v>
      </c>
      <c r="J273" s="11" t="s">
        <v>261</v>
      </c>
      <c r="K273" s="11" t="s">
        <v>945</v>
      </c>
      <c r="L273" s="11">
        <v>2</v>
      </c>
    </row>
    <row r="274" spans="1:12">
      <c r="A274" s="11" t="s">
        <v>524</v>
      </c>
      <c r="D274" s="11" t="s">
        <v>260</v>
      </c>
      <c r="E274" s="19" t="s">
        <v>736</v>
      </c>
      <c r="F274" s="10">
        <v>42036</v>
      </c>
      <c r="G274" s="10">
        <v>45689</v>
      </c>
      <c r="H274" s="11">
        <v>11</v>
      </c>
      <c r="I274" s="20" t="s">
        <v>259</v>
      </c>
      <c r="J274" s="11" t="s">
        <v>261</v>
      </c>
      <c r="K274" s="11" t="s">
        <v>945</v>
      </c>
      <c r="L274" s="11">
        <v>2</v>
      </c>
    </row>
    <row r="275" spans="1:12">
      <c r="A275" s="11" t="s">
        <v>525</v>
      </c>
      <c r="D275" s="11" t="s">
        <v>260</v>
      </c>
      <c r="E275" s="19" t="s">
        <v>737</v>
      </c>
      <c r="F275" s="10">
        <v>42036</v>
      </c>
      <c r="G275" s="10">
        <v>45689</v>
      </c>
      <c r="H275" s="11">
        <v>11</v>
      </c>
      <c r="I275" s="20" t="s">
        <v>259</v>
      </c>
      <c r="J275" s="11" t="s">
        <v>261</v>
      </c>
      <c r="K275" s="11" t="s">
        <v>945</v>
      </c>
      <c r="L275" s="11">
        <v>2</v>
      </c>
    </row>
    <row r="276" spans="1:12">
      <c r="A276" s="11" t="s">
        <v>526</v>
      </c>
      <c r="D276" s="11" t="s">
        <v>260</v>
      </c>
      <c r="E276" s="19" t="s">
        <v>738</v>
      </c>
      <c r="F276" s="10">
        <v>42036</v>
      </c>
      <c r="G276" s="10">
        <v>45689</v>
      </c>
      <c r="H276" s="11">
        <v>11</v>
      </c>
      <c r="I276" s="20" t="s">
        <v>259</v>
      </c>
      <c r="J276" s="11" t="s">
        <v>261</v>
      </c>
      <c r="K276" s="11" t="s">
        <v>945</v>
      </c>
      <c r="L276" s="11">
        <v>2</v>
      </c>
    </row>
    <row r="277" spans="1:12">
      <c r="A277" s="11" t="s">
        <v>527</v>
      </c>
      <c r="D277" s="11" t="s">
        <v>260</v>
      </c>
      <c r="E277" s="19" t="s">
        <v>739</v>
      </c>
      <c r="F277" s="10">
        <v>42036</v>
      </c>
      <c r="G277" s="10">
        <v>45689</v>
      </c>
      <c r="H277" s="11">
        <v>11</v>
      </c>
      <c r="I277" s="20" t="s">
        <v>259</v>
      </c>
      <c r="J277" s="11" t="s">
        <v>261</v>
      </c>
      <c r="K277" s="11" t="s">
        <v>945</v>
      </c>
      <c r="L277" s="11">
        <v>2</v>
      </c>
    </row>
    <row r="278" spans="1:12">
      <c r="A278" s="11" t="s">
        <v>528</v>
      </c>
      <c r="D278" s="11" t="s">
        <v>260</v>
      </c>
      <c r="E278" s="19" t="s">
        <v>740</v>
      </c>
      <c r="F278" s="10">
        <v>42036</v>
      </c>
      <c r="G278" s="10">
        <v>45689</v>
      </c>
      <c r="H278" s="11">
        <v>11</v>
      </c>
      <c r="I278" s="20" t="s">
        <v>259</v>
      </c>
      <c r="J278" s="11" t="s">
        <v>261</v>
      </c>
      <c r="K278" s="11" t="s">
        <v>945</v>
      </c>
      <c r="L278" s="11">
        <v>2</v>
      </c>
    </row>
    <row r="279" spans="1:12">
      <c r="A279" s="11" t="s">
        <v>529</v>
      </c>
      <c r="D279" s="11" t="s">
        <v>260</v>
      </c>
      <c r="E279" s="19" t="s">
        <v>741</v>
      </c>
      <c r="F279" s="10">
        <v>42036</v>
      </c>
      <c r="G279" s="10">
        <v>45689</v>
      </c>
      <c r="H279" s="11">
        <v>11</v>
      </c>
      <c r="I279" s="20" t="s">
        <v>259</v>
      </c>
      <c r="J279" s="11" t="s">
        <v>261</v>
      </c>
      <c r="K279" s="11" t="s">
        <v>945</v>
      </c>
      <c r="L279" s="11">
        <v>2</v>
      </c>
    </row>
    <row r="280" spans="1:12">
      <c r="A280" s="11" t="s">
        <v>530</v>
      </c>
      <c r="D280" s="11" t="s">
        <v>260</v>
      </c>
      <c r="E280" s="19" t="s">
        <v>742</v>
      </c>
      <c r="F280" s="10">
        <v>42036</v>
      </c>
      <c r="G280" s="10">
        <v>45689</v>
      </c>
      <c r="H280" s="11">
        <v>11</v>
      </c>
      <c r="I280" s="20" t="s">
        <v>259</v>
      </c>
      <c r="J280" s="11" t="s">
        <v>261</v>
      </c>
      <c r="K280" s="11" t="s">
        <v>945</v>
      </c>
      <c r="L280" s="11">
        <v>2</v>
      </c>
    </row>
    <row r="281" spans="1:12">
      <c r="A281" s="11" t="s">
        <v>531</v>
      </c>
      <c r="D281" s="11" t="s">
        <v>260</v>
      </c>
      <c r="E281" s="19" t="s">
        <v>743</v>
      </c>
      <c r="F281" s="10">
        <v>42036</v>
      </c>
      <c r="G281" s="10">
        <v>45689</v>
      </c>
      <c r="H281" s="11">
        <v>11</v>
      </c>
      <c r="I281" s="20" t="s">
        <v>259</v>
      </c>
      <c r="J281" s="11" t="s">
        <v>261</v>
      </c>
      <c r="K281" s="11" t="s">
        <v>945</v>
      </c>
      <c r="L281" s="11">
        <v>2</v>
      </c>
    </row>
    <row r="282" spans="1:12">
      <c r="A282" s="11" t="s">
        <v>532</v>
      </c>
      <c r="D282" s="11" t="s">
        <v>260</v>
      </c>
      <c r="E282" s="19" t="s">
        <v>744</v>
      </c>
      <c r="F282" s="10">
        <v>42036</v>
      </c>
      <c r="G282" s="10">
        <v>45689</v>
      </c>
      <c r="H282" s="11">
        <v>11</v>
      </c>
      <c r="I282" s="20" t="s">
        <v>259</v>
      </c>
      <c r="J282" s="11" t="s">
        <v>261</v>
      </c>
      <c r="K282" s="11" t="s">
        <v>945</v>
      </c>
      <c r="L282" s="11">
        <v>2</v>
      </c>
    </row>
    <row r="283" spans="1:12">
      <c r="A283" s="11" t="s">
        <v>533</v>
      </c>
      <c r="D283" s="11" t="s">
        <v>260</v>
      </c>
      <c r="E283" s="19" t="s">
        <v>745</v>
      </c>
      <c r="F283" s="10">
        <v>42036</v>
      </c>
      <c r="G283" s="10">
        <v>45689</v>
      </c>
      <c r="H283" s="11">
        <v>11</v>
      </c>
      <c r="I283" s="20" t="s">
        <v>259</v>
      </c>
      <c r="J283" s="11" t="s">
        <v>261</v>
      </c>
      <c r="K283" s="11" t="s">
        <v>945</v>
      </c>
      <c r="L283" s="11">
        <v>2</v>
      </c>
    </row>
    <row r="284" spans="1:12">
      <c r="A284" s="11" t="s">
        <v>534</v>
      </c>
      <c r="D284" s="11" t="s">
        <v>260</v>
      </c>
      <c r="E284" s="19" t="s">
        <v>746</v>
      </c>
      <c r="F284" s="10">
        <v>42036</v>
      </c>
      <c r="G284" s="10">
        <v>45689</v>
      </c>
      <c r="H284" s="11">
        <v>11</v>
      </c>
      <c r="I284" s="20" t="s">
        <v>259</v>
      </c>
      <c r="J284" s="11" t="s">
        <v>261</v>
      </c>
      <c r="K284" s="11" t="s">
        <v>945</v>
      </c>
      <c r="L284" s="11">
        <v>2</v>
      </c>
    </row>
    <row r="285" spans="1:12">
      <c r="A285" s="11" t="s">
        <v>535</v>
      </c>
      <c r="D285" s="11" t="s">
        <v>260</v>
      </c>
      <c r="E285" s="19" t="s">
        <v>747</v>
      </c>
      <c r="F285" s="10">
        <v>42036</v>
      </c>
      <c r="G285" s="10">
        <v>45689</v>
      </c>
      <c r="H285" s="11">
        <v>11</v>
      </c>
      <c r="I285" s="20" t="s">
        <v>259</v>
      </c>
      <c r="J285" s="11" t="s">
        <v>261</v>
      </c>
      <c r="K285" s="11" t="s">
        <v>945</v>
      </c>
      <c r="L285" s="11">
        <v>2</v>
      </c>
    </row>
    <row r="286" spans="1:12">
      <c r="A286" s="11" t="s">
        <v>536</v>
      </c>
      <c r="D286" s="11" t="s">
        <v>260</v>
      </c>
      <c r="E286" s="19" t="s">
        <v>748</v>
      </c>
      <c r="F286" s="10">
        <v>42036</v>
      </c>
      <c r="G286" s="10">
        <v>45689</v>
      </c>
      <c r="H286" s="11">
        <v>11</v>
      </c>
      <c r="I286" s="20" t="s">
        <v>259</v>
      </c>
      <c r="J286" s="11" t="s">
        <v>261</v>
      </c>
      <c r="K286" s="11" t="s">
        <v>945</v>
      </c>
      <c r="L286" s="11">
        <v>2</v>
      </c>
    </row>
    <row r="287" spans="1:12">
      <c r="A287" s="11" t="s">
        <v>537</v>
      </c>
      <c r="D287" s="11" t="s">
        <v>260</v>
      </c>
      <c r="E287" s="19" t="s">
        <v>749</v>
      </c>
      <c r="F287" s="10">
        <v>42036</v>
      </c>
      <c r="G287" s="10">
        <v>45689</v>
      </c>
      <c r="H287" s="11">
        <v>11</v>
      </c>
      <c r="I287" s="20" t="s">
        <v>259</v>
      </c>
      <c r="J287" s="11" t="s">
        <v>261</v>
      </c>
      <c r="K287" s="11" t="s">
        <v>945</v>
      </c>
      <c r="L287" s="11">
        <v>2</v>
      </c>
    </row>
    <row r="288" spans="1:12">
      <c r="A288" s="11" t="s">
        <v>538</v>
      </c>
      <c r="D288" s="11" t="s">
        <v>260</v>
      </c>
      <c r="E288" s="19" t="s">
        <v>750</v>
      </c>
      <c r="F288" s="10">
        <v>42036</v>
      </c>
      <c r="G288" s="10">
        <v>45689</v>
      </c>
      <c r="H288" s="11">
        <v>11</v>
      </c>
      <c r="I288" s="20" t="s">
        <v>259</v>
      </c>
      <c r="J288" s="11" t="s">
        <v>261</v>
      </c>
      <c r="K288" s="11" t="s">
        <v>945</v>
      </c>
      <c r="L288" s="11">
        <v>2</v>
      </c>
    </row>
    <row r="289" spans="1:12">
      <c r="A289" s="11" t="s">
        <v>539</v>
      </c>
      <c r="D289" s="11" t="s">
        <v>260</v>
      </c>
      <c r="E289" s="19" t="s">
        <v>751</v>
      </c>
      <c r="F289" s="10">
        <v>42036</v>
      </c>
      <c r="G289" s="10">
        <v>45689</v>
      </c>
      <c r="H289" s="11">
        <v>11</v>
      </c>
      <c r="I289" s="20" t="s">
        <v>259</v>
      </c>
      <c r="J289" s="11" t="s">
        <v>261</v>
      </c>
      <c r="K289" s="11" t="s">
        <v>945</v>
      </c>
      <c r="L289" s="11">
        <v>2</v>
      </c>
    </row>
    <row r="290" spans="1:12">
      <c r="A290" s="11" t="s">
        <v>540</v>
      </c>
      <c r="D290" s="11" t="s">
        <v>260</v>
      </c>
      <c r="E290" s="19" t="s">
        <v>752</v>
      </c>
      <c r="F290" s="10">
        <v>42036</v>
      </c>
      <c r="G290" s="10">
        <v>45689</v>
      </c>
      <c r="H290" s="11">
        <v>11</v>
      </c>
      <c r="I290" s="20" t="s">
        <v>259</v>
      </c>
      <c r="J290" s="11" t="s">
        <v>261</v>
      </c>
      <c r="K290" s="11" t="s">
        <v>945</v>
      </c>
      <c r="L290" s="11">
        <v>2</v>
      </c>
    </row>
    <row r="291" spans="1:12">
      <c r="A291" s="11" t="s">
        <v>541</v>
      </c>
      <c r="D291" s="11" t="s">
        <v>260</v>
      </c>
      <c r="E291" s="19" t="s">
        <v>753</v>
      </c>
      <c r="F291" s="10">
        <v>42036</v>
      </c>
      <c r="G291" s="10">
        <v>45689</v>
      </c>
      <c r="H291" s="11">
        <v>11</v>
      </c>
      <c r="I291" s="20" t="s">
        <v>259</v>
      </c>
      <c r="J291" s="11" t="s">
        <v>261</v>
      </c>
      <c r="K291" s="11" t="s">
        <v>945</v>
      </c>
      <c r="L291" s="11">
        <v>2</v>
      </c>
    </row>
    <row r="292" spans="1:12">
      <c r="A292" s="11" t="s">
        <v>542</v>
      </c>
      <c r="D292" s="11" t="s">
        <v>260</v>
      </c>
      <c r="E292" s="19" t="s">
        <v>754</v>
      </c>
      <c r="F292" s="10">
        <v>42036</v>
      </c>
      <c r="G292" s="10">
        <v>45689</v>
      </c>
      <c r="H292" s="11">
        <v>11</v>
      </c>
      <c r="I292" s="20" t="s">
        <v>259</v>
      </c>
      <c r="J292" s="11" t="s">
        <v>261</v>
      </c>
      <c r="K292" s="11" t="s">
        <v>945</v>
      </c>
      <c r="L292" s="11">
        <v>2</v>
      </c>
    </row>
    <row r="293" spans="1:12">
      <c r="A293" s="11" t="s">
        <v>543</v>
      </c>
      <c r="D293" s="11" t="s">
        <v>260</v>
      </c>
      <c r="E293" s="19" t="s">
        <v>755</v>
      </c>
      <c r="F293" s="10">
        <v>42036</v>
      </c>
      <c r="G293" s="10">
        <v>45689</v>
      </c>
      <c r="H293" s="11">
        <v>11</v>
      </c>
      <c r="I293" s="20" t="s">
        <v>259</v>
      </c>
      <c r="J293" s="11" t="s">
        <v>261</v>
      </c>
      <c r="K293" s="11" t="s">
        <v>945</v>
      </c>
      <c r="L293" s="11">
        <v>2</v>
      </c>
    </row>
    <row r="294" spans="1:12">
      <c r="A294" s="11" t="s">
        <v>544</v>
      </c>
      <c r="D294" s="11" t="s">
        <v>260</v>
      </c>
      <c r="E294" s="19" t="s">
        <v>756</v>
      </c>
      <c r="F294" s="10">
        <v>42036</v>
      </c>
      <c r="G294" s="10">
        <v>45689</v>
      </c>
      <c r="H294" s="11">
        <v>11</v>
      </c>
      <c r="I294" s="20" t="s">
        <v>259</v>
      </c>
      <c r="J294" s="11" t="s">
        <v>261</v>
      </c>
      <c r="K294" s="11" t="s">
        <v>945</v>
      </c>
      <c r="L294" s="11">
        <v>2</v>
      </c>
    </row>
    <row r="295" spans="1:12">
      <c r="A295" s="11" t="s">
        <v>545</v>
      </c>
      <c r="D295" s="11" t="s">
        <v>260</v>
      </c>
      <c r="E295" s="19" t="s">
        <v>757</v>
      </c>
      <c r="F295" s="10">
        <v>42036</v>
      </c>
      <c r="G295" s="10">
        <v>45689</v>
      </c>
      <c r="H295" s="11">
        <v>11</v>
      </c>
      <c r="I295" s="20" t="s">
        <v>259</v>
      </c>
      <c r="J295" s="11" t="s">
        <v>261</v>
      </c>
      <c r="K295" s="11" t="s">
        <v>945</v>
      </c>
      <c r="L295" s="11">
        <v>2</v>
      </c>
    </row>
    <row r="296" spans="1:12">
      <c r="A296" s="11" t="s">
        <v>546</v>
      </c>
      <c r="D296" s="11" t="s">
        <v>260</v>
      </c>
      <c r="E296" s="19" t="s">
        <v>758</v>
      </c>
      <c r="F296" s="10">
        <v>42036</v>
      </c>
      <c r="G296" s="10">
        <v>45689</v>
      </c>
      <c r="H296" s="11">
        <v>11</v>
      </c>
      <c r="I296" s="20" t="s">
        <v>259</v>
      </c>
      <c r="J296" s="11" t="s">
        <v>261</v>
      </c>
      <c r="K296" s="11" t="s">
        <v>945</v>
      </c>
      <c r="L296" s="11">
        <v>2</v>
      </c>
    </row>
    <row r="297" spans="1:12">
      <c r="A297" s="11" t="s">
        <v>547</v>
      </c>
      <c r="D297" s="11" t="s">
        <v>260</v>
      </c>
      <c r="E297" s="19" t="s">
        <v>759</v>
      </c>
      <c r="F297" s="10">
        <v>42036</v>
      </c>
      <c r="G297" s="10">
        <v>45689</v>
      </c>
      <c r="H297" s="11">
        <v>11</v>
      </c>
      <c r="I297" s="20" t="s">
        <v>259</v>
      </c>
      <c r="J297" s="11" t="s">
        <v>261</v>
      </c>
      <c r="K297" s="11" t="s">
        <v>945</v>
      </c>
      <c r="L297" s="11">
        <v>2</v>
      </c>
    </row>
    <row r="298" spans="1:12">
      <c r="A298" s="11" t="s">
        <v>548</v>
      </c>
      <c r="D298" s="11" t="s">
        <v>260</v>
      </c>
      <c r="E298" s="19" t="s">
        <v>760</v>
      </c>
      <c r="F298" s="10">
        <v>42036</v>
      </c>
      <c r="G298" s="10">
        <v>45689</v>
      </c>
      <c r="H298" s="11">
        <v>11</v>
      </c>
      <c r="I298" s="20" t="s">
        <v>259</v>
      </c>
      <c r="J298" s="11" t="s">
        <v>261</v>
      </c>
      <c r="K298" s="11" t="s">
        <v>945</v>
      </c>
      <c r="L298" s="11">
        <v>2</v>
      </c>
    </row>
    <row r="299" spans="1:12">
      <c r="A299" s="11" t="s">
        <v>549</v>
      </c>
      <c r="D299" s="11" t="s">
        <v>260</v>
      </c>
      <c r="E299" s="19" t="s">
        <v>761</v>
      </c>
      <c r="F299" s="10">
        <v>42036</v>
      </c>
      <c r="G299" s="10">
        <v>45689</v>
      </c>
      <c r="H299" s="11">
        <v>11</v>
      </c>
      <c r="I299" s="20" t="s">
        <v>259</v>
      </c>
      <c r="J299" s="11" t="s">
        <v>261</v>
      </c>
      <c r="K299" s="11" t="s">
        <v>945</v>
      </c>
      <c r="L299" s="11">
        <v>2</v>
      </c>
    </row>
    <row r="300" spans="1:12">
      <c r="A300" s="11" t="s">
        <v>550</v>
      </c>
      <c r="D300" s="11" t="s">
        <v>260</v>
      </c>
      <c r="E300" s="19" t="s">
        <v>762</v>
      </c>
      <c r="F300" s="10">
        <v>42036</v>
      </c>
      <c r="G300" s="10">
        <v>45689</v>
      </c>
      <c r="H300" s="11">
        <v>11</v>
      </c>
      <c r="I300" s="20" t="s">
        <v>259</v>
      </c>
      <c r="J300" s="11" t="s">
        <v>261</v>
      </c>
      <c r="K300" s="11" t="s">
        <v>945</v>
      </c>
      <c r="L300" s="11">
        <v>2</v>
      </c>
    </row>
    <row r="301" spans="1:12">
      <c r="A301" s="11" t="s">
        <v>551</v>
      </c>
      <c r="D301" s="11" t="s">
        <v>260</v>
      </c>
      <c r="E301" s="19" t="s">
        <v>763</v>
      </c>
      <c r="F301" s="10">
        <v>42036</v>
      </c>
      <c r="G301" s="10">
        <v>45689</v>
      </c>
      <c r="H301" s="11">
        <v>11</v>
      </c>
      <c r="I301" s="20" t="s">
        <v>259</v>
      </c>
      <c r="J301" s="11" t="s">
        <v>261</v>
      </c>
      <c r="K301" s="11" t="s">
        <v>945</v>
      </c>
      <c r="L301" s="11">
        <v>2</v>
      </c>
    </row>
    <row r="302" spans="1:12">
      <c r="A302" s="11" t="s">
        <v>552</v>
      </c>
      <c r="D302" s="11" t="s">
        <v>260</v>
      </c>
      <c r="E302" s="19" t="s">
        <v>764</v>
      </c>
      <c r="F302" s="10">
        <v>42036</v>
      </c>
      <c r="G302" s="10">
        <v>45689</v>
      </c>
      <c r="H302" s="11">
        <v>11</v>
      </c>
      <c r="I302" s="20" t="s">
        <v>259</v>
      </c>
      <c r="J302" s="11" t="s">
        <v>261</v>
      </c>
      <c r="K302" s="11" t="s">
        <v>945</v>
      </c>
      <c r="L302" s="11">
        <v>2</v>
      </c>
    </row>
    <row r="303" spans="1:12">
      <c r="A303" s="11" t="s">
        <v>553</v>
      </c>
      <c r="D303" s="11" t="s">
        <v>260</v>
      </c>
      <c r="E303" s="19" t="s">
        <v>765</v>
      </c>
      <c r="F303" s="10">
        <v>42036</v>
      </c>
      <c r="G303" s="10">
        <v>45689</v>
      </c>
      <c r="H303" s="11">
        <v>11</v>
      </c>
      <c r="I303" s="20" t="s">
        <v>259</v>
      </c>
      <c r="J303" s="11" t="s">
        <v>261</v>
      </c>
      <c r="K303" s="11" t="s">
        <v>945</v>
      </c>
      <c r="L303" s="11">
        <v>2</v>
      </c>
    </row>
    <row r="304" spans="1:12">
      <c r="A304" s="11" t="s">
        <v>554</v>
      </c>
      <c r="D304" s="11" t="s">
        <v>260</v>
      </c>
      <c r="E304" s="19" t="s">
        <v>766</v>
      </c>
      <c r="F304" s="10">
        <v>42036</v>
      </c>
      <c r="G304" s="10">
        <v>45689</v>
      </c>
      <c r="H304" s="11">
        <v>11</v>
      </c>
      <c r="I304" s="20" t="s">
        <v>259</v>
      </c>
      <c r="J304" s="11" t="s">
        <v>261</v>
      </c>
      <c r="K304" s="11" t="s">
        <v>945</v>
      </c>
      <c r="L304" s="11">
        <v>2</v>
      </c>
    </row>
    <row r="305" spans="1:12">
      <c r="A305" s="11" t="s">
        <v>555</v>
      </c>
      <c r="D305" s="11" t="s">
        <v>260</v>
      </c>
      <c r="E305" s="19" t="s">
        <v>767</v>
      </c>
      <c r="F305" s="10">
        <v>42036</v>
      </c>
      <c r="G305" s="10">
        <v>45689</v>
      </c>
      <c r="H305" s="11">
        <v>11</v>
      </c>
      <c r="I305" s="20" t="s">
        <v>259</v>
      </c>
      <c r="J305" s="11" t="s">
        <v>261</v>
      </c>
      <c r="K305" s="11" t="s">
        <v>945</v>
      </c>
      <c r="L305" s="11">
        <v>2</v>
      </c>
    </row>
    <row r="306" spans="1:12">
      <c r="A306" s="11" t="s">
        <v>556</v>
      </c>
      <c r="D306" s="11" t="s">
        <v>260</v>
      </c>
      <c r="E306" s="19" t="s">
        <v>768</v>
      </c>
      <c r="F306" s="10">
        <v>42036</v>
      </c>
      <c r="G306" s="10">
        <v>45689</v>
      </c>
      <c r="H306" s="11">
        <v>11</v>
      </c>
      <c r="I306" s="20" t="s">
        <v>259</v>
      </c>
      <c r="J306" s="11" t="s">
        <v>261</v>
      </c>
      <c r="K306" s="11" t="s">
        <v>945</v>
      </c>
      <c r="L306" s="11">
        <v>2</v>
      </c>
    </row>
    <row r="307" spans="1:12">
      <c r="A307" s="11" t="s">
        <v>557</v>
      </c>
      <c r="D307" s="11" t="s">
        <v>260</v>
      </c>
      <c r="E307" s="19" t="s">
        <v>769</v>
      </c>
      <c r="F307" s="10">
        <v>42036</v>
      </c>
      <c r="G307" s="10">
        <v>45689</v>
      </c>
      <c r="H307" s="11">
        <v>11</v>
      </c>
      <c r="I307" s="20" t="s">
        <v>259</v>
      </c>
      <c r="J307" s="11" t="s">
        <v>261</v>
      </c>
      <c r="K307" s="11" t="s">
        <v>945</v>
      </c>
      <c r="L307" s="11">
        <v>2</v>
      </c>
    </row>
    <row r="308" spans="1:12">
      <c r="A308" s="11" t="s">
        <v>558</v>
      </c>
      <c r="D308" s="11" t="s">
        <v>260</v>
      </c>
      <c r="E308" s="19" t="s">
        <v>770</v>
      </c>
      <c r="F308" s="10">
        <v>42036</v>
      </c>
      <c r="G308" s="10">
        <v>45689</v>
      </c>
      <c r="H308" s="11">
        <v>11</v>
      </c>
      <c r="I308" s="20" t="s">
        <v>259</v>
      </c>
      <c r="J308" s="11" t="s">
        <v>261</v>
      </c>
      <c r="K308" s="11" t="s">
        <v>945</v>
      </c>
      <c r="L308" s="11">
        <v>2</v>
      </c>
    </row>
    <row r="309" spans="1:12">
      <c r="A309" s="11" t="s">
        <v>559</v>
      </c>
      <c r="D309" s="11" t="s">
        <v>260</v>
      </c>
      <c r="E309" s="19" t="s">
        <v>771</v>
      </c>
      <c r="F309" s="10">
        <v>42036</v>
      </c>
      <c r="G309" s="10">
        <v>45689</v>
      </c>
      <c r="H309" s="11">
        <v>11</v>
      </c>
      <c r="I309" s="20" t="s">
        <v>259</v>
      </c>
      <c r="J309" s="11" t="s">
        <v>261</v>
      </c>
      <c r="K309" s="11" t="s">
        <v>945</v>
      </c>
      <c r="L309" s="11">
        <v>2</v>
      </c>
    </row>
    <row r="310" spans="1:12">
      <c r="A310" s="11" t="s">
        <v>560</v>
      </c>
      <c r="D310" s="11" t="s">
        <v>260</v>
      </c>
      <c r="E310" s="19" t="s">
        <v>772</v>
      </c>
      <c r="F310" s="10">
        <v>42036</v>
      </c>
      <c r="G310" s="10">
        <v>45689</v>
      </c>
      <c r="H310" s="11">
        <v>11</v>
      </c>
      <c r="I310" s="20" t="s">
        <v>259</v>
      </c>
      <c r="J310" s="11" t="s">
        <v>261</v>
      </c>
      <c r="K310" s="11" t="s">
        <v>945</v>
      </c>
      <c r="L310" s="11">
        <v>2</v>
      </c>
    </row>
    <row r="311" spans="1:12">
      <c r="A311" s="11" t="s">
        <v>561</v>
      </c>
      <c r="D311" s="11" t="s">
        <v>260</v>
      </c>
      <c r="E311" s="19" t="s">
        <v>773</v>
      </c>
      <c r="F311" s="10">
        <v>42036</v>
      </c>
      <c r="G311" s="10">
        <v>45689</v>
      </c>
      <c r="H311" s="11">
        <v>11</v>
      </c>
      <c r="I311" s="20" t="s">
        <v>259</v>
      </c>
      <c r="J311" s="11" t="s">
        <v>261</v>
      </c>
      <c r="K311" s="11" t="s">
        <v>945</v>
      </c>
      <c r="L311" s="11">
        <v>2</v>
      </c>
    </row>
    <row r="312" spans="1:12">
      <c r="A312" s="11" t="s">
        <v>562</v>
      </c>
      <c r="D312" s="11" t="s">
        <v>260</v>
      </c>
      <c r="E312" s="19" t="s">
        <v>774</v>
      </c>
      <c r="F312" s="10">
        <v>42036</v>
      </c>
      <c r="G312" s="10">
        <v>45689</v>
      </c>
      <c r="H312" s="11">
        <v>11</v>
      </c>
      <c r="I312" s="20" t="s">
        <v>259</v>
      </c>
      <c r="J312" s="11" t="s">
        <v>261</v>
      </c>
      <c r="K312" s="11" t="s">
        <v>945</v>
      </c>
      <c r="L312" s="11">
        <v>2</v>
      </c>
    </row>
    <row r="313" spans="1:12">
      <c r="A313" s="11" t="s">
        <v>563</v>
      </c>
      <c r="D313" s="11" t="s">
        <v>260</v>
      </c>
      <c r="E313" s="19" t="s">
        <v>775</v>
      </c>
      <c r="F313" s="10">
        <v>42036</v>
      </c>
      <c r="G313" s="10">
        <v>45689</v>
      </c>
      <c r="H313" s="11">
        <v>11</v>
      </c>
      <c r="I313" s="20" t="s">
        <v>259</v>
      </c>
      <c r="J313" s="11" t="s">
        <v>261</v>
      </c>
      <c r="K313" s="11" t="s">
        <v>945</v>
      </c>
      <c r="L313" s="11">
        <v>2</v>
      </c>
    </row>
    <row r="314" spans="1:12">
      <c r="A314" s="11" t="s">
        <v>564</v>
      </c>
      <c r="D314" s="11" t="s">
        <v>260</v>
      </c>
      <c r="E314" s="19" t="s">
        <v>776</v>
      </c>
      <c r="F314" s="10">
        <v>42036</v>
      </c>
      <c r="G314" s="10">
        <v>45689</v>
      </c>
      <c r="H314" s="11">
        <v>11</v>
      </c>
      <c r="I314" s="20" t="s">
        <v>259</v>
      </c>
      <c r="J314" s="11" t="s">
        <v>261</v>
      </c>
      <c r="K314" s="11" t="s">
        <v>945</v>
      </c>
      <c r="L314" s="11">
        <v>2</v>
      </c>
    </row>
    <row r="315" spans="1:12">
      <c r="A315" s="11" t="s">
        <v>565</v>
      </c>
      <c r="D315" s="11" t="s">
        <v>260</v>
      </c>
      <c r="E315" s="19" t="s">
        <v>777</v>
      </c>
      <c r="F315" s="10">
        <v>42036</v>
      </c>
      <c r="G315" s="10">
        <v>45689</v>
      </c>
      <c r="H315" s="11">
        <v>11</v>
      </c>
      <c r="I315" s="20" t="s">
        <v>259</v>
      </c>
      <c r="J315" s="11" t="s">
        <v>261</v>
      </c>
      <c r="K315" s="11" t="s">
        <v>945</v>
      </c>
      <c r="L315" s="11">
        <v>2</v>
      </c>
    </row>
    <row r="316" spans="1:12">
      <c r="A316" s="11" t="s">
        <v>566</v>
      </c>
      <c r="D316" s="11" t="s">
        <v>260</v>
      </c>
      <c r="E316" s="19" t="s">
        <v>778</v>
      </c>
      <c r="F316" s="10">
        <v>42036</v>
      </c>
      <c r="G316" s="10">
        <v>45689</v>
      </c>
      <c r="H316" s="11">
        <v>11</v>
      </c>
      <c r="I316" s="20" t="s">
        <v>259</v>
      </c>
      <c r="J316" s="11" t="s">
        <v>261</v>
      </c>
      <c r="K316" s="11" t="s">
        <v>945</v>
      </c>
      <c r="L316" s="11">
        <v>2</v>
      </c>
    </row>
    <row r="317" spans="1:12">
      <c r="A317" s="11" t="s">
        <v>567</v>
      </c>
      <c r="D317" s="11" t="s">
        <v>260</v>
      </c>
      <c r="E317" s="19" t="s">
        <v>779</v>
      </c>
      <c r="F317" s="10">
        <v>42036</v>
      </c>
      <c r="G317" s="10">
        <v>45689</v>
      </c>
      <c r="H317" s="11">
        <v>11</v>
      </c>
      <c r="I317" s="20" t="s">
        <v>259</v>
      </c>
      <c r="J317" s="11" t="s">
        <v>261</v>
      </c>
      <c r="K317" s="11" t="s">
        <v>945</v>
      </c>
      <c r="L317" s="11">
        <v>2</v>
      </c>
    </row>
    <row r="318" spans="1:12">
      <c r="A318" s="11" t="s">
        <v>568</v>
      </c>
      <c r="D318" s="11" t="s">
        <v>260</v>
      </c>
      <c r="E318" s="19" t="s">
        <v>780</v>
      </c>
      <c r="F318" s="10">
        <v>42036</v>
      </c>
      <c r="G318" s="10">
        <v>45689</v>
      </c>
      <c r="H318" s="11">
        <v>11</v>
      </c>
      <c r="I318" s="20" t="s">
        <v>259</v>
      </c>
      <c r="J318" s="11" t="s">
        <v>261</v>
      </c>
      <c r="K318" s="11" t="s">
        <v>945</v>
      </c>
      <c r="L318" s="11">
        <v>2</v>
      </c>
    </row>
    <row r="319" spans="1:12">
      <c r="A319" s="11" t="s">
        <v>569</v>
      </c>
      <c r="D319" s="11" t="s">
        <v>260</v>
      </c>
      <c r="E319" s="19" t="s">
        <v>781</v>
      </c>
      <c r="F319" s="10">
        <v>42036</v>
      </c>
      <c r="G319" s="10">
        <v>45689</v>
      </c>
      <c r="H319" s="11">
        <v>11</v>
      </c>
      <c r="I319" s="20" t="s">
        <v>259</v>
      </c>
      <c r="J319" s="11" t="s">
        <v>261</v>
      </c>
      <c r="K319" s="11" t="s">
        <v>945</v>
      </c>
      <c r="L319" s="11">
        <v>2</v>
      </c>
    </row>
    <row r="320" spans="1:12">
      <c r="A320" s="11" t="s">
        <v>570</v>
      </c>
      <c r="D320" s="11" t="s">
        <v>260</v>
      </c>
      <c r="E320" s="19" t="s">
        <v>782</v>
      </c>
      <c r="F320" s="10">
        <v>42036</v>
      </c>
      <c r="G320" s="10">
        <v>45689</v>
      </c>
      <c r="H320" s="11">
        <v>11</v>
      </c>
      <c r="I320" s="20" t="s">
        <v>259</v>
      </c>
      <c r="J320" s="11" t="s">
        <v>261</v>
      </c>
      <c r="K320" s="11" t="s">
        <v>945</v>
      </c>
      <c r="L320" s="11">
        <v>2</v>
      </c>
    </row>
    <row r="321" spans="1:12">
      <c r="A321" s="11" t="s">
        <v>571</v>
      </c>
      <c r="D321" s="11" t="s">
        <v>260</v>
      </c>
      <c r="E321" s="19" t="s">
        <v>783</v>
      </c>
      <c r="F321" s="10">
        <v>42036</v>
      </c>
      <c r="G321" s="10">
        <v>45689</v>
      </c>
      <c r="H321" s="11">
        <v>11</v>
      </c>
      <c r="I321" s="20" t="s">
        <v>259</v>
      </c>
      <c r="J321" s="11" t="s">
        <v>261</v>
      </c>
      <c r="K321" s="11" t="s">
        <v>945</v>
      </c>
      <c r="L321" s="11">
        <v>2</v>
      </c>
    </row>
    <row r="322" spans="1:12">
      <c r="A322" s="11" t="s">
        <v>572</v>
      </c>
      <c r="D322" s="11" t="s">
        <v>260</v>
      </c>
      <c r="E322" s="19" t="s">
        <v>784</v>
      </c>
      <c r="F322" s="10">
        <v>42036</v>
      </c>
      <c r="G322" s="10">
        <v>45689</v>
      </c>
      <c r="H322" s="11">
        <v>11</v>
      </c>
      <c r="I322" s="20" t="s">
        <v>259</v>
      </c>
      <c r="J322" s="11" t="s">
        <v>261</v>
      </c>
      <c r="K322" s="11" t="s">
        <v>945</v>
      </c>
      <c r="L322" s="11">
        <v>2</v>
      </c>
    </row>
    <row r="323" spans="1:12">
      <c r="A323" s="11" t="s">
        <v>573</v>
      </c>
      <c r="D323" s="11" t="s">
        <v>260</v>
      </c>
      <c r="E323" s="19" t="s">
        <v>785</v>
      </c>
      <c r="F323" s="10">
        <v>42036</v>
      </c>
      <c r="G323" s="10">
        <v>45689</v>
      </c>
      <c r="H323" s="11">
        <v>11</v>
      </c>
      <c r="I323" s="20" t="s">
        <v>259</v>
      </c>
      <c r="J323" s="11" t="s">
        <v>261</v>
      </c>
      <c r="K323" s="11" t="s">
        <v>945</v>
      </c>
      <c r="L323" s="11">
        <v>2</v>
      </c>
    </row>
    <row r="324" spans="1:12">
      <c r="A324" s="11" t="s">
        <v>574</v>
      </c>
      <c r="D324" s="11" t="s">
        <v>260</v>
      </c>
      <c r="E324" s="19" t="s">
        <v>786</v>
      </c>
      <c r="F324" s="10">
        <v>42036</v>
      </c>
      <c r="G324" s="10">
        <v>45689</v>
      </c>
      <c r="H324" s="11">
        <v>11</v>
      </c>
      <c r="I324" s="20" t="s">
        <v>259</v>
      </c>
      <c r="J324" s="11" t="s">
        <v>261</v>
      </c>
      <c r="K324" s="11" t="s">
        <v>945</v>
      </c>
      <c r="L324" s="11">
        <v>2</v>
      </c>
    </row>
    <row r="325" spans="1:12">
      <c r="A325" s="11" t="s">
        <v>575</v>
      </c>
      <c r="D325" s="11" t="s">
        <v>260</v>
      </c>
      <c r="E325" s="19" t="s">
        <v>787</v>
      </c>
      <c r="F325" s="10">
        <v>42036</v>
      </c>
      <c r="G325" s="10">
        <v>45689</v>
      </c>
      <c r="H325" s="11">
        <v>11</v>
      </c>
      <c r="I325" s="20" t="s">
        <v>259</v>
      </c>
      <c r="J325" s="11" t="s">
        <v>261</v>
      </c>
      <c r="K325" s="11" t="s">
        <v>945</v>
      </c>
      <c r="L325" s="11">
        <v>2</v>
      </c>
    </row>
    <row r="326" spans="1:12">
      <c r="A326" s="11" t="s">
        <v>576</v>
      </c>
      <c r="D326" s="11" t="s">
        <v>260</v>
      </c>
      <c r="E326" s="19" t="s">
        <v>788</v>
      </c>
      <c r="F326" s="10">
        <v>42036</v>
      </c>
      <c r="G326" s="10">
        <v>45689</v>
      </c>
      <c r="H326" s="11">
        <v>11</v>
      </c>
      <c r="I326" s="20" t="s">
        <v>259</v>
      </c>
      <c r="J326" s="11" t="s">
        <v>261</v>
      </c>
      <c r="K326" s="11" t="s">
        <v>945</v>
      </c>
      <c r="L326" s="11">
        <v>2</v>
      </c>
    </row>
    <row r="327" spans="1:12">
      <c r="A327" s="11" t="s">
        <v>577</v>
      </c>
      <c r="D327" s="11" t="s">
        <v>260</v>
      </c>
      <c r="E327" s="19" t="s">
        <v>789</v>
      </c>
      <c r="F327" s="10">
        <v>42036</v>
      </c>
      <c r="G327" s="10">
        <v>45689</v>
      </c>
      <c r="H327" s="11">
        <v>11</v>
      </c>
      <c r="I327" s="20" t="s">
        <v>259</v>
      </c>
      <c r="J327" s="11" t="s">
        <v>261</v>
      </c>
      <c r="K327" s="11" t="s">
        <v>945</v>
      </c>
      <c r="L327" s="11">
        <v>2</v>
      </c>
    </row>
    <row r="328" spans="1:12">
      <c r="A328" s="11" t="s">
        <v>578</v>
      </c>
      <c r="D328" s="11" t="s">
        <v>260</v>
      </c>
      <c r="E328" s="19" t="s">
        <v>790</v>
      </c>
      <c r="F328" s="10">
        <v>42036</v>
      </c>
      <c r="G328" s="10">
        <v>45689</v>
      </c>
      <c r="H328" s="11">
        <v>11</v>
      </c>
      <c r="I328" s="20" t="s">
        <v>259</v>
      </c>
      <c r="J328" s="11" t="s">
        <v>261</v>
      </c>
      <c r="K328" s="11" t="s">
        <v>945</v>
      </c>
      <c r="L328" s="11">
        <v>2</v>
      </c>
    </row>
    <row r="329" spans="1:12">
      <c r="A329" s="11" t="s">
        <v>579</v>
      </c>
      <c r="D329" s="11" t="s">
        <v>260</v>
      </c>
      <c r="E329" s="19" t="s">
        <v>791</v>
      </c>
      <c r="F329" s="10">
        <v>42036</v>
      </c>
      <c r="G329" s="10">
        <v>45689</v>
      </c>
      <c r="H329" s="11">
        <v>11</v>
      </c>
      <c r="I329" s="20" t="s">
        <v>259</v>
      </c>
      <c r="J329" s="11" t="s">
        <v>261</v>
      </c>
      <c r="K329" s="11" t="s">
        <v>945</v>
      </c>
      <c r="L329" s="11">
        <v>2</v>
      </c>
    </row>
    <row r="330" spans="1:12">
      <c r="A330" s="11" t="s">
        <v>580</v>
      </c>
      <c r="D330" s="11" t="s">
        <v>260</v>
      </c>
      <c r="E330" s="19" t="s">
        <v>792</v>
      </c>
      <c r="F330" s="10">
        <v>42036</v>
      </c>
      <c r="G330" s="10">
        <v>45689</v>
      </c>
      <c r="H330" s="11">
        <v>11</v>
      </c>
      <c r="I330" s="20" t="s">
        <v>259</v>
      </c>
      <c r="J330" s="11" t="s">
        <v>261</v>
      </c>
      <c r="K330" s="11" t="s">
        <v>945</v>
      </c>
      <c r="L330" s="11">
        <v>2</v>
      </c>
    </row>
    <row r="331" spans="1:12">
      <c r="A331" s="11" t="s">
        <v>581</v>
      </c>
      <c r="D331" s="11" t="s">
        <v>260</v>
      </c>
      <c r="E331" s="19" t="s">
        <v>793</v>
      </c>
      <c r="F331" s="10">
        <v>42036</v>
      </c>
      <c r="G331" s="10">
        <v>45689</v>
      </c>
      <c r="H331" s="11">
        <v>11</v>
      </c>
      <c r="I331" s="20" t="s">
        <v>259</v>
      </c>
      <c r="J331" s="11" t="s">
        <v>261</v>
      </c>
      <c r="K331" s="11" t="s">
        <v>945</v>
      </c>
      <c r="L331" s="11">
        <v>2</v>
      </c>
    </row>
    <row r="332" spans="1:12">
      <c r="A332" s="11" t="s">
        <v>582</v>
      </c>
      <c r="D332" s="11" t="s">
        <v>260</v>
      </c>
      <c r="E332" s="19" t="s">
        <v>794</v>
      </c>
      <c r="F332" s="10">
        <v>42036</v>
      </c>
      <c r="G332" s="10">
        <v>45689</v>
      </c>
      <c r="H332" s="11">
        <v>11</v>
      </c>
      <c r="I332" s="20" t="s">
        <v>259</v>
      </c>
      <c r="J332" s="11" t="s">
        <v>261</v>
      </c>
      <c r="K332" s="11" t="s">
        <v>945</v>
      </c>
      <c r="L332" s="11">
        <v>2</v>
      </c>
    </row>
    <row r="333" spans="1:12">
      <c r="A333" s="11" t="s">
        <v>583</v>
      </c>
      <c r="D333" s="11" t="s">
        <v>260</v>
      </c>
      <c r="E333" s="19" t="s">
        <v>795</v>
      </c>
      <c r="F333" s="10">
        <v>42036</v>
      </c>
      <c r="G333" s="10">
        <v>45689</v>
      </c>
      <c r="H333" s="11">
        <v>11</v>
      </c>
      <c r="I333" s="20" t="s">
        <v>259</v>
      </c>
      <c r="J333" s="11" t="s">
        <v>261</v>
      </c>
      <c r="K333" s="11" t="s">
        <v>945</v>
      </c>
      <c r="L333" s="11">
        <v>2</v>
      </c>
    </row>
    <row r="334" spans="1:12">
      <c r="A334" s="11" t="s">
        <v>584</v>
      </c>
      <c r="D334" s="11" t="s">
        <v>260</v>
      </c>
      <c r="E334" s="19" t="s">
        <v>796</v>
      </c>
      <c r="F334" s="10">
        <v>42036</v>
      </c>
      <c r="G334" s="10">
        <v>45689</v>
      </c>
      <c r="H334" s="11">
        <v>11</v>
      </c>
      <c r="I334" s="20" t="s">
        <v>259</v>
      </c>
      <c r="J334" s="11" t="s">
        <v>261</v>
      </c>
      <c r="K334" s="11" t="s">
        <v>945</v>
      </c>
      <c r="L334" s="11">
        <v>2</v>
      </c>
    </row>
    <row r="335" spans="1:12">
      <c r="A335" s="11" t="s">
        <v>585</v>
      </c>
      <c r="D335" s="11" t="s">
        <v>260</v>
      </c>
      <c r="E335" s="19" t="s">
        <v>797</v>
      </c>
      <c r="F335" s="10">
        <v>42036</v>
      </c>
      <c r="G335" s="10">
        <v>45689</v>
      </c>
      <c r="H335" s="11">
        <v>11</v>
      </c>
      <c r="I335" s="20" t="s">
        <v>259</v>
      </c>
      <c r="J335" s="11" t="s">
        <v>261</v>
      </c>
      <c r="K335" s="11" t="s">
        <v>945</v>
      </c>
      <c r="L335" s="11">
        <v>2</v>
      </c>
    </row>
    <row r="336" spans="1:12">
      <c r="A336" s="11" t="s">
        <v>586</v>
      </c>
      <c r="D336" s="11" t="s">
        <v>260</v>
      </c>
      <c r="E336" s="19" t="s">
        <v>798</v>
      </c>
      <c r="F336" s="10">
        <v>42036</v>
      </c>
      <c r="G336" s="10">
        <v>45689</v>
      </c>
      <c r="H336" s="11">
        <v>11</v>
      </c>
      <c r="I336" s="20" t="s">
        <v>259</v>
      </c>
      <c r="J336" s="11" t="s">
        <v>261</v>
      </c>
      <c r="K336" s="11" t="s">
        <v>945</v>
      </c>
      <c r="L336" s="11">
        <v>2</v>
      </c>
    </row>
    <row r="337" spans="1:12">
      <c r="A337" s="11" t="s">
        <v>587</v>
      </c>
      <c r="D337" s="11" t="s">
        <v>260</v>
      </c>
      <c r="E337" s="19" t="s">
        <v>799</v>
      </c>
      <c r="F337" s="10">
        <v>42036</v>
      </c>
      <c r="G337" s="10">
        <v>45689</v>
      </c>
      <c r="H337" s="11">
        <v>11</v>
      </c>
      <c r="I337" s="20" t="s">
        <v>259</v>
      </c>
      <c r="J337" s="11" t="s">
        <v>261</v>
      </c>
      <c r="K337" s="11" t="s">
        <v>945</v>
      </c>
      <c r="L337" s="11">
        <v>2</v>
      </c>
    </row>
    <row r="338" spans="1:12">
      <c r="A338" s="11" t="s">
        <v>588</v>
      </c>
      <c r="D338" s="11" t="s">
        <v>260</v>
      </c>
      <c r="E338" s="19" t="s">
        <v>800</v>
      </c>
      <c r="F338" s="10">
        <v>42036</v>
      </c>
      <c r="G338" s="10">
        <v>45689</v>
      </c>
      <c r="H338" s="11">
        <v>11</v>
      </c>
      <c r="I338" s="20" t="s">
        <v>259</v>
      </c>
      <c r="J338" s="11" t="s">
        <v>261</v>
      </c>
      <c r="K338" s="11" t="s">
        <v>945</v>
      </c>
      <c r="L338" s="11">
        <v>2</v>
      </c>
    </row>
    <row r="339" spans="1:12">
      <c r="A339" s="11" t="s">
        <v>589</v>
      </c>
      <c r="D339" s="11" t="s">
        <v>260</v>
      </c>
      <c r="E339" s="19" t="s">
        <v>801</v>
      </c>
      <c r="F339" s="10">
        <v>42036</v>
      </c>
      <c r="G339" s="10">
        <v>45689</v>
      </c>
      <c r="H339" s="11">
        <v>11</v>
      </c>
      <c r="I339" s="20" t="s">
        <v>259</v>
      </c>
      <c r="J339" s="11" t="s">
        <v>261</v>
      </c>
      <c r="K339" s="11" t="s">
        <v>945</v>
      </c>
      <c r="L339" s="11">
        <v>2</v>
      </c>
    </row>
    <row r="340" spans="1:12">
      <c r="A340" s="11" t="s">
        <v>590</v>
      </c>
      <c r="D340" s="11" t="s">
        <v>260</v>
      </c>
      <c r="E340" s="19" t="s">
        <v>802</v>
      </c>
      <c r="F340" s="10">
        <v>42036</v>
      </c>
      <c r="G340" s="10">
        <v>45689</v>
      </c>
      <c r="H340" s="11">
        <v>11</v>
      </c>
      <c r="I340" s="20" t="s">
        <v>259</v>
      </c>
      <c r="J340" s="11" t="s">
        <v>261</v>
      </c>
      <c r="K340" s="11" t="s">
        <v>945</v>
      </c>
      <c r="L340" s="11">
        <v>2</v>
      </c>
    </row>
    <row r="341" spans="1:12">
      <c r="A341" s="11" t="s">
        <v>591</v>
      </c>
      <c r="D341" s="11" t="s">
        <v>260</v>
      </c>
      <c r="E341" s="19" t="s">
        <v>803</v>
      </c>
      <c r="F341" s="10">
        <v>42036</v>
      </c>
      <c r="G341" s="10">
        <v>45689</v>
      </c>
      <c r="H341" s="11">
        <v>11</v>
      </c>
      <c r="I341" s="20" t="s">
        <v>259</v>
      </c>
      <c r="J341" s="11" t="s">
        <v>261</v>
      </c>
      <c r="K341" s="11" t="s">
        <v>945</v>
      </c>
      <c r="L341" s="11">
        <v>2</v>
      </c>
    </row>
    <row r="342" spans="1:12">
      <c r="A342" s="11" t="s">
        <v>592</v>
      </c>
      <c r="D342" s="11" t="s">
        <v>260</v>
      </c>
      <c r="E342" s="19" t="s">
        <v>804</v>
      </c>
      <c r="F342" s="10">
        <v>42036</v>
      </c>
      <c r="G342" s="10">
        <v>45689</v>
      </c>
      <c r="H342" s="11">
        <v>11</v>
      </c>
      <c r="I342" s="20" t="s">
        <v>259</v>
      </c>
      <c r="J342" s="11" t="s">
        <v>261</v>
      </c>
      <c r="K342" s="11" t="s">
        <v>945</v>
      </c>
      <c r="L342" s="11">
        <v>2</v>
      </c>
    </row>
    <row r="343" spans="1:12">
      <c r="A343" s="11" t="s">
        <v>593</v>
      </c>
      <c r="D343" s="11" t="s">
        <v>260</v>
      </c>
      <c r="E343" s="19" t="s">
        <v>805</v>
      </c>
      <c r="F343" s="10">
        <v>42036</v>
      </c>
      <c r="G343" s="10">
        <v>45689</v>
      </c>
      <c r="H343" s="11">
        <v>11</v>
      </c>
      <c r="I343" s="20" t="s">
        <v>259</v>
      </c>
      <c r="J343" s="11" t="s">
        <v>261</v>
      </c>
      <c r="K343" s="11" t="s">
        <v>945</v>
      </c>
      <c r="L343" s="11">
        <v>2</v>
      </c>
    </row>
    <row r="344" spans="1:12">
      <c r="A344" s="11" t="s">
        <v>594</v>
      </c>
      <c r="D344" s="11" t="s">
        <v>260</v>
      </c>
      <c r="E344" s="19" t="s">
        <v>806</v>
      </c>
      <c r="F344" s="10">
        <v>42036</v>
      </c>
      <c r="G344" s="10">
        <v>45689</v>
      </c>
      <c r="H344" s="11">
        <v>11</v>
      </c>
      <c r="I344" s="20" t="s">
        <v>259</v>
      </c>
      <c r="J344" s="11" t="s">
        <v>261</v>
      </c>
      <c r="K344" s="11" t="s">
        <v>945</v>
      </c>
      <c r="L344" s="11">
        <v>2</v>
      </c>
    </row>
    <row r="345" spans="1:12">
      <c r="A345" s="11" t="s">
        <v>595</v>
      </c>
      <c r="D345" s="11" t="s">
        <v>260</v>
      </c>
      <c r="E345" s="19" t="s">
        <v>807</v>
      </c>
      <c r="F345" s="10">
        <v>42036</v>
      </c>
      <c r="G345" s="10">
        <v>45689</v>
      </c>
      <c r="H345" s="11">
        <v>11</v>
      </c>
      <c r="I345" s="20" t="s">
        <v>259</v>
      </c>
      <c r="J345" s="11" t="s">
        <v>261</v>
      </c>
      <c r="K345" s="11" t="s">
        <v>945</v>
      </c>
      <c r="L345" s="11">
        <v>2</v>
      </c>
    </row>
    <row r="346" spans="1:12">
      <c r="A346" s="11" t="s">
        <v>596</v>
      </c>
      <c r="D346" s="11" t="s">
        <v>260</v>
      </c>
      <c r="E346" s="19" t="s">
        <v>808</v>
      </c>
      <c r="F346" s="10">
        <v>42036</v>
      </c>
      <c r="G346" s="10">
        <v>45689</v>
      </c>
      <c r="H346" s="11">
        <v>11</v>
      </c>
      <c r="I346" s="20" t="s">
        <v>259</v>
      </c>
      <c r="J346" s="11" t="s">
        <v>261</v>
      </c>
      <c r="K346" s="11" t="s">
        <v>945</v>
      </c>
      <c r="L346" s="11">
        <v>2</v>
      </c>
    </row>
    <row r="347" spans="1:12">
      <c r="A347" s="11" t="s">
        <v>597</v>
      </c>
      <c r="D347" s="11" t="s">
        <v>260</v>
      </c>
      <c r="E347" s="19" t="s">
        <v>809</v>
      </c>
      <c r="F347" s="10">
        <v>42036</v>
      </c>
      <c r="G347" s="10">
        <v>45689</v>
      </c>
      <c r="H347" s="11">
        <v>11</v>
      </c>
      <c r="I347" s="20" t="s">
        <v>259</v>
      </c>
      <c r="J347" s="11" t="s">
        <v>261</v>
      </c>
      <c r="K347" s="11" t="s">
        <v>945</v>
      </c>
      <c r="L347" s="11">
        <v>2</v>
      </c>
    </row>
    <row r="348" spans="1:12">
      <c r="A348" s="11" t="s">
        <v>598</v>
      </c>
      <c r="D348" s="11" t="s">
        <v>260</v>
      </c>
      <c r="E348" s="19" t="s">
        <v>810</v>
      </c>
      <c r="F348" s="10">
        <v>42036</v>
      </c>
      <c r="G348" s="10">
        <v>45689</v>
      </c>
      <c r="H348" s="11">
        <v>11</v>
      </c>
      <c r="I348" s="20" t="s">
        <v>259</v>
      </c>
      <c r="J348" s="11" t="s">
        <v>261</v>
      </c>
      <c r="K348" s="11" t="s">
        <v>945</v>
      </c>
      <c r="L348" s="11">
        <v>2</v>
      </c>
    </row>
    <row r="349" spans="1:12">
      <c r="A349" s="11" t="s">
        <v>599</v>
      </c>
      <c r="D349" s="11" t="s">
        <v>260</v>
      </c>
      <c r="E349" s="19" t="s">
        <v>811</v>
      </c>
      <c r="F349" s="10">
        <v>42036</v>
      </c>
      <c r="G349" s="10">
        <v>45689</v>
      </c>
      <c r="H349" s="11">
        <v>11</v>
      </c>
      <c r="I349" s="20" t="s">
        <v>259</v>
      </c>
      <c r="J349" s="11" t="s">
        <v>261</v>
      </c>
      <c r="K349" s="11" t="s">
        <v>945</v>
      </c>
      <c r="L349" s="11">
        <v>2</v>
      </c>
    </row>
    <row r="350" spans="1:12">
      <c r="A350" s="11" t="s">
        <v>600</v>
      </c>
      <c r="D350" s="11" t="s">
        <v>260</v>
      </c>
      <c r="E350" s="19" t="s">
        <v>812</v>
      </c>
      <c r="F350" s="10">
        <v>42036</v>
      </c>
      <c r="G350" s="10">
        <v>45689</v>
      </c>
      <c r="H350" s="11">
        <v>11</v>
      </c>
      <c r="I350" s="20" t="s">
        <v>259</v>
      </c>
      <c r="J350" s="11" t="s">
        <v>261</v>
      </c>
      <c r="K350" s="11" t="s">
        <v>945</v>
      </c>
      <c r="L350" s="11">
        <v>2</v>
      </c>
    </row>
    <row r="351" spans="1:12">
      <c r="A351" s="11" t="s">
        <v>601</v>
      </c>
      <c r="D351" s="11" t="s">
        <v>260</v>
      </c>
      <c r="E351" s="19" t="s">
        <v>813</v>
      </c>
      <c r="F351" s="10">
        <v>42036</v>
      </c>
      <c r="G351" s="10">
        <v>45689</v>
      </c>
      <c r="H351" s="11">
        <v>11</v>
      </c>
      <c r="I351" s="20" t="s">
        <v>259</v>
      </c>
      <c r="J351" s="11" t="s">
        <v>261</v>
      </c>
      <c r="K351" s="11" t="s">
        <v>945</v>
      </c>
      <c r="L351" s="11">
        <v>2</v>
      </c>
    </row>
    <row r="352" spans="1:12">
      <c r="A352" s="11" t="s">
        <v>602</v>
      </c>
      <c r="D352" s="11" t="s">
        <v>260</v>
      </c>
      <c r="E352" s="19" t="s">
        <v>814</v>
      </c>
      <c r="F352" s="10">
        <v>42036</v>
      </c>
      <c r="G352" s="10">
        <v>45689</v>
      </c>
      <c r="H352" s="11">
        <v>11</v>
      </c>
      <c r="I352" s="20" t="s">
        <v>259</v>
      </c>
      <c r="J352" s="11" t="s">
        <v>261</v>
      </c>
      <c r="K352" s="11" t="s">
        <v>945</v>
      </c>
      <c r="L352" s="11">
        <v>2</v>
      </c>
    </row>
    <row r="353" spans="1:12">
      <c r="A353" s="11" t="s">
        <v>603</v>
      </c>
      <c r="D353" s="11" t="s">
        <v>260</v>
      </c>
      <c r="E353" s="19" t="s">
        <v>815</v>
      </c>
      <c r="F353" s="10">
        <v>42036</v>
      </c>
      <c r="G353" s="10">
        <v>45689</v>
      </c>
      <c r="H353" s="11">
        <v>11</v>
      </c>
      <c r="I353" s="20" t="s">
        <v>259</v>
      </c>
      <c r="J353" s="11" t="s">
        <v>261</v>
      </c>
      <c r="K353" s="11" t="s">
        <v>945</v>
      </c>
      <c r="L353" s="11">
        <v>2</v>
      </c>
    </row>
    <row r="354" spans="1:12">
      <c r="A354" s="11" t="s">
        <v>604</v>
      </c>
      <c r="D354" s="11" t="s">
        <v>260</v>
      </c>
      <c r="E354" s="19" t="s">
        <v>816</v>
      </c>
      <c r="F354" s="10">
        <v>42036</v>
      </c>
      <c r="G354" s="10">
        <v>45689</v>
      </c>
      <c r="H354" s="11">
        <v>11</v>
      </c>
      <c r="I354" s="20" t="s">
        <v>259</v>
      </c>
      <c r="J354" s="11" t="s">
        <v>261</v>
      </c>
      <c r="K354" s="11" t="s">
        <v>945</v>
      </c>
      <c r="L354" s="11">
        <v>2</v>
      </c>
    </row>
    <row r="355" spans="1:12">
      <c r="A355" s="11" t="s">
        <v>605</v>
      </c>
      <c r="D355" s="11" t="s">
        <v>260</v>
      </c>
      <c r="E355" s="19" t="s">
        <v>817</v>
      </c>
      <c r="F355" s="10">
        <v>42036</v>
      </c>
      <c r="G355" s="10">
        <v>45689</v>
      </c>
      <c r="H355" s="11">
        <v>11</v>
      </c>
      <c r="I355" s="20" t="s">
        <v>259</v>
      </c>
      <c r="J355" s="11" t="s">
        <v>261</v>
      </c>
      <c r="K355" s="11" t="s">
        <v>945</v>
      </c>
      <c r="L355" s="11">
        <v>2</v>
      </c>
    </row>
    <row r="356" spans="1:12">
      <c r="A356" s="11" t="s">
        <v>606</v>
      </c>
      <c r="D356" s="11" t="s">
        <v>260</v>
      </c>
      <c r="E356" s="19" t="s">
        <v>818</v>
      </c>
      <c r="F356" s="10">
        <v>42036</v>
      </c>
      <c r="G356" s="10">
        <v>45689</v>
      </c>
      <c r="H356" s="11">
        <v>11</v>
      </c>
      <c r="I356" s="20" t="s">
        <v>259</v>
      </c>
      <c r="J356" s="11" t="s">
        <v>261</v>
      </c>
      <c r="K356" s="11" t="s">
        <v>945</v>
      </c>
      <c r="L356" s="11">
        <v>2</v>
      </c>
    </row>
    <row r="357" spans="1:12">
      <c r="A357" s="11" t="s">
        <v>607</v>
      </c>
      <c r="D357" s="11" t="s">
        <v>260</v>
      </c>
      <c r="E357" s="19" t="s">
        <v>819</v>
      </c>
      <c r="F357" s="10">
        <v>42036</v>
      </c>
      <c r="G357" s="10">
        <v>45689</v>
      </c>
      <c r="H357" s="11">
        <v>11</v>
      </c>
      <c r="I357" s="20" t="s">
        <v>259</v>
      </c>
      <c r="J357" s="11" t="s">
        <v>261</v>
      </c>
      <c r="K357" s="11" t="s">
        <v>945</v>
      </c>
      <c r="L357" s="11">
        <v>2</v>
      </c>
    </row>
    <row r="358" spans="1:12">
      <c r="A358" s="11" t="s">
        <v>608</v>
      </c>
      <c r="D358" s="11" t="s">
        <v>260</v>
      </c>
      <c r="E358" s="19" t="s">
        <v>820</v>
      </c>
      <c r="F358" s="10">
        <v>42036</v>
      </c>
      <c r="G358" s="10">
        <v>45689</v>
      </c>
      <c r="H358" s="11">
        <v>11</v>
      </c>
      <c r="I358" s="20" t="s">
        <v>259</v>
      </c>
      <c r="J358" s="11" t="s">
        <v>261</v>
      </c>
      <c r="K358" s="11" t="s">
        <v>945</v>
      </c>
      <c r="L358" s="11">
        <v>2</v>
      </c>
    </row>
    <row r="359" spans="1:12">
      <c r="A359" s="11" t="s">
        <v>609</v>
      </c>
      <c r="D359" s="11" t="s">
        <v>260</v>
      </c>
      <c r="E359" s="19" t="s">
        <v>821</v>
      </c>
      <c r="F359" s="10">
        <v>42036</v>
      </c>
      <c r="G359" s="10">
        <v>45689</v>
      </c>
      <c r="H359" s="11">
        <v>11</v>
      </c>
      <c r="I359" s="20" t="s">
        <v>259</v>
      </c>
      <c r="J359" s="11" t="s">
        <v>261</v>
      </c>
      <c r="K359" s="11" t="s">
        <v>945</v>
      </c>
      <c r="L359" s="11">
        <v>2</v>
      </c>
    </row>
    <row r="360" spans="1:12">
      <c r="A360" s="11" t="s">
        <v>610</v>
      </c>
      <c r="D360" s="11" t="s">
        <v>260</v>
      </c>
      <c r="E360" s="19" t="s">
        <v>822</v>
      </c>
      <c r="F360" s="10">
        <v>42036</v>
      </c>
      <c r="G360" s="10">
        <v>45689</v>
      </c>
      <c r="H360" s="11">
        <v>11</v>
      </c>
      <c r="I360" s="20" t="s">
        <v>259</v>
      </c>
      <c r="J360" s="11" t="s">
        <v>261</v>
      </c>
      <c r="K360" s="11" t="s">
        <v>945</v>
      </c>
      <c r="L360" s="11">
        <v>2</v>
      </c>
    </row>
    <row r="361" spans="1:12">
      <c r="A361" s="11" t="s">
        <v>611</v>
      </c>
      <c r="D361" s="11" t="s">
        <v>260</v>
      </c>
      <c r="E361" s="19" t="s">
        <v>823</v>
      </c>
      <c r="F361" s="10">
        <v>42036</v>
      </c>
      <c r="G361" s="10">
        <v>45689</v>
      </c>
      <c r="H361" s="11">
        <v>11</v>
      </c>
      <c r="I361" s="20" t="s">
        <v>259</v>
      </c>
      <c r="J361" s="11" t="s">
        <v>261</v>
      </c>
      <c r="K361" s="11" t="s">
        <v>945</v>
      </c>
      <c r="L361" s="11">
        <v>2</v>
      </c>
    </row>
    <row r="362" spans="1:12">
      <c r="A362" s="11" t="s">
        <v>612</v>
      </c>
      <c r="D362" s="11" t="s">
        <v>260</v>
      </c>
      <c r="E362" s="19" t="s">
        <v>824</v>
      </c>
      <c r="F362" s="10">
        <v>42036</v>
      </c>
      <c r="G362" s="10">
        <v>45689</v>
      </c>
      <c r="H362" s="11">
        <v>11</v>
      </c>
      <c r="I362" s="20" t="s">
        <v>259</v>
      </c>
      <c r="J362" s="11" t="s">
        <v>261</v>
      </c>
      <c r="K362" s="11" t="s">
        <v>945</v>
      </c>
      <c r="L362" s="11">
        <v>2</v>
      </c>
    </row>
    <row r="363" spans="1:12">
      <c r="A363" s="11" t="s">
        <v>613</v>
      </c>
      <c r="D363" s="11" t="s">
        <v>260</v>
      </c>
      <c r="E363" s="19" t="s">
        <v>825</v>
      </c>
      <c r="F363" s="10">
        <v>42036</v>
      </c>
      <c r="G363" s="10">
        <v>45689</v>
      </c>
      <c r="H363" s="11">
        <v>11</v>
      </c>
      <c r="I363" s="20" t="s">
        <v>259</v>
      </c>
      <c r="J363" s="11" t="s">
        <v>261</v>
      </c>
      <c r="K363" s="11" t="s">
        <v>945</v>
      </c>
      <c r="L363" s="11">
        <v>2</v>
      </c>
    </row>
    <row r="364" spans="1:12">
      <c r="A364" s="11" t="s">
        <v>614</v>
      </c>
      <c r="D364" s="11" t="s">
        <v>260</v>
      </c>
      <c r="E364" s="19" t="s">
        <v>826</v>
      </c>
      <c r="F364" s="10">
        <v>42036</v>
      </c>
      <c r="G364" s="10">
        <v>45689</v>
      </c>
      <c r="H364" s="11">
        <v>11</v>
      </c>
      <c r="I364" s="20" t="s">
        <v>259</v>
      </c>
      <c r="J364" s="11" t="s">
        <v>261</v>
      </c>
      <c r="K364" s="11" t="s">
        <v>945</v>
      </c>
      <c r="L364" s="11">
        <v>2</v>
      </c>
    </row>
    <row r="365" spans="1:12">
      <c r="A365" s="11" t="s">
        <v>615</v>
      </c>
      <c r="D365" s="11" t="s">
        <v>260</v>
      </c>
      <c r="E365" s="19" t="s">
        <v>827</v>
      </c>
      <c r="F365" s="10">
        <v>42036</v>
      </c>
      <c r="G365" s="10">
        <v>45689</v>
      </c>
      <c r="H365" s="11">
        <v>11</v>
      </c>
      <c r="I365" s="20" t="s">
        <v>259</v>
      </c>
      <c r="J365" s="11" t="s">
        <v>261</v>
      </c>
      <c r="K365" s="11" t="s">
        <v>945</v>
      </c>
      <c r="L365" s="11">
        <v>2</v>
      </c>
    </row>
    <row r="366" spans="1:12">
      <c r="A366" s="11" t="s">
        <v>616</v>
      </c>
      <c r="D366" s="11" t="s">
        <v>260</v>
      </c>
      <c r="E366" s="19" t="s">
        <v>828</v>
      </c>
      <c r="F366" s="10">
        <v>42036</v>
      </c>
      <c r="G366" s="10">
        <v>45689</v>
      </c>
      <c r="H366" s="11">
        <v>11</v>
      </c>
      <c r="I366" s="20" t="s">
        <v>259</v>
      </c>
      <c r="J366" s="11" t="s">
        <v>261</v>
      </c>
      <c r="K366" s="11" t="s">
        <v>945</v>
      </c>
      <c r="L366" s="11">
        <v>2</v>
      </c>
    </row>
    <row r="367" spans="1:12">
      <c r="A367" s="11" t="s">
        <v>617</v>
      </c>
      <c r="D367" s="11" t="s">
        <v>260</v>
      </c>
      <c r="E367" s="19" t="s">
        <v>829</v>
      </c>
      <c r="F367" s="10">
        <v>42036</v>
      </c>
      <c r="G367" s="10">
        <v>45689</v>
      </c>
      <c r="H367" s="11">
        <v>11</v>
      </c>
      <c r="I367" s="20" t="s">
        <v>259</v>
      </c>
      <c r="J367" s="11" t="s">
        <v>261</v>
      </c>
      <c r="K367" s="11" t="s">
        <v>945</v>
      </c>
      <c r="L367" s="11">
        <v>2</v>
      </c>
    </row>
    <row r="368" spans="1:12">
      <c r="A368" s="11" t="s">
        <v>618</v>
      </c>
      <c r="D368" s="11" t="s">
        <v>260</v>
      </c>
      <c r="E368" s="19" t="s">
        <v>830</v>
      </c>
      <c r="F368" s="10">
        <v>42036</v>
      </c>
      <c r="G368" s="10">
        <v>45689</v>
      </c>
      <c r="H368" s="11">
        <v>11</v>
      </c>
      <c r="I368" s="20" t="s">
        <v>259</v>
      </c>
      <c r="J368" s="11" t="s">
        <v>261</v>
      </c>
      <c r="K368" s="11" t="s">
        <v>945</v>
      </c>
      <c r="L368" s="11">
        <v>2</v>
      </c>
    </row>
    <row r="369" spans="1:12">
      <c r="A369" s="11" t="s">
        <v>619</v>
      </c>
      <c r="D369" s="11" t="s">
        <v>260</v>
      </c>
      <c r="E369" s="19" t="s">
        <v>831</v>
      </c>
      <c r="F369" s="10">
        <v>42036</v>
      </c>
      <c r="G369" s="10">
        <v>45689</v>
      </c>
      <c r="H369" s="11">
        <v>11</v>
      </c>
      <c r="I369" s="20" t="s">
        <v>259</v>
      </c>
      <c r="J369" s="11" t="s">
        <v>261</v>
      </c>
      <c r="K369" s="11" t="s">
        <v>945</v>
      </c>
      <c r="L369" s="11">
        <v>2</v>
      </c>
    </row>
    <row r="370" spans="1:12">
      <c r="A370" s="11" t="s">
        <v>620</v>
      </c>
      <c r="D370" s="11" t="s">
        <v>260</v>
      </c>
      <c r="E370" s="19" t="s">
        <v>832</v>
      </c>
      <c r="F370" s="10">
        <v>42036</v>
      </c>
      <c r="G370" s="10">
        <v>45689</v>
      </c>
      <c r="H370" s="11">
        <v>11</v>
      </c>
      <c r="I370" s="20" t="s">
        <v>259</v>
      </c>
      <c r="J370" s="11" t="s">
        <v>261</v>
      </c>
      <c r="K370" s="11" t="s">
        <v>945</v>
      </c>
      <c r="L370" s="11">
        <v>2</v>
      </c>
    </row>
    <row r="371" spans="1:12">
      <c r="A371" s="11" t="s">
        <v>621</v>
      </c>
      <c r="D371" s="11" t="s">
        <v>260</v>
      </c>
      <c r="E371" s="19" t="s">
        <v>833</v>
      </c>
      <c r="F371" s="10">
        <v>42036</v>
      </c>
      <c r="G371" s="10">
        <v>45689</v>
      </c>
      <c r="H371" s="11">
        <v>11</v>
      </c>
      <c r="I371" s="20" t="s">
        <v>259</v>
      </c>
      <c r="J371" s="11" t="s">
        <v>261</v>
      </c>
      <c r="K371" s="11" t="s">
        <v>945</v>
      </c>
      <c r="L371" s="11">
        <v>2</v>
      </c>
    </row>
    <row r="372" spans="1:12">
      <c r="A372" s="11" t="s">
        <v>622</v>
      </c>
      <c r="D372" s="11" t="s">
        <v>260</v>
      </c>
      <c r="E372" s="19" t="s">
        <v>834</v>
      </c>
      <c r="F372" s="10">
        <v>42036</v>
      </c>
      <c r="G372" s="10">
        <v>45689</v>
      </c>
      <c r="H372" s="11">
        <v>11</v>
      </c>
      <c r="I372" s="20" t="s">
        <v>259</v>
      </c>
      <c r="J372" s="11" t="s">
        <v>261</v>
      </c>
      <c r="K372" s="11" t="s">
        <v>945</v>
      </c>
      <c r="L372" s="11">
        <v>2</v>
      </c>
    </row>
    <row r="373" spans="1:12">
      <c r="A373" s="11" t="s">
        <v>623</v>
      </c>
      <c r="D373" s="11" t="s">
        <v>260</v>
      </c>
      <c r="E373" s="19" t="s">
        <v>835</v>
      </c>
      <c r="F373" s="10">
        <v>42036</v>
      </c>
      <c r="G373" s="10">
        <v>45689</v>
      </c>
      <c r="H373" s="11">
        <v>11</v>
      </c>
      <c r="I373" s="20" t="s">
        <v>259</v>
      </c>
      <c r="J373" s="11" t="s">
        <v>261</v>
      </c>
      <c r="K373" s="11" t="s">
        <v>945</v>
      </c>
      <c r="L373" s="11">
        <v>2</v>
      </c>
    </row>
    <row r="374" spans="1:12">
      <c r="A374" s="11" t="s">
        <v>624</v>
      </c>
      <c r="D374" s="11" t="s">
        <v>260</v>
      </c>
      <c r="E374" s="19" t="s">
        <v>836</v>
      </c>
      <c r="F374" s="10">
        <v>42036</v>
      </c>
      <c r="G374" s="10">
        <v>45689</v>
      </c>
      <c r="H374" s="11">
        <v>11</v>
      </c>
      <c r="I374" s="20" t="s">
        <v>259</v>
      </c>
      <c r="J374" s="11" t="s">
        <v>261</v>
      </c>
      <c r="K374" s="11" t="s">
        <v>945</v>
      </c>
      <c r="L374" s="11">
        <v>2</v>
      </c>
    </row>
    <row r="375" spans="1:12">
      <c r="A375" s="11" t="s">
        <v>625</v>
      </c>
      <c r="D375" s="11" t="s">
        <v>260</v>
      </c>
      <c r="E375" s="19" t="s">
        <v>837</v>
      </c>
      <c r="F375" s="10">
        <v>42036</v>
      </c>
      <c r="G375" s="10">
        <v>45689</v>
      </c>
      <c r="H375" s="11">
        <v>11</v>
      </c>
      <c r="I375" s="20" t="s">
        <v>259</v>
      </c>
      <c r="J375" s="11" t="s">
        <v>261</v>
      </c>
      <c r="K375" s="11" t="s">
        <v>945</v>
      </c>
      <c r="L375" s="11">
        <v>2</v>
      </c>
    </row>
    <row r="376" spans="1:12">
      <c r="A376" s="11" t="s">
        <v>626</v>
      </c>
      <c r="D376" s="11" t="s">
        <v>260</v>
      </c>
      <c r="E376" s="19" t="s">
        <v>838</v>
      </c>
      <c r="F376" s="10">
        <v>42036</v>
      </c>
      <c r="G376" s="10">
        <v>45689</v>
      </c>
      <c r="H376" s="11">
        <v>11</v>
      </c>
      <c r="I376" s="20" t="s">
        <v>259</v>
      </c>
      <c r="J376" s="11" t="s">
        <v>261</v>
      </c>
      <c r="K376" s="11" t="s">
        <v>945</v>
      </c>
      <c r="L376" s="11">
        <v>2</v>
      </c>
    </row>
    <row r="377" spans="1:12">
      <c r="A377" s="11" t="s">
        <v>627</v>
      </c>
      <c r="D377" s="11" t="s">
        <v>260</v>
      </c>
      <c r="E377" s="19" t="s">
        <v>839</v>
      </c>
      <c r="F377" s="10">
        <v>42036</v>
      </c>
      <c r="G377" s="10">
        <v>45689</v>
      </c>
      <c r="H377" s="11">
        <v>11</v>
      </c>
      <c r="I377" s="20" t="s">
        <v>259</v>
      </c>
      <c r="J377" s="11" t="s">
        <v>261</v>
      </c>
      <c r="K377" s="11" t="s">
        <v>945</v>
      </c>
      <c r="L377" s="11">
        <v>2</v>
      </c>
    </row>
    <row r="378" spans="1:12">
      <c r="A378" s="11" t="s">
        <v>628</v>
      </c>
      <c r="D378" s="11" t="s">
        <v>260</v>
      </c>
      <c r="E378" s="19" t="s">
        <v>840</v>
      </c>
      <c r="F378" s="10">
        <v>42036</v>
      </c>
      <c r="G378" s="10">
        <v>45689</v>
      </c>
      <c r="H378" s="11">
        <v>11</v>
      </c>
      <c r="I378" s="20" t="s">
        <v>259</v>
      </c>
      <c r="J378" s="11" t="s">
        <v>261</v>
      </c>
      <c r="K378" s="11" t="s">
        <v>945</v>
      </c>
      <c r="L378" s="11">
        <v>2</v>
      </c>
    </row>
    <row r="379" spans="1:12">
      <c r="A379" s="11" t="s">
        <v>629</v>
      </c>
      <c r="D379" s="11" t="s">
        <v>260</v>
      </c>
      <c r="E379" s="19" t="s">
        <v>841</v>
      </c>
      <c r="F379" s="10">
        <v>42036</v>
      </c>
      <c r="G379" s="10">
        <v>45689</v>
      </c>
      <c r="H379" s="11">
        <v>11</v>
      </c>
      <c r="I379" s="20" t="s">
        <v>259</v>
      </c>
      <c r="J379" s="11" t="s">
        <v>261</v>
      </c>
      <c r="K379" s="11" t="s">
        <v>945</v>
      </c>
      <c r="L379" s="11">
        <v>2</v>
      </c>
    </row>
    <row r="380" spans="1:12">
      <c r="A380" s="11" t="s">
        <v>630</v>
      </c>
      <c r="D380" s="11" t="s">
        <v>260</v>
      </c>
      <c r="E380" s="19" t="s">
        <v>842</v>
      </c>
      <c r="F380" s="10">
        <v>42036</v>
      </c>
      <c r="G380" s="10">
        <v>45689</v>
      </c>
      <c r="H380" s="11">
        <v>11</v>
      </c>
      <c r="I380" s="20" t="s">
        <v>259</v>
      </c>
      <c r="J380" s="11" t="s">
        <v>261</v>
      </c>
      <c r="K380" s="11" t="s">
        <v>945</v>
      </c>
      <c r="L380" s="11">
        <v>2</v>
      </c>
    </row>
    <row r="381" spans="1:12">
      <c r="A381" s="11" t="s">
        <v>631</v>
      </c>
      <c r="D381" s="11" t="s">
        <v>260</v>
      </c>
      <c r="E381" s="19" t="s">
        <v>843</v>
      </c>
      <c r="F381" s="10">
        <v>42036</v>
      </c>
      <c r="G381" s="10">
        <v>45689</v>
      </c>
      <c r="H381" s="11">
        <v>11</v>
      </c>
      <c r="I381" s="20" t="s">
        <v>259</v>
      </c>
      <c r="J381" s="11" t="s">
        <v>261</v>
      </c>
      <c r="K381" s="11" t="s">
        <v>945</v>
      </c>
      <c r="L381" s="11">
        <v>2</v>
      </c>
    </row>
    <row r="382" spans="1:12">
      <c r="A382" s="11" t="s">
        <v>632</v>
      </c>
      <c r="D382" s="11" t="s">
        <v>260</v>
      </c>
      <c r="E382" s="19" t="s">
        <v>844</v>
      </c>
      <c r="F382" s="10">
        <v>42036</v>
      </c>
      <c r="G382" s="10">
        <v>45689</v>
      </c>
      <c r="H382" s="11">
        <v>11</v>
      </c>
      <c r="I382" s="20" t="s">
        <v>259</v>
      </c>
      <c r="J382" s="11" t="s">
        <v>261</v>
      </c>
      <c r="K382" s="11" t="s">
        <v>945</v>
      </c>
      <c r="L382" s="11">
        <v>2</v>
      </c>
    </row>
    <row r="383" spans="1:12">
      <c r="A383" s="11" t="s">
        <v>633</v>
      </c>
      <c r="D383" s="11" t="s">
        <v>260</v>
      </c>
      <c r="E383" s="19" t="s">
        <v>845</v>
      </c>
      <c r="F383" s="10">
        <v>42036</v>
      </c>
      <c r="G383" s="10">
        <v>45689</v>
      </c>
      <c r="H383" s="11">
        <v>11</v>
      </c>
      <c r="I383" s="20" t="s">
        <v>259</v>
      </c>
      <c r="J383" s="11" t="s">
        <v>261</v>
      </c>
      <c r="K383" s="11" t="s">
        <v>945</v>
      </c>
      <c r="L383" s="11">
        <v>2</v>
      </c>
    </row>
    <row r="384" spans="1:12">
      <c r="A384" s="11" t="s">
        <v>634</v>
      </c>
      <c r="D384" s="11" t="s">
        <v>260</v>
      </c>
      <c r="E384" s="19" t="s">
        <v>846</v>
      </c>
      <c r="F384" s="10">
        <v>42036</v>
      </c>
      <c r="G384" s="10">
        <v>45689</v>
      </c>
      <c r="H384" s="11">
        <v>11</v>
      </c>
      <c r="I384" s="20" t="s">
        <v>259</v>
      </c>
      <c r="J384" s="11" t="s">
        <v>261</v>
      </c>
      <c r="K384" s="11" t="s">
        <v>945</v>
      </c>
      <c r="L384" s="11">
        <v>2</v>
      </c>
    </row>
    <row r="385" spans="1:12">
      <c r="A385" s="11" t="s">
        <v>635</v>
      </c>
      <c r="D385" s="11" t="s">
        <v>260</v>
      </c>
      <c r="E385" s="19" t="s">
        <v>847</v>
      </c>
      <c r="F385" s="10">
        <v>42036</v>
      </c>
      <c r="G385" s="10">
        <v>45689</v>
      </c>
      <c r="H385" s="11">
        <v>11</v>
      </c>
      <c r="I385" s="20" t="s">
        <v>259</v>
      </c>
      <c r="J385" s="11" t="s">
        <v>261</v>
      </c>
      <c r="K385" s="11" t="s">
        <v>945</v>
      </c>
      <c r="L385" s="11">
        <v>2</v>
      </c>
    </row>
    <row r="386" spans="1:12">
      <c r="A386" s="11" t="s">
        <v>636</v>
      </c>
      <c r="D386" s="11" t="s">
        <v>260</v>
      </c>
      <c r="E386" s="19" t="s">
        <v>848</v>
      </c>
      <c r="F386" s="10">
        <v>42036</v>
      </c>
      <c r="G386" s="10">
        <v>45689</v>
      </c>
      <c r="H386" s="11">
        <v>11</v>
      </c>
      <c r="I386" s="20" t="s">
        <v>259</v>
      </c>
      <c r="J386" s="11" t="s">
        <v>261</v>
      </c>
      <c r="K386" s="11" t="s">
        <v>945</v>
      </c>
      <c r="L386" s="11">
        <v>2</v>
      </c>
    </row>
    <row r="387" spans="1:12">
      <c r="A387" s="11" t="s">
        <v>637</v>
      </c>
      <c r="D387" s="11" t="s">
        <v>260</v>
      </c>
      <c r="E387" s="19" t="s">
        <v>849</v>
      </c>
      <c r="F387" s="10">
        <v>42036</v>
      </c>
      <c r="G387" s="10">
        <v>45689</v>
      </c>
      <c r="H387" s="11">
        <v>11</v>
      </c>
      <c r="I387" s="20" t="s">
        <v>259</v>
      </c>
      <c r="J387" s="11" t="s">
        <v>261</v>
      </c>
      <c r="K387" s="11" t="s">
        <v>945</v>
      </c>
      <c r="L387" s="11">
        <v>2</v>
      </c>
    </row>
    <row r="388" spans="1:12">
      <c r="A388" s="11" t="s">
        <v>638</v>
      </c>
      <c r="D388" s="11" t="s">
        <v>260</v>
      </c>
      <c r="E388" s="19" t="s">
        <v>850</v>
      </c>
      <c r="F388" s="10">
        <v>42036</v>
      </c>
      <c r="G388" s="10">
        <v>45689</v>
      </c>
      <c r="H388" s="11">
        <v>11</v>
      </c>
      <c r="I388" s="20" t="s">
        <v>259</v>
      </c>
      <c r="J388" s="11" t="s">
        <v>261</v>
      </c>
      <c r="K388" s="11" t="s">
        <v>945</v>
      </c>
      <c r="L388" s="11">
        <v>2</v>
      </c>
    </row>
    <row r="389" spans="1:12">
      <c r="A389" s="11" t="s">
        <v>639</v>
      </c>
      <c r="D389" s="11" t="s">
        <v>260</v>
      </c>
      <c r="E389" s="19" t="s">
        <v>851</v>
      </c>
      <c r="F389" s="10">
        <v>42036</v>
      </c>
      <c r="G389" s="10">
        <v>45689</v>
      </c>
      <c r="H389" s="11">
        <v>11</v>
      </c>
      <c r="I389" s="20" t="s">
        <v>259</v>
      </c>
      <c r="J389" s="11" t="s">
        <v>261</v>
      </c>
      <c r="K389" s="11" t="s">
        <v>945</v>
      </c>
      <c r="L389" s="11">
        <v>2</v>
      </c>
    </row>
    <row r="390" spans="1:12">
      <c r="A390" s="11" t="s">
        <v>640</v>
      </c>
      <c r="D390" s="11" t="s">
        <v>260</v>
      </c>
      <c r="E390" s="19" t="s">
        <v>852</v>
      </c>
      <c r="F390" s="10">
        <v>42036</v>
      </c>
      <c r="G390" s="10">
        <v>45689</v>
      </c>
      <c r="H390" s="11">
        <v>11</v>
      </c>
      <c r="I390" s="20" t="s">
        <v>259</v>
      </c>
      <c r="J390" s="11" t="s">
        <v>261</v>
      </c>
      <c r="K390" s="11" t="s">
        <v>945</v>
      </c>
      <c r="L390" s="11">
        <v>2</v>
      </c>
    </row>
    <row r="391" spans="1:12">
      <c r="A391" s="11" t="s">
        <v>641</v>
      </c>
      <c r="D391" s="11" t="s">
        <v>260</v>
      </c>
      <c r="E391" s="19" t="s">
        <v>853</v>
      </c>
      <c r="F391" s="10">
        <v>42036</v>
      </c>
      <c r="G391" s="10">
        <v>45689</v>
      </c>
      <c r="H391" s="11">
        <v>11</v>
      </c>
      <c r="I391" s="20" t="s">
        <v>259</v>
      </c>
      <c r="J391" s="11" t="s">
        <v>261</v>
      </c>
      <c r="K391" s="11" t="s">
        <v>945</v>
      </c>
      <c r="L391" s="11">
        <v>2</v>
      </c>
    </row>
    <row r="392" spans="1:12">
      <c r="A392" s="11" t="s">
        <v>642</v>
      </c>
      <c r="D392" s="11" t="s">
        <v>260</v>
      </c>
      <c r="E392" s="19" t="s">
        <v>854</v>
      </c>
      <c r="F392" s="10">
        <v>42036</v>
      </c>
      <c r="G392" s="10">
        <v>45689</v>
      </c>
      <c r="H392" s="11">
        <v>11</v>
      </c>
      <c r="I392" s="20" t="s">
        <v>259</v>
      </c>
      <c r="J392" s="11" t="s">
        <v>261</v>
      </c>
      <c r="K392" s="11" t="s">
        <v>945</v>
      </c>
      <c r="L392" s="11">
        <v>2</v>
      </c>
    </row>
    <row r="393" spans="1:12">
      <c r="A393" s="11" t="s">
        <v>643</v>
      </c>
      <c r="D393" s="11" t="s">
        <v>260</v>
      </c>
      <c r="E393" s="19" t="s">
        <v>855</v>
      </c>
      <c r="F393" s="10">
        <v>42036</v>
      </c>
      <c r="G393" s="10">
        <v>45689</v>
      </c>
      <c r="H393" s="11">
        <v>11</v>
      </c>
      <c r="I393" s="20" t="s">
        <v>259</v>
      </c>
      <c r="J393" s="11" t="s">
        <v>261</v>
      </c>
      <c r="K393" s="11" t="s">
        <v>945</v>
      </c>
      <c r="L393" s="11">
        <v>2</v>
      </c>
    </row>
    <row r="394" spans="1:12">
      <c r="A394" s="11" t="s">
        <v>644</v>
      </c>
      <c r="D394" s="11" t="s">
        <v>260</v>
      </c>
      <c r="E394" s="19" t="s">
        <v>856</v>
      </c>
      <c r="F394" s="10">
        <v>42036</v>
      </c>
      <c r="G394" s="10">
        <v>45689</v>
      </c>
      <c r="H394" s="11">
        <v>11</v>
      </c>
      <c r="I394" s="20" t="s">
        <v>259</v>
      </c>
      <c r="J394" s="11" t="s">
        <v>261</v>
      </c>
      <c r="K394" s="11" t="s">
        <v>945</v>
      </c>
      <c r="L394" s="11">
        <v>2</v>
      </c>
    </row>
    <row r="395" spans="1:12">
      <c r="A395" s="11" t="s">
        <v>645</v>
      </c>
      <c r="D395" s="11" t="s">
        <v>260</v>
      </c>
      <c r="E395" s="19" t="s">
        <v>857</v>
      </c>
      <c r="F395" s="10">
        <v>42036</v>
      </c>
      <c r="G395" s="10">
        <v>45689</v>
      </c>
      <c r="H395" s="11">
        <v>11</v>
      </c>
      <c r="I395" s="20" t="s">
        <v>259</v>
      </c>
      <c r="J395" s="11" t="s">
        <v>261</v>
      </c>
      <c r="K395" s="11" t="s">
        <v>945</v>
      </c>
      <c r="L395" s="11">
        <v>2</v>
      </c>
    </row>
    <row r="396" spans="1:12">
      <c r="A396" s="11" t="s">
        <v>646</v>
      </c>
      <c r="D396" s="11" t="s">
        <v>260</v>
      </c>
      <c r="E396" s="19" t="s">
        <v>858</v>
      </c>
      <c r="F396" s="10">
        <v>42036</v>
      </c>
      <c r="G396" s="10">
        <v>45689</v>
      </c>
      <c r="H396" s="11">
        <v>11</v>
      </c>
      <c r="I396" s="20" t="s">
        <v>259</v>
      </c>
      <c r="J396" s="11" t="s">
        <v>261</v>
      </c>
      <c r="K396" s="11" t="s">
        <v>945</v>
      </c>
      <c r="L396" s="11">
        <v>2</v>
      </c>
    </row>
    <row r="397" spans="1:12">
      <c r="A397" s="11" t="s">
        <v>647</v>
      </c>
      <c r="D397" s="11" t="s">
        <v>260</v>
      </c>
      <c r="E397" s="19" t="s">
        <v>859</v>
      </c>
      <c r="F397" s="10">
        <v>42036</v>
      </c>
      <c r="G397" s="10">
        <v>45689</v>
      </c>
      <c r="H397" s="11">
        <v>11</v>
      </c>
      <c r="I397" s="20" t="s">
        <v>259</v>
      </c>
      <c r="J397" s="11" t="s">
        <v>261</v>
      </c>
      <c r="K397" s="11" t="s">
        <v>945</v>
      </c>
      <c r="L397" s="11">
        <v>2</v>
      </c>
    </row>
    <row r="398" spans="1:12">
      <c r="A398" s="11" t="s">
        <v>648</v>
      </c>
      <c r="D398" s="11" t="s">
        <v>260</v>
      </c>
      <c r="E398" s="19" t="s">
        <v>860</v>
      </c>
      <c r="F398" s="10">
        <v>42036</v>
      </c>
      <c r="G398" s="10">
        <v>45689</v>
      </c>
      <c r="H398" s="11">
        <v>11</v>
      </c>
      <c r="I398" s="20" t="s">
        <v>259</v>
      </c>
      <c r="J398" s="11" t="s">
        <v>261</v>
      </c>
      <c r="K398" s="11" t="s">
        <v>945</v>
      </c>
      <c r="L398" s="11">
        <v>2</v>
      </c>
    </row>
    <row r="399" spans="1:12">
      <c r="A399" s="11" t="s">
        <v>649</v>
      </c>
      <c r="D399" s="11" t="s">
        <v>260</v>
      </c>
      <c r="E399" s="19" t="s">
        <v>861</v>
      </c>
      <c r="F399" s="10">
        <v>42036</v>
      </c>
      <c r="G399" s="10">
        <v>45689</v>
      </c>
      <c r="H399" s="11">
        <v>11</v>
      </c>
      <c r="I399" s="20" t="s">
        <v>259</v>
      </c>
      <c r="J399" s="11" t="s">
        <v>261</v>
      </c>
      <c r="K399" s="11" t="s">
        <v>945</v>
      </c>
      <c r="L399" s="11">
        <v>2</v>
      </c>
    </row>
    <row r="400" spans="1:12">
      <c r="A400" s="11" t="s">
        <v>650</v>
      </c>
      <c r="D400" s="11" t="s">
        <v>260</v>
      </c>
      <c r="E400" s="19" t="s">
        <v>862</v>
      </c>
      <c r="F400" s="10">
        <v>42036</v>
      </c>
      <c r="G400" s="10">
        <v>45689</v>
      </c>
      <c r="H400" s="11">
        <v>11</v>
      </c>
      <c r="I400" s="20" t="s">
        <v>259</v>
      </c>
      <c r="J400" s="11" t="s">
        <v>261</v>
      </c>
      <c r="K400" s="11" t="s">
        <v>945</v>
      </c>
      <c r="L400" s="11">
        <v>2</v>
      </c>
    </row>
    <row r="401" spans="1:12">
      <c r="A401" s="11" t="s">
        <v>651</v>
      </c>
      <c r="D401" s="11" t="s">
        <v>260</v>
      </c>
      <c r="E401" s="19" t="s">
        <v>863</v>
      </c>
      <c r="F401" s="10">
        <v>42036</v>
      </c>
      <c r="G401" s="10">
        <v>45689</v>
      </c>
      <c r="H401" s="11">
        <v>11</v>
      </c>
      <c r="I401" s="20" t="s">
        <v>259</v>
      </c>
      <c r="J401" s="11" t="s">
        <v>261</v>
      </c>
      <c r="K401" s="11" t="s">
        <v>945</v>
      </c>
      <c r="L401" s="11">
        <v>2</v>
      </c>
    </row>
    <row r="402" spans="1:12">
      <c r="A402" s="11" t="s">
        <v>652</v>
      </c>
      <c r="D402" s="11" t="s">
        <v>260</v>
      </c>
      <c r="E402" s="19" t="s">
        <v>864</v>
      </c>
      <c r="F402" s="10">
        <v>42036</v>
      </c>
      <c r="G402" s="10">
        <v>45689</v>
      </c>
      <c r="H402" s="11">
        <v>11</v>
      </c>
      <c r="I402" s="20" t="s">
        <v>259</v>
      </c>
      <c r="J402" s="11" t="s">
        <v>261</v>
      </c>
      <c r="K402" s="11" t="s">
        <v>945</v>
      </c>
      <c r="L402" s="11">
        <v>2</v>
      </c>
    </row>
    <row r="403" spans="1:12">
      <c r="A403" s="11" t="s">
        <v>653</v>
      </c>
      <c r="D403" s="11" t="s">
        <v>260</v>
      </c>
      <c r="E403" s="19" t="s">
        <v>865</v>
      </c>
      <c r="F403" s="10">
        <v>42036</v>
      </c>
      <c r="G403" s="10">
        <v>45689</v>
      </c>
      <c r="H403" s="11">
        <v>11</v>
      </c>
      <c r="I403" s="20" t="s">
        <v>259</v>
      </c>
      <c r="J403" s="11" t="s">
        <v>261</v>
      </c>
      <c r="K403" s="11" t="s">
        <v>945</v>
      </c>
      <c r="L403" s="11">
        <v>2</v>
      </c>
    </row>
    <row r="404" spans="1:12">
      <c r="A404" s="11" t="s">
        <v>654</v>
      </c>
      <c r="D404" s="11" t="s">
        <v>260</v>
      </c>
      <c r="E404" s="19" t="s">
        <v>866</v>
      </c>
      <c r="F404" s="10">
        <v>42036</v>
      </c>
      <c r="G404" s="10">
        <v>45689</v>
      </c>
      <c r="H404" s="11">
        <v>11</v>
      </c>
      <c r="I404" s="20" t="s">
        <v>259</v>
      </c>
      <c r="J404" s="11" t="s">
        <v>261</v>
      </c>
      <c r="K404" s="11" t="s">
        <v>945</v>
      </c>
      <c r="L404" s="11">
        <v>2</v>
      </c>
    </row>
    <row r="405" spans="1:12">
      <c r="A405" s="11" t="s">
        <v>655</v>
      </c>
      <c r="D405" s="11" t="s">
        <v>260</v>
      </c>
      <c r="E405" s="19" t="s">
        <v>867</v>
      </c>
      <c r="F405" s="10">
        <v>42036</v>
      </c>
      <c r="G405" s="10">
        <v>45689</v>
      </c>
      <c r="H405" s="11">
        <v>11</v>
      </c>
      <c r="I405" s="20" t="s">
        <v>259</v>
      </c>
      <c r="J405" s="11" t="s">
        <v>261</v>
      </c>
      <c r="K405" s="11" t="s">
        <v>945</v>
      </c>
      <c r="L405" s="11">
        <v>2</v>
      </c>
    </row>
    <row r="406" spans="1:12">
      <c r="A406" s="11" t="s">
        <v>656</v>
      </c>
      <c r="D406" s="11" t="s">
        <v>260</v>
      </c>
      <c r="E406" s="19" t="s">
        <v>868</v>
      </c>
      <c r="F406" s="10">
        <v>42036</v>
      </c>
      <c r="G406" s="10">
        <v>45689</v>
      </c>
      <c r="H406" s="11">
        <v>11</v>
      </c>
      <c r="I406" s="20" t="s">
        <v>259</v>
      </c>
      <c r="J406" s="11" t="s">
        <v>261</v>
      </c>
      <c r="K406" s="11" t="s">
        <v>945</v>
      </c>
      <c r="L406" s="11">
        <v>2</v>
      </c>
    </row>
    <row r="407" spans="1:12">
      <c r="A407" s="11" t="s">
        <v>657</v>
      </c>
      <c r="D407" s="11" t="s">
        <v>260</v>
      </c>
      <c r="E407" s="19" t="s">
        <v>869</v>
      </c>
      <c r="F407" s="10">
        <v>42036</v>
      </c>
      <c r="G407" s="10">
        <v>45689</v>
      </c>
      <c r="H407" s="11">
        <v>11</v>
      </c>
      <c r="I407" s="20" t="s">
        <v>259</v>
      </c>
      <c r="J407" s="11" t="s">
        <v>261</v>
      </c>
      <c r="K407" s="11" t="s">
        <v>945</v>
      </c>
      <c r="L407" s="11">
        <v>2</v>
      </c>
    </row>
    <row r="408" spans="1:12">
      <c r="A408" s="11" t="s">
        <v>658</v>
      </c>
      <c r="D408" s="11" t="s">
        <v>260</v>
      </c>
      <c r="E408" s="19" t="s">
        <v>870</v>
      </c>
      <c r="F408" s="10">
        <v>42036</v>
      </c>
      <c r="G408" s="10">
        <v>45689</v>
      </c>
      <c r="H408" s="11">
        <v>11</v>
      </c>
      <c r="I408" s="20" t="s">
        <v>259</v>
      </c>
      <c r="J408" s="11" t="s">
        <v>261</v>
      </c>
      <c r="K408" s="11" t="s">
        <v>945</v>
      </c>
      <c r="L408" s="11">
        <v>2</v>
      </c>
    </row>
    <row r="409" spans="1:12">
      <c r="A409" s="11" t="s">
        <v>659</v>
      </c>
      <c r="D409" s="11" t="s">
        <v>260</v>
      </c>
      <c r="E409" s="19" t="s">
        <v>871</v>
      </c>
      <c r="F409" s="10">
        <v>42036</v>
      </c>
      <c r="G409" s="10">
        <v>45689</v>
      </c>
      <c r="H409" s="11">
        <v>11</v>
      </c>
      <c r="I409" s="20" t="s">
        <v>259</v>
      </c>
      <c r="J409" s="11" t="s">
        <v>261</v>
      </c>
      <c r="K409" s="11" t="s">
        <v>945</v>
      </c>
      <c r="L409" s="11">
        <v>2</v>
      </c>
    </row>
    <row r="410" spans="1:12">
      <c r="A410" s="11" t="s">
        <v>660</v>
      </c>
      <c r="D410" s="11" t="s">
        <v>260</v>
      </c>
      <c r="E410" s="19" t="s">
        <v>872</v>
      </c>
      <c r="F410" s="10">
        <v>42036</v>
      </c>
      <c r="G410" s="10">
        <v>45689</v>
      </c>
      <c r="H410" s="11">
        <v>11</v>
      </c>
      <c r="I410" s="20" t="s">
        <v>259</v>
      </c>
      <c r="J410" s="11" t="s">
        <v>261</v>
      </c>
      <c r="K410" s="11" t="s">
        <v>945</v>
      </c>
      <c r="L410" s="11">
        <v>2</v>
      </c>
    </row>
    <row r="411" spans="1:12">
      <c r="A411" s="11" t="s">
        <v>661</v>
      </c>
      <c r="D411" s="11" t="s">
        <v>260</v>
      </c>
      <c r="E411" s="19" t="s">
        <v>873</v>
      </c>
      <c r="F411" s="10">
        <v>42036</v>
      </c>
      <c r="G411" s="10">
        <v>45689</v>
      </c>
      <c r="H411" s="11">
        <v>11</v>
      </c>
      <c r="I411" s="20" t="s">
        <v>259</v>
      </c>
      <c r="J411" s="11" t="s">
        <v>261</v>
      </c>
      <c r="K411" s="11" t="s">
        <v>945</v>
      </c>
      <c r="L411" s="11">
        <v>2</v>
      </c>
    </row>
    <row r="412" spans="1:12">
      <c r="A412" s="11" t="s">
        <v>662</v>
      </c>
      <c r="D412" s="11" t="s">
        <v>260</v>
      </c>
      <c r="E412" s="19" t="s">
        <v>874</v>
      </c>
      <c r="F412" s="10">
        <v>42036</v>
      </c>
      <c r="G412" s="10">
        <v>45689</v>
      </c>
      <c r="H412" s="11">
        <v>11</v>
      </c>
      <c r="I412" s="20" t="s">
        <v>259</v>
      </c>
      <c r="J412" s="11" t="s">
        <v>261</v>
      </c>
      <c r="K412" s="11" t="s">
        <v>945</v>
      </c>
      <c r="L412" s="11">
        <v>2</v>
      </c>
    </row>
    <row r="413" spans="1:12">
      <c r="A413" s="11" t="s">
        <v>663</v>
      </c>
      <c r="D413" s="11" t="s">
        <v>260</v>
      </c>
      <c r="E413" s="19" t="s">
        <v>875</v>
      </c>
      <c r="F413" s="10">
        <v>42036</v>
      </c>
      <c r="G413" s="10">
        <v>45689</v>
      </c>
      <c r="H413" s="11">
        <v>11</v>
      </c>
      <c r="I413" s="20" t="s">
        <v>259</v>
      </c>
      <c r="J413" s="11" t="s">
        <v>261</v>
      </c>
      <c r="K413" s="11" t="s">
        <v>945</v>
      </c>
      <c r="L413" s="11">
        <v>2</v>
      </c>
    </row>
    <row r="414" spans="1:12">
      <c r="A414" s="11" t="s">
        <v>664</v>
      </c>
      <c r="D414" s="11" t="s">
        <v>260</v>
      </c>
      <c r="E414" s="19" t="s">
        <v>876</v>
      </c>
      <c r="F414" s="10">
        <v>42036</v>
      </c>
      <c r="G414" s="10">
        <v>45689</v>
      </c>
      <c r="H414" s="11">
        <v>11</v>
      </c>
      <c r="I414" s="20" t="s">
        <v>259</v>
      </c>
      <c r="J414" s="11" t="s">
        <v>261</v>
      </c>
      <c r="K414" s="11" t="s">
        <v>945</v>
      </c>
      <c r="L414" s="11">
        <v>2</v>
      </c>
    </row>
    <row r="415" spans="1:12">
      <c r="A415" s="11" t="s">
        <v>665</v>
      </c>
      <c r="D415" s="11" t="s">
        <v>260</v>
      </c>
      <c r="E415" s="19" t="s">
        <v>877</v>
      </c>
      <c r="F415" s="10">
        <v>42036</v>
      </c>
      <c r="G415" s="10">
        <v>45689</v>
      </c>
      <c r="H415" s="11">
        <v>11</v>
      </c>
      <c r="I415" s="20" t="s">
        <v>259</v>
      </c>
      <c r="J415" s="11" t="s">
        <v>261</v>
      </c>
      <c r="K415" s="11" t="s">
        <v>945</v>
      </c>
      <c r="L415" s="11">
        <v>2</v>
      </c>
    </row>
    <row r="416" spans="1:12">
      <c r="A416" s="11" t="s">
        <v>666</v>
      </c>
      <c r="D416" s="11" t="s">
        <v>260</v>
      </c>
      <c r="E416" s="19" t="s">
        <v>878</v>
      </c>
      <c r="F416" s="10">
        <v>42036</v>
      </c>
      <c r="G416" s="10">
        <v>45689</v>
      </c>
      <c r="H416" s="11">
        <v>11</v>
      </c>
      <c r="I416" s="20" t="s">
        <v>259</v>
      </c>
      <c r="J416" s="11" t="s">
        <v>261</v>
      </c>
      <c r="K416" s="11" t="s">
        <v>945</v>
      </c>
      <c r="L416" s="11">
        <v>2</v>
      </c>
    </row>
    <row r="417" spans="1:12">
      <c r="A417" s="11" t="s">
        <v>667</v>
      </c>
      <c r="D417" s="11" t="s">
        <v>260</v>
      </c>
      <c r="E417" s="19" t="s">
        <v>879</v>
      </c>
      <c r="F417" s="10">
        <v>42036</v>
      </c>
      <c r="G417" s="10">
        <v>45689</v>
      </c>
      <c r="H417" s="11">
        <v>11</v>
      </c>
      <c r="I417" s="20" t="s">
        <v>259</v>
      </c>
      <c r="J417" s="11" t="s">
        <v>261</v>
      </c>
      <c r="K417" s="11" t="s">
        <v>945</v>
      </c>
      <c r="L417" s="11">
        <v>2</v>
      </c>
    </row>
    <row r="418" spans="1:12">
      <c r="A418" s="11" t="s">
        <v>668</v>
      </c>
      <c r="D418" s="11" t="s">
        <v>260</v>
      </c>
      <c r="E418" s="19" t="s">
        <v>880</v>
      </c>
      <c r="F418" s="10">
        <v>42036</v>
      </c>
      <c r="G418" s="10">
        <v>45689</v>
      </c>
      <c r="H418" s="11">
        <v>11</v>
      </c>
      <c r="I418" s="20" t="s">
        <v>259</v>
      </c>
      <c r="J418" s="11" t="s">
        <v>261</v>
      </c>
      <c r="K418" s="11" t="s">
        <v>945</v>
      </c>
      <c r="L418" s="11">
        <v>2</v>
      </c>
    </row>
    <row r="419" spans="1:12">
      <c r="A419" s="11" t="s">
        <v>669</v>
      </c>
      <c r="D419" s="11" t="s">
        <v>260</v>
      </c>
      <c r="E419" s="19" t="s">
        <v>881</v>
      </c>
      <c r="F419" s="10">
        <v>42036</v>
      </c>
      <c r="G419" s="10">
        <v>45689</v>
      </c>
      <c r="H419" s="11">
        <v>11</v>
      </c>
      <c r="I419" s="20" t="s">
        <v>259</v>
      </c>
      <c r="J419" s="11" t="s">
        <v>261</v>
      </c>
      <c r="K419" s="11" t="s">
        <v>945</v>
      </c>
      <c r="L419" s="11">
        <v>2</v>
      </c>
    </row>
    <row r="420" spans="1:12">
      <c r="A420" s="11" t="s">
        <v>670</v>
      </c>
      <c r="D420" s="11" t="s">
        <v>260</v>
      </c>
      <c r="E420" s="19" t="s">
        <v>882</v>
      </c>
      <c r="F420" s="10">
        <v>42036</v>
      </c>
      <c r="G420" s="10">
        <v>45689</v>
      </c>
      <c r="H420" s="11">
        <v>11</v>
      </c>
      <c r="I420" s="20" t="s">
        <v>259</v>
      </c>
      <c r="J420" s="11" t="s">
        <v>261</v>
      </c>
      <c r="K420" s="11" t="s">
        <v>945</v>
      </c>
      <c r="L420" s="11">
        <v>2</v>
      </c>
    </row>
    <row r="421" spans="1:12">
      <c r="A421" s="11" t="s">
        <v>671</v>
      </c>
      <c r="D421" s="11" t="s">
        <v>260</v>
      </c>
      <c r="E421" s="19" t="s">
        <v>883</v>
      </c>
      <c r="F421" s="10">
        <v>42036</v>
      </c>
      <c r="G421" s="10">
        <v>45689</v>
      </c>
      <c r="H421" s="11">
        <v>11</v>
      </c>
      <c r="I421" s="20" t="s">
        <v>259</v>
      </c>
      <c r="J421" s="11" t="s">
        <v>261</v>
      </c>
      <c r="K421" s="11" t="s">
        <v>945</v>
      </c>
      <c r="L421" s="11">
        <v>2</v>
      </c>
    </row>
    <row r="422" spans="1:12">
      <c r="A422" s="11" t="s">
        <v>672</v>
      </c>
      <c r="D422" s="11" t="s">
        <v>260</v>
      </c>
      <c r="E422" s="19" t="s">
        <v>884</v>
      </c>
      <c r="F422" s="10">
        <v>42036</v>
      </c>
      <c r="G422" s="10">
        <v>45689</v>
      </c>
      <c r="H422" s="11">
        <v>11</v>
      </c>
      <c r="I422" s="20" t="s">
        <v>259</v>
      </c>
      <c r="J422" s="11" t="s">
        <v>261</v>
      </c>
      <c r="K422" s="11" t="s">
        <v>945</v>
      </c>
      <c r="L422" s="11">
        <v>2</v>
      </c>
    </row>
    <row r="423" spans="1:12">
      <c r="A423" s="11" t="s">
        <v>673</v>
      </c>
      <c r="D423" s="11" t="s">
        <v>260</v>
      </c>
      <c r="E423" s="19" t="s">
        <v>885</v>
      </c>
      <c r="F423" s="10">
        <v>42036</v>
      </c>
      <c r="G423" s="10">
        <v>45689</v>
      </c>
      <c r="H423" s="11">
        <v>11</v>
      </c>
      <c r="I423" s="20" t="s">
        <v>259</v>
      </c>
      <c r="J423" s="11" t="s">
        <v>261</v>
      </c>
      <c r="K423" s="11" t="s">
        <v>945</v>
      </c>
      <c r="L423" s="11">
        <v>2</v>
      </c>
    </row>
    <row r="424" spans="1:12">
      <c r="A424" s="11" t="s">
        <v>674</v>
      </c>
      <c r="D424" s="11" t="s">
        <v>260</v>
      </c>
      <c r="E424" s="19" t="s">
        <v>886</v>
      </c>
      <c r="F424" s="10">
        <v>42036</v>
      </c>
      <c r="G424" s="10">
        <v>45689</v>
      </c>
      <c r="H424" s="11">
        <v>11</v>
      </c>
      <c r="I424" s="20" t="s">
        <v>259</v>
      </c>
      <c r="J424" s="11" t="s">
        <v>261</v>
      </c>
      <c r="K424" s="11" t="s">
        <v>945</v>
      </c>
      <c r="L424" s="11">
        <v>2</v>
      </c>
    </row>
    <row r="425" spans="1:12">
      <c r="A425" s="11" t="s">
        <v>675</v>
      </c>
      <c r="D425" s="11" t="s">
        <v>260</v>
      </c>
      <c r="E425" s="19" t="s">
        <v>887</v>
      </c>
      <c r="F425" s="10">
        <v>42036</v>
      </c>
      <c r="G425" s="10">
        <v>45689</v>
      </c>
      <c r="H425" s="11">
        <v>11</v>
      </c>
      <c r="I425" s="20" t="s">
        <v>259</v>
      </c>
      <c r="J425" s="11" t="s">
        <v>261</v>
      </c>
      <c r="K425" s="11" t="s">
        <v>945</v>
      </c>
      <c r="L425" s="11">
        <v>2</v>
      </c>
    </row>
    <row r="426" spans="1:12">
      <c r="A426" s="11" t="s">
        <v>676</v>
      </c>
      <c r="D426" s="11" t="s">
        <v>260</v>
      </c>
      <c r="E426" s="19" t="s">
        <v>888</v>
      </c>
      <c r="F426" s="10">
        <v>42036</v>
      </c>
      <c r="G426" s="10">
        <v>45689</v>
      </c>
      <c r="H426" s="11">
        <v>11</v>
      </c>
      <c r="I426" s="20" t="s">
        <v>259</v>
      </c>
      <c r="J426" s="11" t="s">
        <v>261</v>
      </c>
      <c r="K426" s="11" t="s">
        <v>945</v>
      </c>
      <c r="L426" s="11">
        <v>2</v>
      </c>
    </row>
    <row r="427" spans="1:12">
      <c r="A427" s="11" t="s">
        <v>677</v>
      </c>
      <c r="D427" s="11" t="s">
        <v>260</v>
      </c>
      <c r="E427" s="19" t="s">
        <v>889</v>
      </c>
      <c r="F427" s="10">
        <v>42036</v>
      </c>
      <c r="G427" s="10">
        <v>45689</v>
      </c>
      <c r="H427" s="11">
        <v>11</v>
      </c>
      <c r="I427" s="20" t="s">
        <v>259</v>
      </c>
      <c r="J427" s="11" t="s">
        <v>261</v>
      </c>
      <c r="K427" s="11" t="s">
        <v>945</v>
      </c>
      <c r="L427" s="11">
        <v>2</v>
      </c>
    </row>
    <row r="428" spans="1:12">
      <c r="A428" s="11" t="s">
        <v>678</v>
      </c>
      <c r="D428" s="11" t="s">
        <v>260</v>
      </c>
      <c r="E428" s="19" t="s">
        <v>890</v>
      </c>
      <c r="F428" s="10">
        <v>42036</v>
      </c>
      <c r="G428" s="10">
        <v>45689</v>
      </c>
      <c r="H428" s="11">
        <v>11</v>
      </c>
      <c r="I428" s="20" t="s">
        <v>259</v>
      </c>
      <c r="J428" s="11" t="s">
        <v>261</v>
      </c>
      <c r="K428" s="11" t="s">
        <v>945</v>
      </c>
      <c r="L428" s="11">
        <v>2</v>
      </c>
    </row>
    <row r="429" spans="1:12">
      <c r="A429" s="11" t="s">
        <v>679</v>
      </c>
      <c r="D429" s="11" t="s">
        <v>260</v>
      </c>
      <c r="E429" s="19" t="s">
        <v>891</v>
      </c>
      <c r="F429" s="10">
        <v>42036</v>
      </c>
      <c r="G429" s="10">
        <v>45689</v>
      </c>
      <c r="H429" s="11">
        <v>11</v>
      </c>
      <c r="I429" s="20" t="s">
        <v>259</v>
      </c>
      <c r="J429" s="11" t="s">
        <v>261</v>
      </c>
      <c r="K429" s="11" t="s">
        <v>945</v>
      </c>
      <c r="L429" s="11">
        <v>2</v>
      </c>
    </row>
    <row r="430" spans="1:12">
      <c r="A430" s="11" t="s">
        <v>680</v>
      </c>
      <c r="D430" s="11" t="s">
        <v>260</v>
      </c>
      <c r="E430" s="19" t="s">
        <v>892</v>
      </c>
      <c r="F430" s="10">
        <v>42036</v>
      </c>
      <c r="G430" s="10">
        <v>45689</v>
      </c>
      <c r="H430" s="11">
        <v>11</v>
      </c>
      <c r="I430" s="20" t="s">
        <v>259</v>
      </c>
      <c r="J430" s="11" t="s">
        <v>261</v>
      </c>
      <c r="K430" s="11" t="s">
        <v>945</v>
      </c>
      <c r="L430" s="11">
        <v>2</v>
      </c>
    </row>
    <row r="431" spans="1:12">
      <c r="A431" s="11" t="s">
        <v>681</v>
      </c>
      <c r="D431" s="11" t="s">
        <v>260</v>
      </c>
      <c r="E431" s="19" t="s">
        <v>893</v>
      </c>
      <c r="F431" s="10">
        <v>42036</v>
      </c>
      <c r="G431" s="10">
        <v>45689</v>
      </c>
      <c r="H431" s="11">
        <v>11</v>
      </c>
      <c r="I431" s="20" t="s">
        <v>259</v>
      </c>
      <c r="J431" s="11" t="s">
        <v>261</v>
      </c>
      <c r="K431" s="11" t="s">
        <v>945</v>
      </c>
      <c r="L431" s="11">
        <v>2</v>
      </c>
    </row>
    <row r="432" spans="1:12">
      <c r="A432" s="11" t="s">
        <v>682</v>
      </c>
      <c r="D432" s="11" t="s">
        <v>260</v>
      </c>
      <c r="E432" s="19" t="s">
        <v>894</v>
      </c>
      <c r="F432" s="10">
        <v>42036</v>
      </c>
      <c r="G432" s="10">
        <v>45689</v>
      </c>
      <c r="H432" s="11">
        <v>11</v>
      </c>
      <c r="I432" s="20" t="s">
        <v>259</v>
      </c>
      <c r="J432" s="11" t="s">
        <v>261</v>
      </c>
      <c r="K432" s="11" t="s">
        <v>945</v>
      </c>
      <c r="L432" s="11">
        <v>2</v>
      </c>
    </row>
    <row r="433" spans="1:12">
      <c r="A433" s="11" t="s">
        <v>683</v>
      </c>
      <c r="D433" s="11" t="s">
        <v>260</v>
      </c>
      <c r="E433" s="19" t="s">
        <v>895</v>
      </c>
      <c r="F433" s="10">
        <v>42036</v>
      </c>
      <c r="G433" s="10">
        <v>45689</v>
      </c>
      <c r="H433" s="11">
        <v>11</v>
      </c>
      <c r="I433" s="20" t="s">
        <v>259</v>
      </c>
      <c r="J433" s="11" t="s">
        <v>261</v>
      </c>
      <c r="K433" s="11" t="s">
        <v>945</v>
      </c>
      <c r="L433" s="11">
        <v>2</v>
      </c>
    </row>
    <row r="434" spans="1:12">
      <c r="A434" s="11" t="s">
        <v>684</v>
      </c>
      <c r="D434" s="11" t="s">
        <v>260</v>
      </c>
      <c r="E434" s="19" t="s">
        <v>896</v>
      </c>
      <c r="F434" s="10">
        <v>42036</v>
      </c>
      <c r="G434" s="10">
        <v>45689</v>
      </c>
      <c r="H434" s="11">
        <v>11</v>
      </c>
      <c r="I434" s="20" t="s">
        <v>259</v>
      </c>
      <c r="J434" s="11" t="s">
        <v>261</v>
      </c>
      <c r="K434" s="11" t="s">
        <v>945</v>
      </c>
      <c r="L434" s="11">
        <v>2</v>
      </c>
    </row>
    <row r="435" spans="1:12">
      <c r="A435" s="11" t="s">
        <v>685</v>
      </c>
      <c r="D435" s="11" t="s">
        <v>260</v>
      </c>
      <c r="E435" s="19" t="s">
        <v>897</v>
      </c>
      <c r="F435" s="10">
        <v>42036</v>
      </c>
      <c r="G435" s="10">
        <v>45689</v>
      </c>
      <c r="H435" s="11">
        <v>11</v>
      </c>
      <c r="I435" s="20" t="s">
        <v>259</v>
      </c>
      <c r="J435" s="11" t="s">
        <v>261</v>
      </c>
      <c r="K435" s="11" t="s">
        <v>945</v>
      </c>
      <c r="L435" s="11">
        <v>2</v>
      </c>
    </row>
    <row r="436" spans="1:12">
      <c r="A436" s="11" t="s">
        <v>686</v>
      </c>
      <c r="D436" s="11" t="s">
        <v>260</v>
      </c>
      <c r="E436" s="19" t="s">
        <v>898</v>
      </c>
      <c r="F436" s="10">
        <v>42036</v>
      </c>
      <c r="G436" s="10">
        <v>45689</v>
      </c>
      <c r="H436" s="11">
        <v>11</v>
      </c>
      <c r="I436" s="20" t="s">
        <v>259</v>
      </c>
      <c r="J436" s="11" t="s">
        <v>261</v>
      </c>
      <c r="K436" s="11" t="s">
        <v>945</v>
      </c>
      <c r="L436" s="11">
        <v>2</v>
      </c>
    </row>
    <row r="437" spans="1:12">
      <c r="A437" s="11" t="s">
        <v>687</v>
      </c>
      <c r="D437" s="11" t="s">
        <v>260</v>
      </c>
      <c r="E437" s="19" t="s">
        <v>899</v>
      </c>
      <c r="F437" s="10">
        <v>42036</v>
      </c>
      <c r="G437" s="10">
        <v>45689</v>
      </c>
      <c r="H437" s="11">
        <v>11</v>
      </c>
      <c r="I437" s="20" t="s">
        <v>259</v>
      </c>
      <c r="J437" s="11" t="s">
        <v>261</v>
      </c>
      <c r="K437" s="11" t="s">
        <v>945</v>
      </c>
      <c r="L437" s="11">
        <v>2</v>
      </c>
    </row>
    <row r="438" spans="1:12">
      <c r="A438" s="11" t="s">
        <v>688</v>
      </c>
      <c r="D438" s="11" t="s">
        <v>260</v>
      </c>
      <c r="E438" s="19" t="s">
        <v>900</v>
      </c>
      <c r="F438" s="10">
        <v>42036</v>
      </c>
      <c r="G438" s="10">
        <v>45689</v>
      </c>
      <c r="H438" s="11">
        <v>11</v>
      </c>
      <c r="I438" s="20" t="s">
        <v>259</v>
      </c>
      <c r="J438" s="11" t="s">
        <v>261</v>
      </c>
      <c r="K438" s="11" t="s">
        <v>945</v>
      </c>
      <c r="L438" s="11">
        <v>2</v>
      </c>
    </row>
    <row r="439" spans="1:12">
      <c r="A439" s="11" t="s">
        <v>689</v>
      </c>
      <c r="D439" s="11" t="s">
        <v>260</v>
      </c>
      <c r="E439" s="19" t="s">
        <v>901</v>
      </c>
      <c r="F439" s="10">
        <v>42036</v>
      </c>
      <c r="G439" s="10">
        <v>45689</v>
      </c>
      <c r="H439" s="11">
        <v>11</v>
      </c>
      <c r="I439" s="20" t="s">
        <v>259</v>
      </c>
      <c r="J439" s="11" t="s">
        <v>261</v>
      </c>
      <c r="K439" s="11" t="s">
        <v>945</v>
      </c>
      <c r="L439" s="11">
        <v>2</v>
      </c>
    </row>
    <row r="440" spans="1:12">
      <c r="A440" s="11" t="s">
        <v>690</v>
      </c>
      <c r="D440" s="11" t="s">
        <v>260</v>
      </c>
      <c r="E440" s="19" t="s">
        <v>902</v>
      </c>
      <c r="F440" s="10">
        <v>42036</v>
      </c>
      <c r="G440" s="10">
        <v>45689</v>
      </c>
      <c r="H440" s="11">
        <v>11</v>
      </c>
      <c r="I440" s="20" t="s">
        <v>259</v>
      </c>
      <c r="J440" s="11" t="s">
        <v>261</v>
      </c>
      <c r="K440" s="11" t="s">
        <v>945</v>
      </c>
      <c r="L440" s="11">
        <v>2</v>
      </c>
    </row>
    <row r="441" spans="1:12">
      <c r="A441" s="11" t="s">
        <v>691</v>
      </c>
      <c r="D441" s="11" t="s">
        <v>260</v>
      </c>
      <c r="E441" s="19" t="s">
        <v>903</v>
      </c>
      <c r="F441" s="10">
        <v>42036</v>
      </c>
      <c r="G441" s="10">
        <v>45689</v>
      </c>
      <c r="H441" s="11">
        <v>11</v>
      </c>
      <c r="I441" s="20" t="s">
        <v>259</v>
      </c>
      <c r="J441" s="11" t="s">
        <v>261</v>
      </c>
      <c r="K441" s="11" t="s">
        <v>945</v>
      </c>
      <c r="L441" s="11">
        <v>2</v>
      </c>
    </row>
    <row r="442" spans="1:12">
      <c r="A442" s="11" t="s">
        <v>692</v>
      </c>
      <c r="D442" s="11" t="s">
        <v>260</v>
      </c>
      <c r="E442" s="19" t="s">
        <v>904</v>
      </c>
      <c r="F442" s="10">
        <v>42036</v>
      </c>
      <c r="G442" s="10">
        <v>45689</v>
      </c>
      <c r="H442" s="11">
        <v>11</v>
      </c>
      <c r="I442" s="20" t="s">
        <v>259</v>
      </c>
      <c r="J442" s="11" t="s">
        <v>261</v>
      </c>
      <c r="K442" s="11" t="s">
        <v>945</v>
      </c>
      <c r="L442" s="11">
        <v>2</v>
      </c>
    </row>
    <row r="443" spans="1:12">
      <c r="A443" s="11" t="s">
        <v>693</v>
      </c>
      <c r="D443" s="11" t="s">
        <v>260</v>
      </c>
      <c r="E443" s="19" t="s">
        <v>905</v>
      </c>
      <c r="F443" s="10">
        <v>42036</v>
      </c>
      <c r="G443" s="10">
        <v>45689</v>
      </c>
      <c r="H443" s="11">
        <v>11</v>
      </c>
      <c r="I443" s="20" t="s">
        <v>259</v>
      </c>
      <c r="J443" s="11" t="s">
        <v>261</v>
      </c>
      <c r="K443" s="11" t="s">
        <v>945</v>
      </c>
      <c r="L443" s="11">
        <v>2</v>
      </c>
    </row>
    <row r="444" spans="1:12">
      <c r="A444" s="11" t="s">
        <v>694</v>
      </c>
      <c r="D444" s="11" t="s">
        <v>260</v>
      </c>
      <c r="E444" s="19" t="s">
        <v>906</v>
      </c>
      <c r="F444" s="10">
        <v>42036</v>
      </c>
      <c r="G444" s="10">
        <v>45689</v>
      </c>
      <c r="H444" s="11">
        <v>11</v>
      </c>
      <c r="I444" s="20" t="s">
        <v>259</v>
      </c>
      <c r="J444" s="11" t="s">
        <v>261</v>
      </c>
      <c r="K444" s="11" t="s">
        <v>945</v>
      </c>
      <c r="L444" s="11">
        <v>2</v>
      </c>
    </row>
    <row r="445" spans="1:12">
      <c r="A445" s="11" t="s">
        <v>695</v>
      </c>
      <c r="D445" s="11" t="s">
        <v>260</v>
      </c>
      <c r="E445" s="19" t="s">
        <v>907</v>
      </c>
      <c r="F445" s="10">
        <v>42036</v>
      </c>
      <c r="G445" s="10">
        <v>45689</v>
      </c>
      <c r="H445" s="11">
        <v>11</v>
      </c>
      <c r="I445" s="20" t="s">
        <v>259</v>
      </c>
      <c r="J445" s="11" t="s">
        <v>261</v>
      </c>
      <c r="K445" s="11" t="s">
        <v>945</v>
      </c>
      <c r="L445" s="11">
        <v>2</v>
      </c>
    </row>
    <row r="446" spans="1:12">
      <c r="A446" s="11" t="s">
        <v>696</v>
      </c>
      <c r="D446" s="11" t="s">
        <v>260</v>
      </c>
      <c r="E446" s="19" t="s">
        <v>908</v>
      </c>
      <c r="F446" s="10">
        <v>42036</v>
      </c>
      <c r="G446" s="10">
        <v>45689</v>
      </c>
      <c r="H446" s="11">
        <v>11</v>
      </c>
      <c r="I446" s="20" t="s">
        <v>259</v>
      </c>
      <c r="J446" s="11" t="s">
        <v>261</v>
      </c>
      <c r="K446" s="11" t="s">
        <v>945</v>
      </c>
      <c r="L446" s="11">
        <v>2</v>
      </c>
    </row>
    <row r="447" spans="1:12">
      <c r="A447" s="11" t="s">
        <v>697</v>
      </c>
      <c r="D447" s="11" t="s">
        <v>260</v>
      </c>
      <c r="E447" s="19" t="s">
        <v>909</v>
      </c>
      <c r="F447" s="10">
        <v>42036</v>
      </c>
      <c r="G447" s="10">
        <v>45689</v>
      </c>
      <c r="H447" s="11">
        <v>11</v>
      </c>
      <c r="I447" s="20" t="s">
        <v>259</v>
      </c>
      <c r="J447" s="11" t="s">
        <v>261</v>
      </c>
      <c r="K447" s="11" t="s">
        <v>945</v>
      </c>
      <c r="L447" s="11">
        <v>2</v>
      </c>
    </row>
    <row r="448" spans="1:12">
      <c r="A448" s="11" t="s">
        <v>698</v>
      </c>
      <c r="D448" s="11" t="s">
        <v>260</v>
      </c>
      <c r="E448" s="19" t="s">
        <v>910</v>
      </c>
      <c r="F448" s="10">
        <v>42036</v>
      </c>
      <c r="G448" s="10">
        <v>45689</v>
      </c>
      <c r="H448" s="11">
        <v>11</v>
      </c>
      <c r="I448" s="20" t="s">
        <v>259</v>
      </c>
      <c r="J448" s="11" t="s">
        <v>261</v>
      </c>
      <c r="K448" s="11" t="s">
        <v>945</v>
      </c>
      <c r="L448" s="11">
        <v>2</v>
      </c>
    </row>
    <row r="449" spans="1:12">
      <c r="A449" s="11" t="s">
        <v>699</v>
      </c>
      <c r="D449" s="11" t="s">
        <v>260</v>
      </c>
      <c r="E449" s="19" t="s">
        <v>911</v>
      </c>
      <c r="F449" s="10">
        <v>42036</v>
      </c>
      <c r="G449" s="10">
        <v>45689</v>
      </c>
      <c r="H449" s="11">
        <v>11</v>
      </c>
      <c r="I449" s="20" t="s">
        <v>259</v>
      </c>
      <c r="J449" s="11" t="s">
        <v>261</v>
      </c>
      <c r="K449" s="11" t="s">
        <v>945</v>
      </c>
      <c r="L449" s="11">
        <v>2</v>
      </c>
    </row>
    <row r="450" spans="1:12">
      <c r="A450" s="11" t="s">
        <v>700</v>
      </c>
      <c r="D450" s="11" t="s">
        <v>260</v>
      </c>
      <c r="E450" s="19" t="s">
        <v>912</v>
      </c>
      <c r="F450" s="10">
        <v>42036</v>
      </c>
      <c r="G450" s="10">
        <v>45689</v>
      </c>
      <c r="H450" s="11">
        <v>11</v>
      </c>
      <c r="I450" s="20" t="s">
        <v>259</v>
      </c>
      <c r="J450" s="11" t="s">
        <v>261</v>
      </c>
      <c r="K450" s="11" t="s">
        <v>945</v>
      </c>
      <c r="L450" s="11">
        <v>2</v>
      </c>
    </row>
    <row r="451" spans="1:12">
      <c r="A451" s="11" t="s">
        <v>701</v>
      </c>
      <c r="D451" s="11" t="s">
        <v>260</v>
      </c>
      <c r="E451" s="19" t="s">
        <v>913</v>
      </c>
      <c r="F451" s="10">
        <v>42036</v>
      </c>
      <c r="G451" s="10">
        <v>45689</v>
      </c>
      <c r="H451" s="11">
        <v>11</v>
      </c>
      <c r="I451" s="20" t="s">
        <v>259</v>
      </c>
      <c r="J451" s="11" t="s">
        <v>261</v>
      </c>
      <c r="K451" s="11" t="s">
        <v>945</v>
      </c>
      <c r="L451" s="11">
        <v>2</v>
      </c>
    </row>
    <row r="452" spans="1:12">
      <c r="A452" s="11" t="s">
        <v>702</v>
      </c>
      <c r="D452" s="11" t="s">
        <v>260</v>
      </c>
      <c r="E452" s="19" t="s">
        <v>914</v>
      </c>
      <c r="F452" s="10">
        <v>42036</v>
      </c>
      <c r="G452" s="10">
        <v>45689</v>
      </c>
      <c r="H452" s="11">
        <v>11</v>
      </c>
      <c r="I452" s="20" t="s">
        <v>259</v>
      </c>
      <c r="J452" s="11" t="s">
        <v>261</v>
      </c>
      <c r="K452" s="11" t="s">
        <v>945</v>
      </c>
      <c r="L452" s="11">
        <v>2</v>
      </c>
    </row>
    <row r="453" spans="1:12">
      <c r="A453" s="11" t="s">
        <v>703</v>
      </c>
      <c r="D453" s="11" t="s">
        <v>260</v>
      </c>
      <c r="E453" s="19" t="s">
        <v>915</v>
      </c>
      <c r="F453" s="10">
        <v>42036</v>
      </c>
      <c r="G453" s="10">
        <v>45689</v>
      </c>
      <c r="H453" s="11">
        <v>11</v>
      </c>
      <c r="I453" s="20" t="s">
        <v>259</v>
      </c>
      <c r="J453" s="11" t="s">
        <v>261</v>
      </c>
      <c r="K453" s="11" t="s">
        <v>945</v>
      </c>
      <c r="L453" s="11">
        <v>2</v>
      </c>
    </row>
    <row r="454" spans="1:12">
      <c r="A454" s="11" t="s">
        <v>704</v>
      </c>
      <c r="D454" s="11" t="s">
        <v>260</v>
      </c>
      <c r="E454" s="19" t="s">
        <v>916</v>
      </c>
      <c r="F454" s="10">
        <v>42036</v>
      </c>
      <c r="G454" s="10">
        <v>45689</v>
      </c>
      <c r="H454" s="11">
        <v>11</v>
      </c>
      <c r="I454" s="20" t="s">
        <v>259</v>
      </c>
      <c r="J454" s="11" t="s">
        <v>261</v>
      </c>
      <c r="K454" s="11" t="s">
        <v>945</v>
      </c>
      <c r="L454" s="11">
        <v>2</v>
      </c>
    </row>
    <row r="455" spans="1:12">
      <c r="A455" s="11" t="s">
        <v>705</v>
      </c>
      <c r="D455" s="11" t="s">
        <v>260</v>
      </c>
      <c r="E455" s="19" t="s">
        <v>917</v>
      </c>
      <c r="F455" s="10">
        <v>42036</v>
      </c>
      <c r="G455" s="10">
        <v>45689</v>
      </c>
      <c r="H455" s="11">
        <v>11</v>
      </c>
      <c r="I455" s="20" t="s">
        <v>259</v>
      </c>
      <c r="J455" s="11" t="s">
        <v>261</v>
      </c>
      <c r="K455" s="11" t="s">
        <v>945</v>
      </c>
      <c r="L455" s="11">
        <v>2</v>
      </c>
    </row>
    <row r="456" spans="1:12">
      <c r="A456" s="11" t="s">
        <v>706</v>
      </c>
      <c r="D456" s="11" t="s">
        <v>260</v>
      </c>
      <c r="E456" s="19" t="s">
        <v>918</v>
      </c>
      <c r="F456" s="10">
        <v>42036</v>
      </c>
      <c r="G456" s="10">
        <v>45689</v>
      </c>
      <c r="H456" s="11">
        <v>11</v>
      </c>
      <c r="I456" s="20" t="s">
        <v>259</v>
      </c>
      <c r="J456" s="11" t="s">
        <v>261</v>
      </c>
      <c r="K456" s="11" t="s">
        <v>945</v>
      </c>
      <c r="L456" s="11">
        <v>2</v>
      </c>
    </row>
    <row r="457" spans="1:12">
      <c r="A457" s="11" t="s">
        <v>707</v>
      </c>
      <c r="D457" s="11" t="s">
        <v>260</v>
      </c>
      <c r="E457" s="19" t="s">
        <v>919</v>
      </c>
      <c r="F457" s="10">
        <v>42036</v>
      </c>
      <c r="G457" s="10">
        <v>45689</v>
      </c>
      <c r="H457" s="11">
        <v>11</v>
      </c>
      <c r="I457" s="20" t="s">
        <v>259</v>
      </c>
      <c r="J457" s="11" t="s">
        <v>261</v>
      </c>
      <c r="K457" s="11" t="s">
        <v>945</v>
      </c>
      <c r="L457" s="11">
        <v>2</v>
      </c>
    </row>
    <row r="458" spans="1:12">
      <c r="A458" s="11" t="s">
        <v>708</v>
      </c>
      <c r="D458" s="11" t="s">
        <v>260</v>
      </c>
      <c r="E458" s="19" t="s">
        <v>920</v>
      </c>
      <c r="F458" s="10">
        <v>42036</v>
      </c>
      <c r="G458" s="10">
        <v>45689</v>
      </c>
      <c r="H458" s="11">
        <v>11</v>
      </c>
      <c r="I458" s="20" t="s">
        <v>259</v>
      </c>
      <c r="J458" s="11" t="s">
        <v>261</v>
      </c>
      <c r="K458" s="11" t="s">
        <v>945</v>
      </c>
      <c r="L458" s="11">
        <v>2</v>
      </c>
    </row>
    <row r="459" spans="1:12">
      <c r="A459" s="11" t="s">
        <v>709</v>
      </c>
      <c r="D459" s="11" t="s">
        <v>260</v>
      </c>
      <c r="E459" s="19" t="s">
        <v>921</v>
      </c>
      <c r="F459" s="10">
        <v>42036</v>
      </c>
      <c r="G459" s="10">
        <v>45689</v>
      </c>
      <c r="H459" s="11">
        <v>11</v>
      </c>
      <c r="I459" s="20" t="s">
        <v>259</v>
      </c>
      <c r="J459" s="11" t="s">
        <v>261</v>
      </c>
      <c r="K459" s="11" t="s">
        <v>945</v>
      </c>
      <c r="L459" s="11">
        <v>2</v>
      </c>
    </row>
    <row r="460" spans="1:12">
      <c r="A460" s="11" t="s">
        <v>710</v>
      </c>
      <c r="D460" s="11" t="s">
        <v>260</v>
      </c>
      <c r="E460" s="19" t="s">
        <v>922</v>
      </c>
      <c r="F460" s="10">
        <v>42036</v>
      </c>
      <c r="G460" s="10">
        <v>45689</v>
      </c>
      <c r="H460" s="11">
        <v>11</v>
      </c>
      <c r="I460" s="20" t="s">
        <v>259</v>
      </c>
      <c r="J460" s="11" t="s">
        <v>261</v>
      </c>
      <c r="K460" s="11" t="s">
        <v>945</v>
      </c>
      <c r="L460" s="11">
        <v>2</v>
      </c>
    </row>
    <row r="461" spans="1:12">
      <c r="A461" s="11" t="s">
        <v>711</v>
      </c>
      <c r="D461" s="11" t="s">
        <v>260</v>
      </c>
      <c r="E461" s="19" t="s">
        <v>923</v>
      </c>
      <c r="F461" s="10">
        <v>42036</v>
      </c>
      <c r="G461" s="10">
        <v>45689</v>
      </c>
      <c r="H461" s="11">
        <v>11</v>
      </c>
      <c r="I461" s="20" t="s">
        <v>259</v>
      </c>
      <c r="J461" s="11" t="s">
        <v>261</v>
      </c>
      <c r="K461" s="11" t="s">
        <v>945</v>
      </c>
      <c r="L461" s="11">
        <v>2</v>
      </c>
    </row>
    <row r="462" spans="1:12">
      <c r="A462" s="11" t="s">
        <v>712</v>
      </c>
      <c r="D462" s="11" t="s">
        <v>260</v>
      </c>
      <c r="E462" s="19" t="s">
        <v>924</v>
      </c>
      <c r="F462" s="10">
        <v>42036</v>
      </c>
      <c r="G462" s="10">
        <v>45689</v>
      </c>
      <c r="H462" s="11">
        <v>11</v>
      </c>
      <c r="I462" s="20" t="s">
        <v>259</v>
      </c>
      <c r="J462" s="11" t="s">
        <v>261</v>
      </c>
      <c r="K462" s="11" t="s">
        <v>945</v>
      </c>
      <c r="L462" s="11">
        <v>2</v>
      </c>
    </row>
    <row r="463" spans="1:12">
      <c r="A463" s="11" t="s">
        <v>713</v>
      </c>
      <c r="D463" s="11" t="s">
        <v>260</v>
      </c>
      <c r="E463" s="19" t="s">
        <v>925</v>
      </c>
      <c r="F463" s="10">
        <v>42036</v>
      </c>
      <c r="G463" s="10">
        <v>45689</v>
      </c>
      <c r="H463" s="11">
        <v>11</v>
      </c>
      <c r="I463" s="20" t="s">
        <v>259</v>
      </c>
      <c r="J463" s="11" t="s">
        <v>261</v>
      </c>
      <c r="K463" s="11" t="s">
        <v>945</v>
      </c>
      <c r="L463" s="11">
        <v>2</v>
      </c>
    </row>
    <row r="464" spans="1:12">
      <c r="A464" s="11" t="s">
        <v>714</v>
      </c>
      <c r="D464" s="11" t="s">
        <v>260</v>
      </c>
      <c r="E464" s="19" t="s">
        <v>926</v>
      </c>
      <c r="F464" s="10">
        <v>42036</v>
      </c>
      <c r="G464" s="10">
        <v>45689</v>
      </c>
      <c r="H464" s="11">
        <v>11</v>
      </c>
      <c r="I464" s="20" t="s">
        <v>259</v>
      </c>
      <c r="J464" s="11" t="s">
        <v>261</v>
      </c>
      <c r="K464" s="11" t="s">
        <v>945</v>
      </c>
      <c r="L464" s="11">
        <v>2</v>
      </c>
    </row>
    <row r="465" spans="1:12">
      <c r="A465" s="11" t="s">
        <v>715</v>
      </c>
      <c r="D465" s="11" t="s">
        <v>260</v>
      </c>
      <c r="E465" s="19" t="s">
        <v>927</v>
      </c>
      <c r="F465" s="10">
        <v>42036</v>
      </c>
      <c r="G465" s="10">
        <v>45689</v>
      </c>
      <c r="H465" s="11">
        <v>11</v>
      </c>
      <c r="I465" s="20" t="s">
        <v>259</v>
      </c>
      <c r="J465" s="11" t="s">
        <v>261</v>
      </c>
      <c r="K465" s="11" t="s">
        <v>945</v>
      </c>
      <c r="L465" s="11">
        <v>2</v>
      </c>
    </row>
    <row r="466" spans="1:12">
      <c r="A466" s="11" t="s">
        <v>716</v>
      </c>
      <c r="D466" s="11" t="s">
        <v>260</v>
      </c>
      <c r="E466" s="19" t="s">
        <v>928</v>
      </c>
      <c r="F466" s="10">
        <v>42036</v>
      </c>
      <c r="G466" s="10">
        <v>45689</v>
      </c>
      <c r="H466" s="11">
        <v>11</v>
      </c>
      <c r="I466" s="20" t="s">
        <v>259</v>
      </c>
      <c r="J466" s="11" t="s">
        <v>261</v>
      </c>
      <c r="K466" s="11" t="s">
        <v>945</v>
      </c>
      <c r="L466" s="11">
        <v>2</v>
      </c>
    </row>
    <row r="467" spans="1:12">
      <c r="A467" s="11" t="s">
        <v>717</v>
      </c>
      <c r="D467" s="11" t="s">
        <v>260</v>
      </c>
      <c r="E467" s="19" t="s">
        <v>929</v>
      </c>
      <c r="F467" s="10">
        <v>42036</v>
      </c>
      <c r="G467" s="10">
        <v>45689</v>
      </c>
      <c r="H467" s="11">
        <v>11</v>
      </c>
      <c r="I467" s="20" t="s">
        <v>259</v>
      </c>
      <c r="J467" s="11" t="s">
        <v>261</v>
      </c>
      <c r="K467" s="11" t="s">
        <v>945</v>
      </c>
      <c r="L467" s="11">
        <v>2</v>
      </c>
    </row>
    <row r="468" spans="1:12">
      <c r="A468" s="11" t="s">
        <v>718</v>
      </c>
      <c r="D468" s="11" t="s">
        <v>260</v>
      </c>
      <c r="E468" s="19" t="s">
        <v>930</v>
      </c>
      <c r="F468" s="10">
        <v>42036</v>
      </c>
      <c r="G468" s="10">
        <v>45689</v>
      </c>
      <c r="H468" s="11">
        <v>11</v>
      </c>
      <c r="I468" s="20" t="s">
        <v>259</v>
      </c>
      <c r="J468" s="11" t="s">
        <v>261</v>
      </c>
      <c r="K468" s="11" t="s">
        <v>945</v>
      </c>
      <c r="L468" s="11">
        <v>2</v>
      </c>
    </row>
    <row r="469" spans="1:12">
      <c r="A469" s="11" t="s">
        <v>719</v>
      </c>
      <c r="D469" s="11" t="s">
        <v>260</v>
      </c>
      <c r="E469" s="19" t="s">
        <v>931</v>
      </c>
      <c r="F469" s="10">
        <v>42036</v>
      </c>
      <c r="G469" s="10">
        <v>45689</v>
      </c>
      <c r="H469" s="11">
        <v>11</v>
      </c>
      <c r="I469" s="20" t="s">
        <v>259</v>
      </c>
      <c r="J469" s="11" t="s">
        <v>261</v>
      </c>
      <c r="K469" s="11" t="s">
        <v>945</v>
      </c>
      <c r="L469" s="11">
        <v>2</v>
      </c>
    </row>
    <row r="470" spans="1:12">
      <c r="A470" s="11" t="s">
        <v>720</v>
      </c>
      <c r="D470" s="11" t="s">
        <v>260</v>
      </c>
      <c r="E470" s="19" t="s">
        <v>932</v>
      </c>
      <c r="F470" s="10">
        <v>42036</v>
      </c>
      <c r="G470" s="10">
        <v>45689</v>
      </c>
      <c r="H470" s="11">
        <v>11</v>
      </c>
      <c r="I470" s="20" t="s">
        <v>259</v>
      </c>
      <c r="J470" s="11" t="s">
        <v>261</v>
      </c>
      <c r="K470" s="11" t="s">
        <v>945</v>
      </c>
      <c r="L470" s="11">
        <v>2</v>
      </c>
    </row>
    <row r="471" spans="1:12">
      <c r="A471" s="11" t="s">
        <v>721</v>
      </c>
      <c r="D471" s="11" t="s">
        <v>260</v>
      </c>
      <c r="E471" s="19" t="s">
        <v>933</v>
      </c>
      <c r="F471" s="10">
        <v>42036</v>
      </c>
      <c r="G471" s="10">
        <v>45689</v>
      </c>
      <c r="H471" s="11">
        <v>11</v>
      </c>
      <c r="I471" s="20" t="s">
        <v>259</v>
      </c>
      <c r="J471" s="11" t="s">
        <v>261</v>
      </c>
      <c r="K471" s="11" t="s">
        <v>945</v>
      </c>
      <c r="L471" s="11">
        <v>2</v>
      </c>
    </row>
    <row r="472" spans="1:12">
      <c r="A472" s="11" t="s">
        <v>722</v>
      </c>
      <c r="D472" s="11" t="s">
        <v>260</v>
      </c>
      <c r="E472" s="19" t="s">
        <v>934</v>
      </c>
      <c r="F472" s="10">
        <v>42036</v>
      </c>
      <c r="G472" s="10">
        <v>45689</v>
      </c>
      <c r="H472" s="11">
        <v>11</v>
      </c>
      <c r="I472" s="20" t="s">
        <v>259</v>
      </c>
      <c r="J472" s="11" t="s">
        <v>261</v>
      </c>
      <c r="K472" s="11" t="s">
        <v>945</v>
      </c>
      <c r="L472" s="11">
        <v>2</v>
      </c>
    </row>
    <row r="473" spans="1:12">
      <c r="A473" s="11" t="s">
        <v>723</v>
      </c>
      <c r="D473" s="11" t="s">
        <v>260</v>
      </c>
      <c r="E473" s="19" t="s">
        <v>935</v>
      </c>
      <c r="F473" s="10">
        <v>42036</v>
      </c>
      <c r="G473" s="10">
        <v>45689</v>
      </c>
      <c r="H473" s="11">
        <v>11</v>
      </c>
      <c r="I473" s="20" t="s">
        <v>259</v>
      </c>
      <c r="J473" s="11" t="s">
        <v>261</v>
      </c>
      <c r="K473" s="11" t="s">
        <v>945</v>
      </c>
      <c r="L473" s="11">
        <v>2</v>
      </c>
    </row>
    <row r="475" spans="1:12">
      <c r="A475" s="11" t="s">
        <v>944</v>
      </c>
    </row>
  </sheetData>
  <mergeCells count="1">
    <mergeCell ref="B6:L6"/>
  </mergeCells>
  <hyperlinks>
    <hyperlink ref="D8" location="Contents!B22" display="Enquiries" xr:uid="{00000000-0004-0000-0000-000000000000}"/>
    <hyperlink ref="E12" location="A125190042R" display="A125190042R" xr:uid="{00000000-0004-0000-0000-000001000000}"/>
    <hyperlink ref="E13" location="A125194794C" display="A125194794C" xr:uid="{00000000-0004-0000-0000-000002000000}"/>
    <hyperlink ref="E14" location="A125192418L" display="A125192418L" xr:uid="{00000000-0004-0000-0000-000003000000}"/>
    <hyperlink ref="E15" location="A125190022F" display="A125190022F" xr:uid="{00000000-0004-0000-0000-000004000000}"/>
    <hyperlink ref="E16" location="A125194774V" display="A125194774V" xr:uid="{00000000-0004-0000-0000-000005000000}"/>
    <hyperlink ref="E17" location="A125192398R" display="A125192398R" xr:uid="{00000000-0004-0000-0000-000006000000}"/>
    <hyperlink ref="E18" location="A125190046X" display="A125190046X" xr:uid="{00000000-0004-0000-0000-000007000000}"/>
    <hyperlink ref="E19" location="A125194798L" display="A125194798L" xr:uid="{00000000-0004-0000-0000-000008000000}"/>
    <hyperlink ref="E20" location="A125192422C" display="A125192422C" xr:uid="{00000000-0004-0000-0000-000009000000}"/>
    <hyperlink ref="E21" location="A125190050R" display="A125190050R" xr:uid="{00000000-0004-0000-0000-00000A000000}"/>
    <hyperlink ref="E22" location="A125194802T" display="A125194802T" xr:uid="{00000000-0004-0000-0000-00000B000000}"/>
    <hyperlink ref="E23" location="A125192426L" display="A125192426L" xr:uid="{00000000-0004-0000-0000-00000C000000}"/>
    <hyperlink ref="E24" location="A125190026R" display="A125190026R" xr:uid="{00000000-0004-0000-0000-00000D000000}"/>
    <hyperlink ref="E25" location="A125194778C" display="A125194778C" xr:uid="{00000000-0004-0000-0000-00000E000000}"/>
    <hyperlink ref="E26" location="A125192402V" display="A125192402V" xr:uid="{00000000-0004-0000-0000-00000F000000}"/>
    <hyperlink ref="E27" location="A125190030F" display="A125190030F" xr:uid="{00000000-0004-0000-0000-000010000000}"/>
    <hyperlink ref="E28" location="A125194782V" display="A125194782V" xr:uid="{00000000-0004-0000-0000-000011000000}"/>
    <hyperlink ref="E29" location="A125192406C" display="A125192406C" xr:uid="{00000000-0004-0000-0000-000012000000}"/>
    <hyperlink ref="E30" location="A125190034R" display="A125190034R" xr:uid="{00000000-0004-0000-0000-000013000000}"/>
    <hyperlink ref="E31" location="A125194786C" display="A125194786C" xr:uid="{00000000-0004-0000-0000-000014000000}"/>
    <hyperlink ref="E32" location="A125192410V" display="A125192410V" xr:uid="{00000000-0004-0000-0000-000015000000}"/>
    <hyperlink ref="E33" location="A125190018R" display="A125190018R" xr:uid="{00000000-0004-0000-0000-000016000000}"/>
    <hyperlink ref="E34" location="A125194770K" display="A125194770K" xr:uid="{00000000-0004-0000-0000-000017000000}"/>
    <hyperlink ref="E35" location="A125192394F" display="A125192394F" xr:uid="{00000000-0004-0000-0000-000018000000}"/>
    <hyperlink ref="E36" location="A125190054X" display="A125190054X" xr:uid="{00000000-0004-0000-0000-000019000000}"/>
    <hyperlink ref="E37" location="A125194806A" display="A125194806A" xr:uid="{00000000-0004-0000-0000-00001A000000}"/>
    <hyperlink ref="E38" location="A125192430C" display="A125192430C" xr:uid="{00000000-0004-0000-0000-00001B000000}"/>
    <hyperlink ref="E39" location="A125190038X" display="A125190038X" xr:uid="{00000000-0004-0000-0000-00001C000000}"/>
    <hyperlink ref="E40" location="A125194790V" display="A125194790V" xr:uid="{00000000-0004-0000-0000-00001D000000}"/>
    <hyperlink ref="E41" location="A125192414C" display="A125192414C" xr:uid="{00000000-0004-0000-0000-00001E000000}"/>
    <hyperlink ref="E42" location="A125190058J" display="A125190058J" xr:uid="{00000000-0004-0000-0000-00001F000000}"/>
    <hyperlink ref="E43" location="A125194810T" display="A125194810T" xr:uid="{00000000-0004-0000-0000-000020000000}"/>
    <hyperlink ref="E44" location="A125192434L" display="A125192434L" xr:uid="{00000000-0004-0000-0000-000021000000}"/>
    <hyperlink ref="E45" location="A125191230T" display="A125191230T" xr:uid="{00000000-0004-0000-0000-000022000000}"/>
    <hyperlink ref="E46" location="A125195982F" display="A125195982F" xr:uid="{00000000-0004-0000-0000-000023000000}"/>
    <hyperlink ref="E47" location="A125193606R" display="A125193606R" xr:uid="{00000000-0004-0000-0000-000024000000}"/>
    <hyperlink ref="E48" location="A125191210J" display="A125191210J" xr:uid="{00000000-0004-0000-0000-000025000000}"/>
    <hyperlink ref="E49" location="A125195962W" display="A125195962W" xr:uid="{00000000-0004-0000-0000-000026000000}"/>
    <hyperlink ref="E50" location="A125193586T" display="A125193586T" xr:uid="{00000000-0004-0000-0000-000027000000}"/>
    <hyperlink ref="E51" location="A125191234A" display="A125191234A" xr:uid="{00000000-0004-0000-0000-000028000000}"/>
    <hyperlink ref="E52" location="A125195986R" display="A125195986R" xr:uid="{00000000-0004-0000-0000-000029000000}"/>
    <hyperlink ref="E53" location="A125193610F" display="A125193610F" xr:uid="{00000000-0004-0000-0000-00002A000000}"/>
    <hyperlink ref="E54" location="A125191238K" display="A125191238K" xr:uid="{00000000-0004-0000-0000-00002B000000}"/>
    <hyperlink ref="E55" location="A125195990F" display="A125195990F" xr:uid="{00000000-0004-0000-0000-00002C000000}"/>
    <hyperlink ref="E56" location="A125193614R" display="A125193614R" xr:uid="{00000000-0004-0000-0000-00002D000000}"/>
    <hyperlink ref="E57" location="A125191214T" display="A125191214T" xr:uid="{00000000-0004-0000-0000-00002E000000}"/>
    <hyperlink ref="E58" location="A125195966F" display="A125195966F" xr:uid="{00000000-0004-0000-0000-00002F000000}"/>
    <hyperlink ref="E59" location="A125193590J" display="A125193590J" xr:uid="{00000000-0004-0000-0000-000030000000}"/>
    <hyperlink ref="E60" location="A125191218A" display="A125191218A" xr:uid="{00000000-0004-0000-0000-000031000000}"/>
    <hyperlink ref="E61" location="A125195970W" display="A125195970W" xr:uid="{00000000-0004-0000-0000-000032000000}"/>
    <hyperlink ref="E62" location="A125193594T" display="A125193594T" xr:uid="{00000000-0004-0000-0000-000033000000}"/>
    <hyperlink ref="E63" location="A125191222T" display="A125191222T" xr:uid="{00000000-0004-0000-0000-000034000000}"/>
    <hyperlink ref="E64" location="A125195974F" display="A125195974F" xr:uid="{00000000-0004-0000-0000-000035000000}"/>
    <hyperlink ref="E65" location="A125193598A" display="A125193598A" xr:uid="{00000000-0004-0000-0000-000036000000}"/>
    <hyperlink ref="E66" location="A125191206T" display="A125191206T" xr:uid="{00000000-0004-0000-0000-000037000000}"/>
    <hyperlink ref="E67" location="A125195958F" display="A125195958F" xr:uid="{00000000-0004-0000-0000-000038000000}"/>
    <hyperlink ref="E68" location="A125193582J" display="A125193582J" xr:uid="{00000000-0004-0000-0000-000039000000}"/>
    <hyperlink ref="E69" location="A125191242A" display="A125191242A" xr:uid="{00000000-0004-0000-0000-00003A000000}"/>
    <hyperlink ref="E70" location="A125195994R" display="A125195994R" xr:uid="{00000000-0004-0000-0000-00003B000000}"/>
    <hyperlink ref="E71" location="A125193618X" display="A125193618X" xr:uid="{00000000-0004-0000-0000-00003C000000}"/>
    <hyperlink ref="E72" location="A125191226A" display="A125191226A" xr:uid="{00000000-0004-0000-0000-00003D000000}"/>
    <hyperlink ref="E73" location="A125195978R" display="A125195978R" xr:uid="{00000000-0004-0000-0000-00003E000000}"/>
    <hyperlink ref="E74" location="A125193602F" display="A125193602F" xr:uid="{00000000-0004-0000-0000-00003F000000}"/>
    <hyperlink ref="E75" location="A125191246K" display="A125191246K" xr:uid="{00000000-0004-0000-0000-000040000000}"/>
    <hyperlink ref="E76" location="A125195998X" display="A125195998X" xr:uid="{00000000-0004-0000-0000-000041000000}"/>
    <hyperlink ref="E77" location="A125193622R" display="A125193622R" xr:uid="{00000000-0004-0000-0000-000042000000}"/>
    <hyperlink ref="E78" location="A125190438K" display="A125190438K" xr:uid="{00000000-0004-0000-0000-000043000000}"/>
    <hyperlink ref="E79" location="A125195190J" display="A125195190J" xr:uid="{00000000-0004-0000-0000-000044000000}"/>
    <hyperlink ref="E80" location="A125192814R" display="A125192814R" xr:uid="{00000000-0004-0000-0000-000045000000}"/>
    <hyperlink ref="E81" location="A125190418A" display="A125190418A" xr:uid="{00000000-0004-0000-0000-000046000000}"/>
    <hyperlink ref="E82" location="A125195170X" display="A125195170X" xr:uid="{00000000-0004-0000-0000-000047000000}"/>
    <hyperlink ref="E83" location="A125192794T" display="A125192794T" xr:uid="{00000000-0004-0000-0000-000048000000}"/>
    <hyperlink ref="E84" location="A125190442A" display="A125190442A" xr:uid="{00000000-0004-0000-0000-000049000000}"/>
    <hyperlink ref="E85" location="A125195194T" display="A125195194T" xr:uid="{00000000-0004-0000-0000-00004A000000}"/>
    <hyperlink ref="E86" location="A125192818X" display="A125192818X" xr:uid="{00000000-0004-0000-0000-00004B000000}"/>
    <hyperlink ref="E87" location="A125190446K" display="A125190446K" xr:uid="{00000000-0004-0000-0000-00004C000000}"/>
    <hyperlink ref="E88" location="A125195198A" display="A125195198A" xr:uid="{00000000-0004-0000-0000-00004D000000}"/>
    <hyperlink ref="E89" location="A125192822R" display="A125192822R" xr:uid="{00000000-0004-0000-0000-00004E000000}"/>
    <hyperlink ref="E90" location="A125190422T" display="A125190422T" xr:uid="{00000000-0004-0000-0000-00004F000000}"/>
    <hyperlink ref="E91" location="A125195174J" display="A125195174J" xr:uid="{00000000-0004-0000-0000-000050000000}"/>
    <hyperlink ref="E92" location="A125192798A" display="A125192798A" xr:uid="{00000000-0004-0000-0000-000051000000}"/>
    <hyperlink ref="E93" location="A125190426A" display="A125190426A" xr:uid="{00000000-0004-0000-0000-000052000000}"/>
    <hyperlink ref="E94" location="A125195178T" display="A125195178T" xr:uid="{00000000-0004-0000-0000-000053000000}"/>
    <hyperlink ref="E95" location="A125192802F" display="A125192802F" xr:uid="{00000000-0004-0000-0000-000054000000}"/>
    <hyperlink ref="E96" location="A125190430T" display="A125190430T" xr:uid="{00000000-0004-0000-0000-000055000000}"/>
    <hyperlink ref="E97" location="A125195182J" display="A125195182J" xr:uid="{00000000-0004-0000-0000-000056000000}"/>
    <hyperlink ref="E98" location="A125192806R" display="A125192806R" xr:uid="{00000000-0004-0000-0000-000057000000}"/>
    <hyperlink ref="E99" location="A125190414T" display="A125190414T" xr:uid="{00000000-0004-0000-0000-000058000000}"/>
    <hyperlink ref="E100" location="A125195166J" display="A125195166J" xr:uid="{00000000-0004-0000-0000-000059000000}"/>
    <hyperlink ref="E101" location="A125192790J" display="A125192790J" xr:uid="{00000000-0004-0000-0000-00005A000000}"/>
    <hyperlink ref="E102" location="A125190450A" display="A125190450A" xr:uid="{00000000-0004-0000-0000-00005B000000}"/>
    <hyperlink ref="E103" location="A125195202F" display="A125195202F" xr:uid="{00000000-0004-0000-0000-00005C000000}"/>
    <hyperlink ref="E104" location="A125192826X" display="A125192826X" xr:uid="{00000000-0004-0000-0000-00005D000000}"/>
    <hyperlink ref="E105" location="A125190434A" display="A125190434A" xr:uid="{00000000-0004-0000-0000-00005E000000}"/>
    <hyperlink ref="E106" location="A125195186T" display="A125195186T" xr:uid="{00000000-0004-0000-0000-00005F000000}"/>
    <hyperlink ref="E107" location="A125192810F" display="A125192810F" xr:uid="{00000000-0004-0000-0000-000060000000}"/>
    <hyperlink ref="E108" location="A125190454K" display="A125190454K" xr:uid="{00000000-0004-0000-0000-000061000000}"/>
    <hyperlink ref="E109" location="A125195206R" display="A125195206R" xr:uid="{00000000-0004-0000-0000-000062000000}"/>
    <hyperlink ref="E110" location="A125192830R" display="A125192830R" xr:uid="{00000000-0004-0000-0000-000063000000}"/>
    <hyperlink ref="E111" location="A125191626L" display="A125191626L" xr:uid="{00000000-0004-0000-0000-000064000000}"/>
    <hyperlink ref="E112" location="A125196378C" display="A125196378C" xr:uid="{00000000-0004-0000-0000-000065000000}"/>
    <hyperlink ref="E113" location="A125194002V" display="A125194002V" xr:uid="{00000000-0004-0000-0000-000066000000}"/>
    <hyperlink ref="E114" location="A125191606C" display="A125191606C" xr:uid="{00000000-0004-0000-0000-000067000000}"/>
    <hyperlink ref="E115" location="A125196358V" display="A125196358V" xr:uid="{00000000-0004-0000-0000-000068000000}"/>
    <hyperlink ref="E116" location="A125193982V" display="A125193982V" xr:uid="{00000000-0004-0000-0000-000069000000}"/>
    <hyperlink ref="E117" location="A125191630C" display="A125191630C" xr:uid="{00000000-0004-0000-0000-00006A000000}"/>
    <hyperlink ref="E118" location="A125196382V" display="A125196382V" xr:uid="{00000000-0004-0000-0000-00006B000000}"/>
    <hyperlink ref="E119" location="A125194006C" display="A125194006C" xr:uid="{00000000-0004-0000-0000-00006C000000}"/>
    <hyperlink ref="E120" location="A125191634L" display="A125191634L" xr:uid="{00000000-0004-0000-0000-00006D000000}"/>
    <hyperlink ref="E121" location="A125196386C" display="A125196386C" xr:uid="{00000000-0004-0000-0000-00006E000000}"/>
    <hyperlink ref="E122" location="A125194010V" display="A125194010V" xr:uid="{00000000-0004-0000-0000-00006F000000}"/>
    <hyperlink ref="E123" location="A125191610V" display="A125191610V" xr:uid="{00000000-0004-0000-0000-000070000000}"/>
    <hyperlink ref="E124" location="A125196362K" display="A125196362K" xr:uid="{00000000-0004-0000-0000-000071000000}"/>
    <hyperlink ref="E125" location="A125193986C" display="A125193986C" xr:uid="{00000000-0004-0000-0000-000072000000}"/>
    <hyperlink ref="E126" location="A125191614C" display="A125191614C" xr:uid="{00000000-0004-0000-0000-000073000000}"/>
    <hyperlink ref="E127" location="A125196366V" display="A125196366V" xr:uid="{00000000-0004-0000-0000-000074000000}"/>
    <hyperlink ref="E128" location="A125193990V" display="A125193990V" xr:uid="{00000000-0004-0000-0000-000075000000}"/>
    <hyperlink ref="E129" location="A125191618L" display="A125191618L" xr:uid="{00000000-0004-0000-0000-000076000000}"/>
    <hyperlink ref="E130" location="A125196370K" display="A125196370K" xr:uid="{00000000-0004-0000-0000-000077000000}"/>
    <hyperlink ref="E131" location="A125193994C" display="A125193994C" xr:uid="{00000000-0004-0000-0000-000078000000}"/>
    <hyperlink ref="E132" location="A125191602V" display="A125191602V" xr:uid="{00000000-0004-0000-0000-000079000000}"/>
    <hyperlink ref="E133" location="A125196354K" display="A125196354K" xr:uid="{00000000-0004-0000-0000-00007A000000}"/>
    <hyperlink ref="E134" location="A125193978C" display="A125193978C" xr:uid="{00000000-0004-0000-0000-00007B000000}"/>
    <hyperlink ref="E135" location="A125191638W" display="A125191638W" xr:uid="{00000000-0004-0000-0000-00007C000000}"/>
    <hyperlink ref="E136" location="A125196390V" display="A125196390V" xr:uid="{00000000-0004-0000-0000-00007D000000}"/>
    <hyperlink ref="E137" location="A125194014C" display="A125194014C" xr:uid="{00000000-0004-0000-0000-00007E000000}"/>
    <hyperlink ref="E138" location="A125191622C" display="A125191622C" xr:uid="{00000000-0004-0000-0000-00007F000000}"/>
    <hyperlink ref="E139" location="A125196374V" display="A125196374V" xr:uid="{00000000-0004-0000-0000-000080000000}"/>
    <hyperlink ref="E140" location="A125193998L" display="A125193998L" xr:uid="{00000000-0004-0000-0000-000081000000}"/>
    <hyperlink ref="E141" location="A125191642L" display="A125191642L" xr:uid="{00000000-0004-0000-0000-000082000000}"/>
    <hyperlink ref="E142" location="A125196394C" display="A125196394C" xr:uid="{00000000-0004-0000-0000-000083000000}"/>
    <hyperlink ref="E143" location="A125194018L" display="A125194018L" xr:uid="{00000000-0004-0000-0000-000084000000}"/>
    <hyperlink ref="E144" location="A125192022T" display="A125192022T" xr:uid="{00000000-0004-0000-0000-000085000000}"/>
    <hyperlink ref="E145" location="A125196774F" display="A125196774F" xr:uid="{00000000-0004-0000-0000-000086000000}"/>
    <hyperlink ref="E146" location="A125194398A" display="A125194398A" xr:uid="{00000000-0004-0000-0000-000087000000}"/>
    <hyperlink ref="E147" location="A125192002J" display="A125192002J" xr:uid="{00000000-0004-0000-0000-000088000000}"/>
    <hyperlink ref="E148" location="A125196754W" display="A125196754W" xr:uid="{00000000-0004-0000-0000-000089000000}"/>
    <hyperlink ref="E149" location="A125194378T" display="A125194378T" xr:uid="{00000000-0004-0000-0000-00008A000000}"/>
    <hyperlink ref="E150" location="A125192026A" display="A125192026A" xr:uid="{00000000-0004-0000-0000-00008B000000}"/>
    <hyperlink ref="E151" location="A125196778R" display="A125196778R" xr:uid="{00000000-0004-0000-0000-00008C000000}"/>
    <hyperlink ref="E152" location="A125194402F" display="A125194402F" xr:uid="{00000000-0004-0000-0000-00008D000000}"/>
    <hyperlink ref="E153" location="A125192030T" display="A125192030T" xr:uid="{00000000-0004-0000-0000-00008E000000}"/>
    <hyperlink ref="E154" location="A125196782F" display="A125196782F" xr:uid="{00000000-0004-0000-0000-00008F000000}"/>
    <hyperlink ref="E155" location="A125194406R" display="A125194406R" xr:uid="{00000000-0004-0000-0000-000090000000}"/>
    <hyperlink ref="E156" location="A125192006T" display="A125192006T" xr:uid="{00000000-0004-0000-0000-000091000000}"/>
    <hyperlink ref="E157" location="A125196758F" display="A125196758F" xr:uid="{00000000-0004-0000-0000-000092000000}"/>
    <hyperlink ref="E158" location="A125194382J" display="A125194382J" xr:uid="{00000000-0004-0000-0000-000093000000}"/>
    <hyperlink ref="E159" location="A125192010J" display="A125192010J" xr:uid="{00000000-0004-0000-0000-000094000000}"/>
    <hyperlink ref="E160" location="A125196762W" display="A125196762W" xr:uid="{00000000-0004-0000-0000-000095000000}"/>
    <hyperlink ref="E161" location="A125194386T" display="A125194386T" xr:uid="{00000000-0004-0000-0000-000096000000}"/>
    <hyperlink ref="E162" location="A125192014T" display="A125192014T" xr:uid="{00000000-0004-0000-0000-000097000000}"/>
    <hyperlink ref="E163" location="A125196766F" display="A125196766F" xr:uid="{00000000-0004-0000-0000-000098000000}"/>
    <hyperlink ref="E164" location="A125194390J" display="A125194390J" xr:uid="{00000000-0004-0000-0000-000099000000}"/>
    <hyperlink ref="E165" location="A125191998A" display="A125191998A" xr:uid="{00000000-0004-0000-0000-00009A000000}"/>
    <hyperlink ref="E166" location="A125196750L" display="A125196750L" xr:uid="{00000000-0004-0000-0000-00009B000000}"/>
    <hyperlink ref="E167" location="A125194374J" display="A125194374J" xr:uid="{00000000-0004-0000-0000-00009C000000}"/>
    <hyperlink ref="E168" location="A125192034A" display="A125192034A" xr:uid="{00000000-0004-0000-0000-00009D000000}"/>
    <hyperlink ref="E169" location="A125196786R" display="A125196786R" xr:uid="{00000000-0004-0000-0000-00009E000000}"/>
    <hyperlink ref="E170" location="A125194410F" display="A125194410F" xr:uid="{00000000-0004-0000-0000-00009F000000}"/>
    <hyperlink ref="E171" location="A125192018A" display="A125192018A" xr:uid="{00000000-0004-0000-0000-0000A0000000}"/>
    <hyperlink ref="E172" location="A125196770W" display="A125196770W" xr:uid="{00000000-0004-0000-0000-0000A1000000}"/>
    <hyperlink ref="E173" location="A125194394T" display="A125194394T" xr:uid="{00000000-0004-0000-0000-0000A2000000}"/>
    <hyperlink ref="E174" location="A125192038K" display="A125192038K" xr:uid="{00000000-0004-0000-0000-0000A3000000}"/>
    <hyperlink ref="E175" location="A125196790F" display="A125196790F" xr:uid="{00000000-0004-0000-0000-0000A4000000}"/>
    <hyperlink ref="E176" location="A125194414R" display="A125194414R" xr:uid="{00000000-0004-0000-0000-0000A5000000}"/>
    <hyperlink ref="E177" location="A125190834L" display="A125190834L" xr:uid="{00000000-0004-0000-0000-0000A6000000}"/>
    <hyperlink ref="E178" location="A125195586C" display="A125195586C" xr:uid="{00000000-0004-0000-0000-0000A7000000}"/>
    <hyperlink ref="E179" location="A125193210V" display="A125193210V" xr:uid="{00000000-0004-0000-0000-0000A8000000}"/>
    <hyperlink ref="E180" location="A125190814C" display="A125190814C" xr:uid="{00000000-0004-0000-0000-0000A9000000}"/>
    <hyperlink ref="E181" location="A125195566V" display="A125195566V" xr:uid="{00000000-0004-0000-0000-0000AA000000}"/>
    <hyperlink ref="E182" location="A125193190W" display="A125193190W" xr:uid="{00000000-0004-0000-0000-0000AB000000}"/>
    <hyperlink ref="E183" location="A125190838W" display="A125190838W" xr:uid="{00000000-0004-0000-0000-0000AC000000}"/>
    <hyperlink ref="E184" location="A125195590V" display="A125195590V" xr:uid="{00000000-0004-0000-0000-0000AD000000}"/>
    <hyperlink ref="E185" location="A125193214C" display="A125193214C" xr:uid="{00000000-0004-0000-0000-0000AE000000}"/>
    <hyperlink ref="E186" location="A125190842L" display="A125190842L" xr:uid="{00000000-0004-0000-0000-0000AF000000}"/>
    <hyperlink ref="E187" location="A125195594C" display="A125195594C" xr:uid="{00000000-0004-0000-0000-0000B0000000}"/>
    <hyperlink ref="E188" location="A125193218L" display="A125193218L" xr:uid="{00000000-0004-0000-0000-0000B1000000}"/>
    <hyperlink ref="E189" location="A125190818L" display="A125190818L" xr:uid="{00000000-0004-0000-0000-0000B2000000}"/>
    <hyperlink ref="E190" location="A125195570K" display="A125195570K" xr:uid="{00000000-0004-0000-0000-0000B3000000}"/>
    <hyperlink ref="E191" location="A125193194F" display="A125193194F" xr:uid="{00000000-0004-0000-0000-0000B4000000}"/>
    <hyperlink ref="E192" location="A125190822C" display="A125190822C" xr:uid="{00000000-0004-0000-0000-0000B5000000}"/>
    <hyperlink ref="E193" location="A125195574V" display="A125195574V" xr:uid="{00000000-0004-0000-0000-0000B6000000}"/>
    <hyperlink ref="E194" location="A125193198R" display="A125193198R" xr:uid="{00000000-0004-0000-0000-0000B7000000}"/>
    <hyperlink ref="E195" location="A125190826L" display="A125190826L" xr:uid="{00000000-0004-0000-0000-0000B8000000}"/>
    <hyperlink ref="E196" location="A125195578C" display="A125195578C" xr:uid="{00000000-0004-0000-0000-0000B9000000}"/>
    <hyperlink ref="E197" location="A125193202V" display="A125193202V" xr:uid="{00000000-0004-0000-0000-0000BA000000}"/>
    <hyperlink ref="E198" location="A125190810V" display="A125190810V" xr:uid="{00000000-0004-0000-0000-0000BB000000}"/>
    <hyperlink ref="E199" location="A125195562K" display="A125195562K" xr:uid="{00000000-0004-0000-0000-0000BC000000}"/>
    <hyperlink ref="E200" location="A125193186F" display="A125193186F" xr:uid="{00000000-0004-0000-0000-0000BD000000}"/>
    <hyperlink ref="E201" location="A125190846W" display="A125190846W" xr:uid="{00000000-0004-0000-0000-0000BE000000}"/>
    <hyperlink ref="E202" location="A125195598L" display="A125195598L" xr:uid="{00000000-0004-0000-0000-0000BF000000}"/>
    <hyperlink ref="E203" location="A125193222C" display="A125193222C" xr:uid="{00000000-0004-0000-0000-0000C0000000}"/>
    <hyperlink ref="E204" location="A125190830C" display="A125190830C" xr:uid="{00000000-0004-0000-0000-0000C1000000}"/>
    <hyperlink ref="E205" location="A125195582V" display="A125195582V" xr:uid="{00000000-0004-0000-0000-0000C2000000}"/>
    <hyperlink ref="E206" location="A125193206C" display="A125193206C" xr:uid="{00000000-0004-0000-0000-0000C3000000}"/>
    <hyperlink ref="E207" location="A125190850L" display="A125190850L" xr:uid="{00000000-0004-0000-0000-0000C4000000}"/>
    <hyperlink ref="E208" location="A125195602T" display="A125195602T" xr:uid="{00000000-0004-0000-0000-0000C5000000}"/>
    <hyperlink ref="E209" location="A125193226L" display="A125193226L" xr:uid="{00000000-0004-0000-0000-0000C6000000}"/>
    <hyperlink ref="E210" location="A125190306J" display="A125190306J" xr:uid="{00000000-0004-0000-0000-0000C7000000}"/>
    <hyperlink ref="E211" location="A125195058X" display="A125195058X" xr:uid="{00000000-0004-0000-0000-0000C8000000}"/>
    <hyperlink ref="E212" location="A125192682X" display="A125192682X" xr:uid="{00000000-0004-0000-0000-0000C9000000}"/>
    <hyperlink ref="E213" location="A125190286K" display="A125190286K" xr:uid="{00000000-0004-0000-0000-0000CA000000}"/>
    <hyperlink ref="E214" location="A125195038R" display="A125195038R" xr:uid="{00000000-0004-0000-0000-0000CB000000}"/>
    <hyperlink ref="E215" location="A125192662R" display="A125192662R" xr:uid="{00000000-0004-0000-0000-0000CC000000}"/>
    <hyperlink ref="E216" location="A125190310X" display="A125190310X" xr:uid="{00000000-0004-0000-0000-0000CD000000}"/>
    <hyperlink ref="E217" location="A125195062R" display="A125195062R" xr:uid="{00000000-0004-0000-0000-0000CE000000}"/>
    <hyperlink ref="E218" location="A125192686J" display="A125192686J" xr:uid="{00000000-0004-0000-0000-0000CF000000}"/>
    <hyperlink ref="E219" location="A125190314J" display="A125190314J" xr:uid="{00000000-0004-0000-0000-0000D0000000}"/>
    <hyperlink ref="E220" location="A125195066X" display="A125195066X" xr:uid="{00000000-0004-0000-0000-0000D1000000}"/>
    <hyperlink ref="E221" location="A125192690X" display="A125192690X" xr:uid="{00000000-0004-0000-0000-0000D2000000}"/>
    <hyperlink ref="E222" location="A125190290A" display="A125190290A" xr:uid="{00000000-0004-0000-0000-0000D3000000}"/>
    <hyperlink ref="E223" location="A125195042F" display="A125195042F" xr:uid="{00000000-0004-0000-0000-0000D4000000}"/>
    <hyperlink ref="E224" location="A125192666X" display="A125192666X" xr:uid="{00000000-0004-0000-0000-0000D5000000}"/>
    <hyperlink ref="E225" location="A125190294K" display="A125190294K" xr:uid="{00000000-0004-0000-0000-0000D6000000}"/>
    <hyperlink ref="E226" location="A125195046R" display="A125195046R" xr:uid="{00000000-0004-0000-0000-0000D7000000}"/>
    <hyperlink ref="E227" location="A125192670R" display="A125192670R" xr:uid="{00000000-0004-0000-0000-0000D8000000}"/>
    <hyperlink ref="E228" location="A125190298V" display="A125190298V" xr:uid="{00000000-0004-0000-0000-0000D9000000}"/>
    <hyperlink ref="E229" location="A125195050F" display="A125195050F" xr:uid="{00000000-0004-0000-0000-0000DA000000}"/>
    <hyperlink ref="E230" location="A125192674X" display="A125192674X" xr:uid="{00000000-0004-0000-0000-0000DB000000}"/>
    <hyperlink ref="E231" location="A125190282A" display="A125190282A" xr:uid="{00000000-0004-0000-0000-0000DC000000}"/>
    <hyperlink ref="E232" location="A125195034F" display="A125195034F" xr:uid="{00000000-0004-0000-0000-0000DD000000}"/>
    <hyperlink ref="E233" location="A125192658X" display="A125192658X" xr:uid="{00000000-0004-0000-0000-0000DE000000}"/>
    <hyperlink ref="E234" location="A125190318T" display="A125190318T" xr:uid="{00000000-0004-0000-0000-0000DF000000}"/>
    <hyperlink ref="E235" location="A125195070R" display="A125195070R" xr:uid="{00000000-0004-0000-0000-0000E0000000}"/>
    <hyperlink ref="E236" location="A125192694J" display="A125192694J" xr:uid="{00000000-0004-0000-0000-0000E1000000}"/>
    <hyperlink ref="E237" location="A125190302X" display="A125190302X" xr:uid="{00000000-0004-0000-0000-0000E2000000}"/>
    <hyperlink ref="E238" location="A125195054R" display="A125195054R" xr:uid="{00000000-0004-0000-0000-0000E3000000}"/>
    <hyperlink ref="E239" location="A125192678J" display="A125192678J" xr:uid="{00000000-0004-0000-0000-0000E4000000}"/>
    <hyperlink ref="E240" location="A125190322J" display="A125190322J" xr:uid="{00000000-0004-0000-0000-0000E5000000}"/>
    <hyperlink ref="E241" location="A125195074X" display="A125195074X" xr:uid="{00000000-0004-0000-0000-0000E6000000}"/>
    <hyperlink ref="E242" location="A125192698T" display="A125192698T" xr:uid="{00000000-0004-0000-0000-0000E7000000}"/>
    <hyperlink ref="E243" location="A125190130R" display="A125190130R" xr:uid="{00000000-0004-0000-0000-0000E8000000}"/>
    <hyperlink ref="E244" location="A125194882C" display="A125194882C" xr:uid="{00000000-0004-0000-0000-0000E9000000}"/>
    <hyperlink ref="E245" location="A125192506L" display="A125192506L" xr:uid="{00000000-0004-0000-0000-0000EA000000}"/>
    <hyperlink ref="E246" location="A125190110F" display="A125190110F" xr:uid="{00000000-0004-0000-0000-0000EB000000}"/>
    <hyperlink ref="E247" location="A125194862V" display="A125194862V" xr:uid="{00000000-0004-0000-0000-0000EC000000}"/>
    <hyperlink ref="E248" location="A125192486R" display="A125192486R" xr:uid="{00000000-0004-0000-0000-0000ED000000}"/>
    <hyperlink ref="E249" location="A125190134X" display="A125190134X" xr:uid="{00000000-0004-0000-0000-0000EE000000}"/>
    <hyperlink ref="E250" location="A125194886L" display="A125194886L" xr:uid="{00000000-0004-0000-0000-0000EF000000}"/>
    <hyperlink ref="E251" location="A125192510C" display="A125192510C" xr:uid="{00000000-0004-0000-0000-0000F0000000}"/>
    <hyperlink ref="E252" location="A125190138J" display="A125190138J" xr:uid="{00000000-0004-0000-0000-0000F1000000}"/>
    <hyperlink ref="E253" location="A125194890C" display="A125194890C" xr:uid="{00000000-0004-0000-0000-0000F2000000}"/>
    <hyperlink ref="E254" location="A125192514L" display="A125192514L" xr:uid="{00000000-0004-0000-0000-0000F3000000}"/>
    <hyperlink ref="E255" location="A125190114R" display="A125190114R" xr:uid="{00000000-0004-0000-0000-0000F4000000}"/>
    <hyperlink ref="E256" location="A125194866C" display="A125194866C" xr:uid="{00000000-0004-0000-0000-0000F5000000}"/>
    <hyperlink ref="E257" location="A125192490F" display="A125192490F" xr:uid="{00000000-0004-0000-0000-0000F6000000}"/>
    <hyperlink ref="E258" location="A125190118X" display="A125190118X" xr:uid="{00000000-0004-0000-0000-0000F7000000}"/>
    <hyperlink ref="E259" location="A125194870V" display="A125194870V" xr:uid="{00000000-0004-0000-0000-0000F8000000}"/>
    <hyperlink ref="E260" location="A125192494R" display="A125192494R" xr:uid="{00000000-0004-0000-0000-0000F9000000}"/>
    <hyperlink ref="E261" location="A125190122R" display="A125190122R" xr:uid="{00000000-0004-0000-0000-0000FA000000}"/>
    <hyperlink ref="E262" location="A125194874C" display="A125194874C" xr:uid="{00000000-0004-0000-0000-0000FB000000}"/>
    <hyperlink ref="E263" location="A125192498X" display="A125192498X" xr:uid="{00000000-0004-0000-0000-0000FC000000}"/>
    <hyperlink ref="E264" location="A125190106R" display="A125190106R" xr:uid="{00000000-0004-0000-0000-0000FD000000}"/>
    <hyperlink ref="E265" location="A125194858C" display="A125194858C" xr:uid="{00000000-0004-0000-0000-0000FE000000}"/>
    <hyperlink ref="E266" location="A125192482F" display="A125192482F" xr:uid="{00000000-0004-0000-0000-0000FF000000}"/>
    <hyperlink ref="E267" location="A125190142X" display="A125190142X" xr:uid="{00000000-0004-0000-0000-000000010000}"/>
    <hyperlink ref="E268" location="A125194894L" display="A125194894L" xr:uid="{00000000-0004-0000-0000-000001010000}"/>
    <hyperlink ref="E269" location="A125192518W" display="A125192518W" xr:uid="{00000000-0004-0000-0000-000002010000}"/>
    <hyperlink ref="E270" location="A125190126X" display="A125190126X" xr:uid="{00000000-0004-0000-0000-000003010000}"/>
    <hyperlink ref="E271" location="A125194878L" display="A125194878L" xr:uid="{00000000-0004-0000-0000-000004010000}"/>
    <hyperlink ref="E272" location="A125192502C" display="A125192502C" xr:uid="{00000000-0004-0000-0000-000005010000}"/>
    <hyperlink ref="E273" location="A125190146J" display="A125190146J" xr:uid="{00000000-0004-0000-0000-000006010000}"/>
    <hyperlink ref="E274" location="A125194898W" display="A125194898W" xr:uid="{00000000-0004-0000-0000-000007010000}"/>
    <hyperlink ref="E275" location="A125192522L" display="A125192522L" xr:uid="{00000000-0004-0000-0000-000008010000}"/>
    <hyperlink ref="E276" location="A125190350T" display="A125190350T" xr:uid="{00000000-0004-0000-0000-000009010000}"/>
    <hyperlink ref="E277" location="A125195102W" display="A125195102W" xr:uid="{00000000-0004-0000-0000-00000A010000}"/>
    <hyperlink ref="E278" location="A125192726R" display="A125192726R" xr:uid="{00000000-0004-0000-0000-00000B010000}"/>
    <hyperlink ref="E279" location="A125190330J" display="A125190330J" xr:uid="{00000000-0004-0000-0000-00000C010000}"/>
    <hyperlink ref="E280" location="A125195082X" display="A125195082X" xr:uid="{00000000-0004-0000-0000-00000D010000}"/>
    <hyperlink ref="E281" location="A125192706F" display="A125192706F" xr:uid="{00000000-0004-0000-0000-00000E010000}"/>
    <hyperlink ref="E282" location="A125190354A" display="A125190354A" xr:uid="{00000000-0004-0000-0000-00000F010000}"/>
    <hyperlink ref="E283" location="A125195106F" display="A125195106F" xr:uid="{00000000-0004-0000-0000-000010010000}"/>
    <hyperlink ref="E284" location="A125192730F" display="A125192730F" xr:uid="{00000000-0004-0000-0000-000011010000}"/>
    <hyperlink ref="E285" location="A125190358K" display="A125190358K" xr:uid="{00000000-0004-0000-0000-000012010000}"/>
    <hyperlink ref="E286" location="A125195110W" display="A125195110W" xr:uid="{00000000-0004-0000-0000-000013010000}"/>
    <hyperlink ref="E287" location="A125192734R" display="A125192734R" xr:uid="{00000000-0004-0000-0000-000014010000}"/>
    <hyperlink ref="E288" location="A125190334T" display="A125190334T" xr:uid="{00000000-0004-0000-0000-000015010000}"/>
    <hyperlink ref="E289" location="A125195086J" display="A125195086J" xr:uid="{00000000-0004-0000-0000-000016010000}"/>
    <hyperlink ref="E290" location="A125192710W" display="A125192710W" xr:uid="{00000000-0004-0000-0000-000017010000}"/>
    <hyperlink ref="E291" location="A125190338A" display="A125190338A" xr:uid="{00000000-0004-0000-0000-000018010000}"/>
    <hyperlink ref="E292" location="A125195090X" display="A125195090X" xr:uid="{00000000-0004-0000-0000-000019010000}"/>
    <hyperlink ref="E293" location="A125192714F" display="A125192714F" xr:uid="{00000000-0004-0000-0000-00001A010000}"/>
    <hyperlink ref="E294" location="A125190342T" display="A125190342T" xr:uid="{00000000-0004-0000-0000-00001B010000}"/>
    <hyperlink ref="E295" location="A125195094J" display="A125195094J" xr:uid="{00000000-0004-0000-0000-00001C010000}"/>
    <hyperlink ref="E296" location="A125192718R" display="A125192718R" xr:uid="{00000000-0004-0000-0000-00001D010000}"/>
    <hyperlink ref="E297" location="A125190326T" display="A125190326T" xr:uid="{00000000-0004-0000-0000-00001E010000}"/>
    <hyperlink ref="E298" location="A125195078J" display="A125195078J" xr:uid="{00000000-0004-0000-0000-00001F010000}"/>
    <hyperlink ref="E299" location="A125192702W" display="A125192702W" xr:uid="{00000000-0004-0000-0000-000020010000}"/>
    <hyperlink ref="E300" location="A125190362A" display="A125190362A" xr:uid="{00000000-0004-0000-0000-000021010000}"/>
    <hyperlink ref="E301" location="A125195114F" display="A125195114F" xr:uid="{00000000-0004-0000-0000-000022010000}"/>
    <hyperlink ref="E302" location="A125192738X" display="A125192738X" xr:uid="{00000000-0004-0000-0000-000023010000}"/>
    <hyperlink ref="E303" location="A125190346A" display="A125190346A" xr:uid="{00000000-0004-0000-0000-000024010000}"/>
    <hyperlink ref="E304" location="A125195098T" display="A125195098T" xr:uid="{00000000-0004-0000-0000-000025010000}"/>
    <hyperlink ref="E305" location="A125192722F" display="A125192722F" xr:uid="{00000000-0004-0000-0000-000026010000}"/>
    <hyperlink ref="E306" location="A125190366K" display="A125190366K" xr:uid="{00000000-0004-0000-0000-000027010000}"/>
    <hyperlink ref="E307" location="A125195118R" display="A125195118R" xr:uid="{00000000-0004-0000-0000-000028010000}"/>
    <hyperlink ref="E308" location="A125192742R" display="A125192742R" xr:uid="{00000000-0004-0000-0000-000029010000}"/>
    <hyperlink ref="E309" location="A125190394V" display="A125190394V" xr:uid="{00000000-0004-0000-0000-00002A010000}"/>
    <hyperlink ref="E310" location="A125195146X" display="A125195146X" xr:uid="{00000000-0004-0000-0000-00002B010000}"/>
    <hyperlink ref="E311" location="A125192770X" display="A125192770X" xr:uid="{00000000-0004-0000-0000-00002C010000}"/>
    <hyperlink ref="E312" location="A125190374K" display="A125190374K" xr:uid="{00000000-0004-0000-0000-00002D010000}"/>
    <hyperlink ref="E313" location="A125195126R" display="A125195126R" xr:uid="{00000000-0004-0000-0000-00002E010000}"/>
    <hyperlink ref="E314" location="A125192750R" display="A125192750R" xr:uid="{00000000-0004-0000-0000-00002F010000}"/>
    <hyperlink ref="E315" location="A125190398C" display="A125190398C" xr:uid="{00000000-0004-0000-0000-000030010000}"/>
    <hyperlink ref="E316" location="A125195150R" display="A125195150R" xr:uid="{00000000-0004-0000-0000-000031010000}"/>
    <hyperlink ref="E317" location="A125192774J" display="A125192774J" xr:uid="{00000000-0004-0000-0000-000032010000}"/>
    <hyperlink ref="E318" location="A125190402J" display="A125190402J" xr:uid="{00000000-0004-0000-0000-000033010000}"/>
    <hyperlink ref="E319" location="A125195154X" display="A125195154X" xr:uid="{00000000-0004-0000-0000-000034010000}"/>
    <hyperlink ref="E320" location="A125192778T" display="A125192778T" xr:uid="{00000000-0004-0000-0000-000035010000}"/>
    <hyperlink ref="E321" location="A125190378V" display="A125190378V" xr:uid="{00000000-0004-0000-0000-000036010000}"/>
    <hyperlink ref="E322" location="A125195130F" display="A125195130F" xr:uid="{00000000-0004-0000-0000-000037010000}"/>
    <hyperlink ref="E323" location="A125192754X" display="A125192754X" xr:uid="{00000000-0004-0000-0000-000038010000}"/>
    <hyperlink ref="E324" location="A125190382K" display="A125190382K" xr:uid="{00000000-0004-0000-0000-000039010000}"/>
    <hyperlink ref="E325" location="A125195134R" display="A125195134R" xr:uid="{00000000-0004-0000-0000-00003A010000}"/>
    <hyperlink ref="E326" location="A125192758J" display="A125192758J" xr:uid="{00000000-0004-0000-0000-00003B010000}"/>
    <hyperlink ref="E327" location="A125190386V" display="A125190386V" xr:uid="{00000000-0004-0000-0000-00003C010000}"/>
    <hyperlink ref="E328" location="A125195138X" display="A125195138X" xr:uid="{00000000-0004-0000-0000-00003D010000}"/>
    <hyperlink ref="E329" location="A125192762X" display="A125192762X" xr:uid="{00000000-0004-0000-0000-00003E010000}"/>
    <hyperlink ref="E330" location="A125190370A" display="A125190370A" xr:uid="{00000000-0004-0000-0000-00003F010000}"/>
    <hyperlink ref="E331" location="A125195122F" display="A125195122F" xr:uid="{00000000-0004-0000-0000-000040010000}"/>
    <hyperlink ref="E332" location="A125192746X" display="A125192746X" xr:uid="{00000000-0004-0000-0000-000041010000}"/>
    <hyperlink ref="E333" location="A125190406T" display="A125190406T" xr:uid="{00000000-0004-0000-0000-000042010000}"/>
    <hyperlink ref="E334" location="A125195158J" display="A125195158J" xr:uid="{00000000-0004-0000-0000-000043010000}"/>
    <hyperlink ref="E335" location="A125192782J" display="A125192782J" xr:uid="{00000000-0004-0000-0000-000044010000}"/>
    <hyperlink ref="E336" location="A125190390K" display="A125190390K" xr:uid="{00000000-0004-0000-0000-000045010000}"/>
    <hyperlink ref="E337" location="A125195142R" display="A125195142R" xr:uid="{00000000-0004-0000-0000-000046010000}"/>
    <hyperlink ref="E338" location="A125192766J" display="A125192766J" xr:uid="{00000000-0004-0000-0000-000047010000}"/>
    <hyperlink ref="E339" location="A125190410J" display="A125190410J" xr:uid="{00000000-0004-0000-0000-000048010000}"/>
    <hyperlink ref="E340" location="A125195162X" display="A125195162X" xr:uid="{00000000-0004-0000-0000-000049010000}"/>
    <hyperlink ref="E341" location="A125192786T" display="A125192786T" xr:uid="{00000000-0004-0000-0000-00004A010000}"/>
    <hyperlink ref="E342" location="A125190174T" display="A125190174T" xr:uid="{00000000-0004-0000-0000-00004B010000}"/>
    <hyperlink ref="E343" location="A125194926V" display="A125194926V" xr:uid="{00000000-0004-0000-0000-00004C010000}"/>
    <hyperlink ref="E344" location="A125192550W" display="A125192550W" xr:uid="{00000000-0004-0000-0000-00004D010000}"/>
    <hyperlink ref="E345" location="A125190154J" display="A125190154J" xr:uid="{00000000-0004-0000-0000-00004E010000}"/>
    <hyperlink ref="E346" location="A125194906K" display="A125194906K" xr:uid="{00000000-0004-0000-0000-00004F010000}"/>
    <hyperlink ref="E347" location="A125192530L" display="A125192530L" xr:uid="{00000000-0004-0000-0000-000050010000}"/>
    <hyperlink ref="E348" location="A125190178A" display="A125190178A" xr:uid="{00000000-0004-0000-0000-000051010000}"/>
    <hyperlink ref="E349" location="A125194930K" display="A125194930K" xr:uid="{00000000-0004-0000-0000-000052010000}"/>
    <hyperlink ref="E350" location="A125192554F" display="A125192554F" xr:uid="{00000000-0004-0000-0000-000053010000}"/>
    <hyperlink ref="E351" location="A125190182T" display="A125190182T" xr:uid="{00000000-0004-0000-0000-000054010000}"/>
    <hyperlink ref="E352" location="A125194934V" display="A125194934V" xr:uid="{00000000-0004-0000-0000-000055010000}"/>
    <hyperlink ref="E353" location="A125192558R" display="A125192558R" xr:uid="{00000000-0004-0000-0000-000056010000}"/>
    <hyperlink ref="E354" location="A125190158T" display="A125190158T" xr:uid="{00000000-0004-0000-0000-000057010000}"/>
    <hyperlink ref="E355" location="A125194910A" display="A125194910A" xr:uid="{00000000-0004-0000-0000-000058010000}"/>
    <hyperlink ref="E356" location="A125192534W" display="A125192534W" xr:uid="{00000000-0004-0000-0000-000059010000}"/>
    <hyperlink ref="E357" location="A125190162J" display="A125190162J" xr:uid="{00000000-0004-0000-0000-00005A010000}"/>
    <hyperlink ref="E358" location="A125194914K" display="A125194914K" xr:uid="{00000000-0004-0000-0000-00005B010000}"/>
    <hyperlink ref="E359" location="A125192538F" display="A125192538F" xr:uid="{00000000-0004-0000-0000-00005C010000}"/>
    <hyperlink ref="E360" location="A125190166T" display="A125190166T" xr:uid="{00000000-0004-0000-0000-00005D010000}"/>
    <hyperlink ref="E361" location="A125194918V" display="A125194918V" xr:uid="{00000000-0004-0000-0000-00005E010000}"/>
    <hyperlink ref="E362" location="A125192542W" display="A125192542W" xr:uid="{00000000-0004-0000-0000-00005F010000}"/>
    <hyperlink ref="E363" location="A125190150X" display="A125190150X" xr:uid="{00000000-0004-0000-0000-000060010000}"/>
    <hyperlink ref="E364" location="A125194902A" display="A125194902A" xr:uid="{00000000-0004-0000-0000-000061010000}"/>
    <hyperlink ref="E365" location="A125192526W" display="A125192526W" xr:uid="{00000000-0004-0000-0000-000062010000}"/>
    <hyperlink ref="E366" location="A125190186A" display="A125190186A" xr:uid="{00000000-0004-0000-0000-000063010000}"/>
    <hyperlink ref="E367" location="A125194938C" display="A125194938C" xr:uid="{00000000-0004-0000-0000-000064010000}"/>
    <hyperlink ref="E368" location="A125192562F" display="A125192562F" xr:uid="{00000000-0004-0000-0000-000065010000}"/>
    <hyperlink ref="E369" location="A125190170J" display="A125190170J" xr:uid="{00000000-0004-0000-0000-000066010000}"/>
    <hyperlink ref="E370" location="A125194922K" display="A125194922K" xr:uid="{00000000-0004-0000-0000-000067010000}"/>
    <hyperlink ref="E371" location="A125192546F" display="A125192546F" xr:uid="{00000000-0004-0000-0000-000068010000}"/>
    <hyperlink ref="E372" location="A125190190T" display="A125190190T" xr:uid="{00000000-0004-0000-0000-000069010000}"/>
    <hyperlink ref="E373" location="A125194942V" display="A125194942V" xr:uid="{00000000-0004-0000-0000-00006A010000}"/>
    <hyperlink ref="E374" location="A125192566R" display="A125192566R" xr:uid="{00000000-0004-0000-0000-00006B010000}"/>
    <hyperlink ref="E375" location="A125190218J" display="A125190218J" xr:uid="{00000000-0004-0000-0000-00006C010000}"/>
    <hyperlink ref="E376" location="A125194970C" display="A125194970C" xr:uid="{00000000-0004-0000-0000-00006D010000}"/>
    <hyperlink ref="E377" location="A125192594X" display="A125192594X" xr:uid="{00000000-0004-0000-0000-00006E010000}"/>
    <hyperlink ref="E378" location="A125190198K" display="A125190198K" xr:uid="{00000000-0004-0000-0000-00006F010000}"/>
    <hyperlink ref="E379" location="A125194950V" display="A125194950V" xr:uid="{00000000-0004-0000-0000-000070010000}"/>
    <hyperlink ref="E380" location="A125192574R" display="A125192574R" xr:uid="{00000000-0004-0000-0000-000071010000}"/>
    <hyperlink ref="E381" location="A125190222X" display="A125190222X" xr:uid="{00000000-0004-0000-0000-000072010000}"/>
    <hyperlink ref="E382" location="A125194974L" display="A125194974L" xr:uid="{00000000-0004-0000-0000-000073010000}"/>
    <hyperlink ref="E383" location="A125192598J" display="A125192598J" xr:uid="{00000000-0004-0000-0000-000074010000}"/>
    <hyperlink ref="E384" location="A125190226J" display="A125190226J" xr:uid="{00000000-0004-0000-0000-000075010000}"/>
    <hyperlink ref="E385" location="A125194978W" display="A125194978W" xr:uid="{00000000-0004-0000-0000-000076010000}"/>
    <hyperlink ref="E386" location="A125192602L" display="A125192602L" xr:uid="{00000000-0004-0000-0000-000077010000}"/>
    <hyperlink ref="E387" location="A125190202R" display="A125190202R" xr:uid="{00000000-0004-0000-0000-000078010000}"/>
    <hyperlink ref="E388" location="A125194954C" display="A125194954C" xr:uid="{00000000-0004-0000-0000-000079010000}"/>
    <hyperlink ref="E389" location="A125192578X" display="A125192578X" xr:uid="{00000000-0004-0000-0000-00007A010000}"/>
    <hyperlink ref="E390" location="A125190206X" display="A125190206X" xr:uid="{00000000-0004-0000-0000-00007B010000}"/>
    <hyperlink ref="E391" location="A125194958L" display="A125194958L" xr:uid="{00000000-0004-0000-0000-00007C010000}"/>
    <hyperlink ref="E392" location="A125192582R" display="A125192582R" xr:uid="{00000000-0004-0000-0000-00007D010000}"/>
    <hyperlink ref="E393" location="A125190210R" display="A125190210R" xr:uid="{00000000-0004-0000-0000-00007E010000}"/>
    <hyperlink ref="E394" location="A125194962C" display="A125194962C" xr:uid="{00000000-0004-0000-0000-00007F010000}"/>
    <hyperlink ref="E395" location="A125192586X" display="A125192586X" xr:uid="{00000000-0004-0000-0000-000080010000}"/>
    <hyperlink ref="E396" location="A125190194A" display="A125190194A" xr:uid="{00000000-0004-0000-0000-000081010000}"/>
    <hyperlink ref="E397" location="A125194946C" display="A125194946C" xr:uid="{00000000-0004-0000-0000-000082010000}"/>
    <hyperlink ref="E398" location="A125192570F" display="A125192570F" xr:uid="{00000000-0004-0000-0000-000083010000}"/>
    <hyperlink ref="E399" location="A125190230X" display="A125190230X" xr:uid="{00000000-0004-0000-0000-000084010000}"/>
    <hyperlink ref="E400" location="A125194982L" display="A125194982L" xr:uid="{00000000-0004-0000-0000-000085010000}"/>
    <hyperlink ref="E401" location="A125192606W" display="A125192606W" xr:uid="{00000000-0004-0000-0000-000086010000}"/>
    <hyperlink ref="E402" location="A125190214X" display="A125190214X" xr:uid="{00000000-0004-0000-0000-000087010000}"/>
    <hyperlink ref="E403" location="A125194966L" display="A125194966L" xr:uid="{00000000-0004-0000-0000-000088010000}"/>
    <hyperlink ref="E404" location="A125192590R" display="A125192590R" xr:uid="{00000000-0004-0000-0000-000089010000}"/>
    <hyperlink ref="E405" location="A125190234J" display="A125190234J" xr:uid="{00000000-0004-0000-0000-00008A010000}"/>
    <hyperlink ref="E406" location="A125194986W" display="A125194986W" xr:uid="{00000000-0004-0000-0000-00008B010000}"/>
    <hyperlink ref="E407" location="A125192610L" display="A125192610L" xr:uid="{00000000-0004-0000-0000-00008C010000}"/>
    <hyperlink ref="E408" location="A125190262T" display="A125190262T" xr:uid="{00000000-0004-0000-0000-00008D010000}"/>
    <hyperlink ref="E409" location="A125195014W" display="A125195014W" xr:uid="{00000000-0004-0000-0000-00008E010000}"/>
    <hyperlink ref="E410" location="A125192638R" display="A125192638R" xr:uid="{00000000-0004-0000-0000-00008F010000}"/>
    <hyperlink ref="E411" location="A125190242J" display="A125190242J" xr:uid="{00000000-0004-0000-0000-000090010000}"/>
    <hyperlink ref="E412" location="A125194994W" display="A125194994W" xr:uid="{00000000-0004-0000-0000-000091010000}"/>
    <hyperlink ref="E413" location="A125192618F" display="A125192618F" xr:uid="{00000000-0004-0000-0000-000092010000}"/>
    <hyperlink ref="E414" location="A125190266A" display="A125190266A" xr:uid="{00000000-0004-0000-0000-000093010000}"/>
    <hyperlink ref="E415" location="A125195018F" display="A125195018F" xr:uid="{00000000-0004-0000-0000-000094010000}"/>
    <hyperlink ref="E416" location="A125192642F" display="A125192642F" xr:uid="{00000000-0004-0000-0000-000095010000}"/>
    <hyperlink ref="E417" location="A125190270T" display="A125190270T" xr:uid="{00000000-0004-0000-0000-000096010000}"/>
    <hyperlink ref="E418" location="A125195022W" display="A125195022W" xr:uid="{00000000-0004-0000-0000-000097010000}"/>
    <hyperlink ref="E419" location="A125192646R" display="A125192646R" xr:uid="{00000000-0004-0000-0000-000098010000}"/>
    <hyperlink ref="E420" location="A125190246T" display="A125190246T" xr:uid="{00000000-0004-0000-0000-000099010000}"/>
    <hyperlink ref="E421" location="A125194998F" display="A125194998F" xr:uid="{00000000-0004-0000-0000-00009A010000}"/>
    <hyperlink ref="E422" location="A125192622W" display="A125192622W" xr:uid="{00000000-0004-0000-0000-00009B010000}"/>
    <hyperlink ref="E423" location="A125190250J" display="A125190250J" xr:uid="{00000000-0004-0000-0000-00009C010000}"/>
    <hyperlink ref="E424" location="A125195002L" display="A125195002L" xr:uid="{00000000-0004-0000-0000-00009D010000}"/>
    <hyperlink ref="E425" location="A125192626F" display="A125192626F" xr:uid="{00000000-0004-0000-0000-00009E010000}"/>
    <hyperlink ref="E426" location="A125190254T" display="A125190254T" xr:uid="{00000000-0004-0000-0000-00009F010000}"/>
    <hyperlink ref="E427" location="A125195006W" display="A125195006W" xr:uid="{00000000-0004-0000-0000-0000A0010000}"/>
    <hyperlink ref="E428" location="A125192630W" display="A125192630W" xr:uid="{00000000-0004-0000-0000-0000A1010000}"/>
    <hyperlink ref="E429" location="A125190238T" display="A125190238T" xr:uid="{00000000-0004-0000-0000-0000A2010000}"/>
    <hyperlink ref="E430" location="A125194990L" display="A125194990L" xr:uid="{00000000-0004-0000-0000-0000A3010000}"/>
    <hyperlink ref="E431" location="A125192614W" display="A125192614W" xr:uid="{00000000-0004-0000-0000-0000A4010000}"/>
    <hyperlink ref="E432" location="A125190274A" display="A125190274A" xr:uid="{00000000-0004-0000-0000-0000A5010000}"/>
    <hyperlink ref="E433" location="A125195026F" display="A125195026F" xr:uid="{00000000-0004-0000-0000-0000A6010000}"/>
    <hyperlink ref="E434" location="A125192650F" display="A125192650F" xr:uid="{00000000-0004-0000-0000-0000A7010000}"/>
    <hyperlink ref="E435" location="A125190258A" display="A125190258A" xr:uid="{00000000-0004-0000-0000-0000A8010000}"/>
    <hyperlink ref="E436" location="A125195010L" display="A125195010L" xr:uid="{00000000-0004-0000-0000-0000A9010000}"/>
    <hyperlink ref="E437" location="A125192634F" display="A125192634F" xr:uid="{00000000-0004-0000-0000-0000AA010000}"/>
    <hyperlink ref="E438" location="A125190278K" display="A125190278K" xr:uid="{00000000-0004-0000-0000-0000AB010000}"/>
    <hyperlink ref="E439" location="A125195030W" display="A125195030W" xr:uid="{00000000-0004-0000-0000-0000AC010000}"/>
    <hyperlink ref="E440" location="A125192654R" display="A125192654R" xr:uid="{00000000-0004-0000-0000-0000AD010000}"/>
    <hyperlink ref="E441" location="A125190086T" display="A125190086T" xr:uid="{00000000-0004-0000-0000-0000AE010000}"/>
    <hyperlink ref="E442" location="A125194838V" display="A125194838V" xr:uid="{00000000-0004-0000-0000-0000AF010000}"/>
    <hyperlink ref="E443" location="A125192462W" display="A125192462W" xr:uid="{00000000-0004-0000-0000-0000B0010000}"/>
    <hyperlink ref="E444" location="A125190066J" display="A125190066J" xr:uid="{00000000-0004-0000-0000-0000B1010000}"/>
    <hyperlink ref="E445" location="A125194818K" display="A125194818K" xr:uid="{00000000-0004-0000-0000-0000B2010000}"/>
    <hyperlink ref="E446" location="A125192442L" display="A125192442L" xr:uid="{00000000-0004-0000-0000-0000B3010000}"/>
    <hyperlink ref="E447" location="A125190090J" display="A125190090J" xr:uid="{00000000-0004-0000-0000-0000B4010000}"/>
    <hyperlink ref="E448" location="A125194842K" display="A125194842K" xr:uid="{00000000-0004-0000-0000-0000B5010000}"/>
    <hyperlink ref="E449" location="A125192466F" display="A125192466F" xr:uid="{00000000-0004-0000-0000-0000B6010000}"/>
    <hyperlink ref="E450" location="A125190094T" display="A125190094T" xr:uid="{00000000-0004-0000-0000-0000B7010000}"/>
    <hyperlink ref="E451" location="A125194846V" display="A125194846V" xr:uid="{00000000-0004-0000-0000-0000B8010000}"/>
    <hyperlink ref="E452" location="A125192470W" display="A125192470W" xr:uid="{00000000-0004-0000-0000-0000B9010000}"/>
    <hyperlink ref="E453" location="A125190070X" display="A125190070X" xr:uid="{00000000-0004-0000-0000-0000BA010000}"/>
    <hyperlink ref="E454" location="A125194822A" display="A125194822A" xr:uid="{00000000-0004-0000-0000-0000BB010000}"/>
    <hyperlink ref="E455" location="A125192446W" display="A125192446W" xr:uid="{00000000-0004-0000-0000-0000BC010000}"/>
    <hyperlink ref="E456" location="A125190074J" display="A125190074J" xr:uid="{00000000-0004-0000-0000-0000BD010000}"/>
    <hyperlink ref="E457" location="A125194826K" display="A125194826K" xr:uid="{00000000-0004-0000-0000-0000BE010000}"/>
    <hyperlink ref="E458" location="A125192450L" display="A125192450L" xr:uid="{00000000-0004-0000-0000-0000BF010000}"/>
    <hyperlink ref="E459" location="A125190078T" display="A125190078T" xr:uid="{00000000-0004-0000-0000-0000C0010000}"/>
    <hyperlink ref="E460" location="A125194830A" display="A125194830A" xr:uid="{00000000-0004-0000-0000-0000C1010000}"/>
    <hyperlink ref="E461" location="A125192454W" display="A125192454W" xr:uid="{00000000-0004-0000-0000-0000C2010000}"/>
    <hyperlink ref="E462" location="A125190062X" display="A125190062X" xr:uid="{00000000-0004-0000-0000-0000C3010000}"/>
    <hyperlink ref="E463" location="A125194814A" display="A125194814A" xr:uid="{00000000-0004-0000-0000-0000C4010000}"/>
    <hyperlink ref="E464" location="A125192438W" display="A125192438W" xr:uid="{00000000-0004-0000-0000-0000C5010000}"/>
    <hyperlink ref="E465" location="A125190098A" display="A125190098A" xr:uid="{00000000-0004-0000-0000-0000C6010000}"/>
    <hyperlink ref="E466" location="A125194850K" display="A125194850K" xr:uid="{00000000-0004-0000-0000-0000C7010000}"/>
    <hyperlink ref="E467" location="A125192474F" display="A125192474F" xr:uid="{00000000-0004-0000-0000-0000C8010000}"/>
    <hyperlink ref="E468" location="A125190082J" display="A125190082J" xr:uid="{00000000-0004-0000-0000-0000C9010000}"/>
    <hyperlink ref="E469" location="A125194834K" display="A125194834K" xr:uid="{00000000-0004-0000-0000-0000CA010000}"/>
    <hyperlink ref="E470" location="A125192458F" display="A125192458F" xr:uid="{00000000-0004-0000-0000-0000CB010000}"/>
    <hyperlink ref="E471" location="A125190102F" display="A125190102F" xr:uid="{00000000-0004-0000-0000-0000CC010000}"/>
    <hyperlink ref="E472" location="A125194854V" display="A125194854V" xr:uid="{00000000-0004-0000-0000-0000CD010000}"/>
    <hyperlink ref="E473" location="A125192478R" display="A125192478R" xr:uid="{00000000-0004-0000-0000-0000CE010000}"/>
  </hyperlinks>
  <pageMargins left="0.7" right="0.7" top="0.75" bottom="0.75" header="0.3" footer="0.3"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Q21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B11" sqref="B11"/>
    </sheetView>
  </sheetViews>
  <sheetFormatPr defaultColWidth="14.7109375" defaultRowHeight="11.25"/>
  <cols>
    <col min="1" max="16384" width="14.7109375" style="1"/>
  </cols>
  <sheetData>
    <row r="1" spans="1:251" s="2" customFormat="1" ht="99.95" customHeight="1">
      <c r="B1" s="3" t="s">
        <v>0</v>
      </c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3" t="s">
        <v>7</v>
      </c>
      <c r="J1" s="3" t="s">
        <v>8</v>
      </c>
      <c r="K1" s="3" t="s">
        <v>9</v>
      </c>
      <c r="L1" s="3" t="s">
        <v>10</v>
      </c>
      <c r="M1" s="3" t="s">
        <v>11</v>
      </c>
      <c r="N1" s="3" t="s">
        <v>12</v>
      </c>
      <c r="O1" s="3" t="s">
        <v>13</v>
      </c>
      <c r="P1" s="3" t="s">
        <v>14</v>
      </c>
      <c r="Q1" s="3" t="s">
        <v>15</v>
      </c>
      <c r="R1" s="3" t="s">
        <v>16</v>
      </c>
      <c r="S1" s="3" t="s">
        <v>17</v>
      </c>
      <c r="T1" s="3" t="s">
        <v>18</v>
      </c>
      <c r="U1" s="3" t="s">
        <v>19</v>
      </c>
      <c r="V1" s="3" t="s">
        <v>20</v>
      </c>
      <c r="W1" s="3" t="s">
        <v>21</v>
      </c>
      <c r="X1" s="3" t="s">
        <v>22</v>
      </c>
      <c r="Y1" s="3" t="s">
        <v>23</v>
      </c>
      <c r="Z1" s="3" t="s">
        <v>24</v>
      </c>
      <c r="AA1" s="3" t="s">
        <v>25</v>
      </c>
      <c r="AB1" s="3" t="s">
        <v>26</v>
      </c>
      <c r="AC1" s="3" t="s">
        <v>27</v>
      </c>
      <c r="AD1" s="3" t="s">
        <v>28</v>
      </c>
      <c r="AE1" s="3" t="s">
        <v>29</v>
      </c>
      <c r="AF1" s="3" t="s">
        <v>30</v>
      </c>
      <c r="AG1" s="3" t="s">
        <v>31</v>
      </c>
      <c r="AH1" s="3" t="s">
        <v>32</v>
      </c>
      <c r="AI1" s="3" t="s">
        <v>33</v>
      </c>
      <c r="AJ1" s="3" t="s">
        <v>34</v>
      </c>
      <c r="AK1" s="3" t="s">
        <v>35</v>
      </c>
      <c r="AL1" s="3" t="s">
        <v>36</v>
      </c>
      <c r="AM1" s="3" t="s">
        <v>37</v>
      </c>
      <c r="AN1" s="3" t="s">
        <v>38</v>
      </c>
      <c r="AO1" s="3" t="s">
        <v>39</v>
      </c>
      <c r="AP1" s="3" t="s">
        <v>40</v>
      </c>
      <c r="AQ1" s="3" t="s">
        <v>41</v>
      </c>
      <c r="AR1" s="3" t="s">
        <v>42</v>
      </c>
      <c r="AS1" s="3" t="s">
        <v>43</v>
      </c>
      <c r="AT1" s="3" t="s">
        <v>44</v>
      </c>
      <c r="AU1" s="3" t="s">
        <v>45</v>
      </c>
      <c r="AV1" s="3" t="s">
        <v>46</v>
      </c>
      <c r="AW1" s="3" t="s">
        <v>47</v>
      </c>
      <c r="AX1" s="3" t="s">
        <v>48</v>
      </c>
      <c r="AY1" s="3" t="s">
        <v>49</v>
      </c>
      <c r="AZ1" s="3" t="s">
        <v>50</v>
      </c>
      <c r="BA1" s="3" t="s">
        <v>51</v>
      </c>
      <c r="BB1" s="3" t="s">
        <v>52</v>
      </c>
      <c r="BC1" s="3" t="s">
        <v>53</v>
      </c>
      <c r="BD1" s="3" t="s">
        <v>54</v>
      </c>
      <c r="BE1" s="3" t="s">
        <v>55</v>
      </c>
      <c r="BF1" s="3" t="s">
        <v>56</v>
      </c>
      <c r="BG1" s="3" t="s">
        <v>57</v>
      </c>
      <c r="BH1" s="3" t="s">
        <v>58</v>
      </c>
      <c r="BI1" s="3" t="s">
        <v>59</v>
      </c>
      <c r="BJ1" s="3" t="s">
        <v>60</v>
      </c>
      <c r="BK1" s="3" t="s">
        <v>61</v>
      </c>
      <c r="BL1" s="3" t="s">
        <v>62</v>
      </c>
      <c r="BM1" s="3" t="s">
        <v>63</v>
      </c>
      <c r="BN1" s="3" t="s">
        <v>64</v>
      </c>
      <c r="BO1" s="3" t="s">
        <v>65</v>
      </c>
      <c r="BP1" s="3" t="s">
        <v>66</v>
      </c>
      <c r="BQ1" s="3" t="s">
        <v>67</v>
      </c>
      <c r="BR1" s="3" t="s">
        <v>68</v>
      </c>
      <c r="BS1" s="3" t="s">
        <v>69</v>
      </c>
      <c r="BT1" s="3" t="s">
        <v>70</v>
      </c>
      <c r="BU1" s="3" t="s">
        <v>71</v>
      </c>
      <c r="BV1" s="3" t="s">
        <v>72</v>
      </c>
      <c r="BW1" s="3" t="s">
        <v>73</v>
      </c>
      <c r="BX1" s="3" t="s">
        <v>74</v>
      </c>
      <c r="BY1" s="3" t="s">
        <v>75</v>
      </c>
      <c r="BZ1" s="3" t="s">
        <v>76</v>
      </c>
      <c r="CA1" s="3" t="s">
        <v>77</v>
      </c>
      <c r="CB1" s="3" t="s">
        <v>78</v>
      </c>
      <c r="CC1" s="3" t="s">
        <v>79</v>
      </c>
      <c r="CD1" s="3" t="s">
        <v>80</v>
      </c>
      <c r="CE1" s="3" t="s">
        <v>81</v>
      </c>
      <c r="CF1" s="3" t="s">
        <v>82</v>
      </c>
      <c r="CG1" s="3" t="s">
        <v>83</v>
      </c>
      <c r="CH1" s="3" t="s">
        <v>84</v>
      </c>
      <c r="CI1" s="3" t="s">
        <v>85</v>
      </c>
      <c r="CJ1" s="3" t="s">
        <v>86</v>
      </c>
      <c r="CK1" s="3" t="s">
        <v>87</v>
      </c>
      <c r="CL1" s="3" t="s">
        <v>88</v>
      </c>
      <c r="CM1" s="3" t="s">
        <v>89</v>
      </c>
      <c r="CN1" s="3" t="s">
        <v>90</v>
      </c>
      <c r="CO1" s="3" t="s">
        <v>91</v>
      </c>
      <c r="CP1" s="3" t="s">
        <v>92</v>
      </c>
      <c r="CQ1" s="3" t="s">
        <v>93</v>
      </c>
      <c r="CR1" s="3" t="s">
        <v>94</v>
      </c>
      <c r="CS1" s="3" t="s">
        <v>95</v>
      </c>
      <c r="CT1" s="3" t="s">
        <v>96</v>
      </c>
      <c r="CU1" s="3" t="s">
        <v>97</v>
      </c>
      <c r="CV1" s="3" t="s">
        <v>98</v>
      </c>
      <c r="CW1" s="3" t="s">
        <v>99</v>
      </c>
      <c r="CX1" s="3" t="s">
        <v>100</v>
      </c>
      <c r="CY1" s="3" t="s">
        <v>101</v>
      </c>
      <c r="CZ1" s="3" t="s">
        <v>102</v>
      </c>
      <c r="DA1" s="3" t="s">
        <v>103</v>
      </c>
      <c r="DB1" s="3" t="s">
        <v>104</v>
      </c>
      <c r="DC1" s="3" t="s">
        <v>105</v>
      </c>
      <c r="DD1" s="3" t="s">
        <v>106</v>
      </c>
      <c r="DE1" s="3" t="s">
        <v>107</v>
      </c>
      <c r="DF1" s="3" t="s">
        <v>108</v>
      </c>
      <c r="DG1" s="3" t="s">
        <v>109</v>
      </c>
      <c r="DH1" s="3" t="s">
        <v>110</v>
      </c>
      <c r="DI1" s="3" t="s">
        <v>111</v>
      </c>
      <c r="DJ1" s="3" t="s">
        <v>112</v>
      </c>
      <c r="DK1" s="3" t="s">
        <v>113</v>
      </c>
      <c r="DL1" s="3" t="s">
        <v>114</v>
      </c>
      <c r="DM1" s="3" t="s">
        <v>115</v>
      </c>
      <c r="DN1" s="3" t="s">
        <v>116</v>
      </c>
      <c r="DO1" s="3" t="s">
        <v>117</v>
      </c>
      <c r="DP1" s="3" t="s">
        <v>118</v>
      </c>
      <c r="DQ1" s="3" t="s">
        <v>119</v>
      </c>
      <c r="DR1" s="3" t="s">
        <v>120</v>
      </c>
      <c r="DS1" s="3" t="s">
        <v>121</v>
      </c>
      <c r="DT1" s="3" t="s">
        <v>122</v>
      </c>
      <c r="DU1" s="3" t="s">
        <v>123</v>
      </c>
      <c r="DV1" s="3" t="s">
        <v>124</v>
      </c>
      <c r="DW1" s="3" t="s">
        <v>125</v>
      </c>
      <c r="DX1" s="3" t="s">
        <v>126</v>
      </c>
      <c r="DY1" s="3" t="s">
        <v>127</v>
      </c>
      <c r="DZ1" s="3" t="s">
        <v>128</v>
      </c>
      <c r="EA1" s="3" t="s">
        <v>129</v>
      </c>
      <c r="EB1" s="3" t="s">
        <v>130</v>
      </c>
      <c r="EC1" s="3" t="s">
        <v>131</v>
      </c>
      <c r="ED1" s="3" t="s">
        <v>132</v>
      </c>
      <c r="EE1" s="3" t="s">
        <v>133</v>
      </c>
      <c r="EF1" s="3" t="s">
        <v>134</v>
      </c>
      <c r="EG1" s="3" t="s">
        <v>135</v>
      </c>
      <c r="EH1" s="3" t="s">
        <v>136</v>
      </c>
      <c r="EI1" s="3" t="s">
        <v>137</v>
      </c>
      <c r="EJ1" s="3" t="s">
        <v>138</v>
      </c>
      <c r="EK1" s="3" t="s">
        <v>139</v>
      </c>
      <c r="EL1" s="3" t="s">
        <v>140</v>
      </c>
      <c r="EM1" s="3" t="s">
        <v>141</v>
      </c>
      <c r="EN1" s="3" t="s">
        <v>142</v>
      </c>
      <c r="EO1" s="3" t="s">
        <v>143</v>
      </c>
      <c r="EP1" s="3" t="s">
        <v>144</v>
      </c>
      <c r="EQ1" s="3" t="s">
        <v>145</v>
      </c>
      <c r="ER1" s="3" t="s">
        <v>146</v>
      </c>
      <c r="ES1" s="3" t="s">
        <v>147</v>
      </c>
      <c r="ET1" s="3" t="s">
        <v>148</v>
      </c>
      <c r="EU1" s="3" t="s">
        <v>149</v>
      </c>
      <c r="EV1" s="3" t="s">
        <v>150</v>
      </c>
      <c r="EW1" s="3" t="s">
        <v>151</v>
      </c>
      <c r="EX1" s="3" t="s">
        <v>152</v>
      </c>
      <c r="EY1" s="3" t="s">
        <v>153</v>
      </c>
      <c r="EZ1" s="3" t="s">
        <v>154</v>
      </c>
      <c r="FA1" s="3" t="s">
        <v>155</v>
      </c>
      <c r="FB1" s="3" t="s">
        <v>156</v>
      </c>
      <c r="FC1" s="3" t="s">
        <v>157</v>
      </c>
      <c r="FD1" s="3" t="s">
        <v>158</v>
      </c>
      <c r="FE1" s="3" t="s">
        <v>159</v>
      </c>
      <c r="FF1" s="3" t="s">
        <v>160</v>
      </c>
      <c r="FG1" s="3" t="s">
        <v>161</v>
      </c>
      <c r="FH1" s="3" t="s">
        <v>162</v>
      </c>
      <c r="FI1" s="3" t="s">
        <v>163</v>
      </c>
      <c r="FJ1" s="3" t="s">
        <v>164</v>
      </c>
      <c r="FK1" s="3" t="s">
        <v>165</v>
      </c>
      <c r="FL1" s="3" t="s">
        <v>166</v>
      </c>
      <c r="FM1" s="3" t="s">
        <v>167</v>
      </c>
      <c r="FN1" s="3" t="s">
        <v>168</v>
      </c>
      <c r="FO1" s="3" t="s">
        <v>169</v>
      </c>
      <c r="FP1" s="3" t="s">
        <v>170</v>
      </c>
      <c r="FQ1" s="3" t="s">
        <v>171</v>
      </c>
      <c r="FR1" s="3" t="s">
        <v>172</v>
      </c>
      <c r="FS1" s="3" t="s">
        <v>173</v>
      </c>
      <c r="FT1" s="3" t="s">
        <v>174</v>
      </c>
      <c r="FU1" s="3" t="s">
        <v>175</v>
      </c>
      <c r="FV1" s="3" t="s">
        <v>176</v>
      </c>
      <c r="FW1" s="3" t="s">
        <v>177</v>
      </c>
      <c r="FX1" s="3" t="s">
        <v>178</v>
      </c>
      <c r="FY1" s="3" t="s">
        <v>179</v>
      </c>
      <c r="FZ1" s="3" t="s">
        <v>180</v>
      </c>
      <c r="GA1" s="3" t="s">
        <v>181</v>
      </c>
      <c r="GB1" s="3" t="s">
        <v>182</v>
      </c>
      <c r="GC1" s="3" t="s">
        <v>183</v>
      </c>
      <c r="GD1" s="3" t="s">
        <v>184</v>
      </c>
      <c r="GE1" s="3" t="s">
        <v>185</v>
      </c>
      <c r="GF1" s="3" t="s">
        <v>186</v>
      </c>
      <c r="GG1" s="3" t="s">
        <v>187</v>
      </c>
      <c r="GH1" s="3" t="s">
        <v>188</v>
      </c>
      <c r="GI1" s="3" t="s">
        <v>189</v>
      </c>
      <c r="GJ1" s="3" t="s">
        <v>190</v>
      </c>
      <c r="GK1" s="3" t="s">
        <v>191</v>
      </c>
      <c r="GL1" s="3" t="s">
        <v>192</v>
      </c>
      <c r="GM1" s="3" t="s">
        <v>193</v>
      </c>
      <c r="GN1" s="3" t="s">
        <v>194</v>
      </c>
      <c r="GO1" s="3" t="s">
        <v>195</v>
      </c>
      <c r="GP1" s="3" t="s">
        <v>196</v>
      </c>
      <c r="GQ1" s="3" t="s">
        <v>197</v>
      </c>
      <c r="GR1" s="3" t="s">
        <v>198</v>
      </c>
      <c r="GS1" s="3" t="s">
        <v>199</v>
      </c>
      <c r="GT1" s="3" t="s">
        <v>200</v>
      </c>
      <c r="GU1" s="3" t="s">
        <v>201</v>
      </c>
      <c r="GV1" s="3" t="s">
        <v>202</v>
      </c>
      <c r="GW1" s="3" t="s">
        <v>203</v>
      </c>
      <c r="GX1" s="3" t="s">
        <v>204</v>
      </c>
      <c r="GY1" s="3" t="s">
        <v>205</v>
      </c>
      <c r="GZ1" s="3" t="s">
        <v>206</v>
      </c>
      <c r="HA1" s="3" t="s">
        <v>207</v>
      </c>
      <c r="HB1" s="3" t="s">
        <v>208</v>
      </c>
      <c r="HC1" s="3" t="s">
        <v>209</v>
      </c>
      <c r="HD1" s="3" t="s">
        <v>210</v>
      </c>
      <c r="HE1" s="3" t="s">
        <v>211</v>
      </c>
      <c r="HF1" s="3" t="s">
        <v>212</v>
      </c>
      <c r="HG1" s="3" t="s">
        <v>213</v>
      </c>
      <c r="HH1" s="3" t="s">
        <v>214</v>
      </c>
      <c r="HI1" s="3" t="s">
        <v>215</v>
      </c>
      <c r="HJ1" s="3" t="s">
        <v>216</v>
      </c>
      <c r="HK1" s="3" t="s">
        <v>217</v>
      </c>
      <c r="HL1" s="3" t="s">
        <v>218</v>
      </c>
      <c r="HM1" s="3" t="s">
        <v>219</v>
      </c>
      <c r="HN1" s="3" t="s">
        <v>220</v>
      </c>
      <c r="HO1" s="3" t="s">
        <v>221</v>
      </c>
      <c r="HP1" s="3" t="s">
        <v>222</v>
      </c>
      <c r="HQ1" s="3" t="s">
        <v>223</v>
      </c>
      <c r="HR1" s="3" t="s">
        <v>224</v>
      </c>
      <c r="HS1" s="3" t="s">
        <v>225</v>
      </c>
      <c r="HT1" s="3" t="s">
        <v>226</v>
      </c>
      <c r="HU1" s="3" t="s">
        <v>227</v>
      </c>
      <c r="HV1" s="3" t="s">
        <v>228</v>
      </c>
      <c r="HW1" s="3" t="s">
        <v>229</v>
      </c>
      <c r="HX1" s="3" t="s">
        <v>230</v>
      </c>
      <c r="HY1" s="3" t="s">
        <v>231</v>
      </c>
      <c r="HZ1" s="3" t="s">
        <v>232</v>
      </c>
      <c r="IA1" s="3" t="s">
        <v>233</v>
      </c>
      <c r="IB1" s="3" t="s">
        <v>234</v>
      </c>
      <c r="IC1" s="3" t="s">
        <v>235</v>
      </c>
      <c r="ID1" s="3" t="s">
        <v>236</v>
      </c>
      <c r="IE1" s="3" t="s">
        <v>237</v>
      </c>
      <c r="IF1" s="3" t="s">
        <v>238</v>
      </c>
      <c r="IG1" s="3" t="s">
        <v>239</v>
      </c>
      <c r="IH1" s="3" t="s">
        <v>240</v>
      </c>
      <c r="II1" s="3" t="s">
        <v>241</v>
      </c>
      <c r="IJ1" s="3" t="s">
        <v>242</v>
      </c>
      <c r="IK1" s="3" t="s">
        <v>243</v>
      </c>
      <c r="IL1" s="3" t="s">
        <v>244</v>
      </c>
      <c r="IM1" s="3" t="s">
        <v>245</v>
      </c>
      <c r="IN1" s="3" t="s">
        <v>246</v>
      </c>
      <c r="IO1" s="3" t="s">
        <v>247</v>
      </c>
      <c r="IP1" s="3" t="s">
        <v>248</v>
      </c>
      <c r="IQ1" s="3" t="s">
        <v>249</v>
      </c>
    </row>
    <row r="2" spans="1:251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  <c r="HF2" s="7" t="s">
        <v>259</v>
      </c>
      <c r="HG2" s="7" t="s">
        <v>259</v>
      </c>
      <c r="HH2" s="7" t="s">
        <v>259</v>
      </c>
      <c r="HI2" s="7" t="s">
        <v>259</v>
      </c>
      <c r="HJ2" s="7" t="s">
        <v>259</v>
      </c>
      <c r="HK2" s="7" t="s">
        <v>259</v>
      </c>
      <c r="HL2" s="7" t="s">
        <v>259</v>
      </c>
      <c r="HM2" s="7" t="s">
        <v>259</v>
      </c>
      <c r="HN2" s="7" t="s">
        <v>259</v>
      </c>
      <c r="HO2" s="7" t="s">
        <v>259</v>
      </c>
      <c r="HP2" s="7" t="s">
        <v>259</v>
      </c>
      <c r="HQ2" s="7" t="s">
        <v>259</v>
      </c>
      <c r="HR2" s="7" t="s">
        <v>259</v>
      </c>
      <c r="HS2" s="7" t="s">
        <v>259</v>
      </c>
      <c r="HT2" s="7" t="s">
        <v>259</v>
      </c>
      <c r="HU2" s="7" t="s">
        <v>259</v>
      </c>
      <c r="HV2" s="7" t="s">
        <v>259</v>
      </c>
      <c r="HW2" s="7" t="s">
        <v>259</v>
      </c>
      <c r="HX2" s="7" t="s">
        <v>259</v>
      </c>
      <c r="HY2" s="7" t="s">
        <v>259</v>
      </c>
      <c r="HZ2" s="7" t="s">
        <v>259</v>
      </c>
      <c r="IA2" s="7" t="s">
        <v>259</v>
      </c>
      <c r="IB2" s="7" t="s">
        <v>259</v>
      </c>
      <c r="IC2" s="7" t="s">
        <v>259</v>
      </c>
      <c r="ID2" s="7" t="s">
        <v>259</v>
      </c>
      <c r="IE2" s="7" t="s">
        <v>259</v>
      </c>
      <c r="IF2" s="7" t="s">
        <v>259</v>
      </c>
      <c r="IG2" s="7" t="s">
        <v>259</v>
      </c>
      <c r="IH2" s="7" t="s">
        <v>259</v>
      </c>
      <c r="II2" s="7" t="s">
        <v>259</v>
      </c>
      <c r="IJ2" s="7" t="s">
        <v>259</v>
      </c>
      <c r="IK2" s="7" t="s">
        <v>259</v>
      </c>
      <c r="IL2" s="7" t="s">
        <v>259</v>
      </c>
      <c r="IM2" s="7" t="s">
        <v>259</v>
      </c>
      <c r="IN2" s="7" t="s">
        <v>259</v>
      </c>
      <c r="IO2" s="7" t="s">
        <v>259</v>
      </c>
      <c r="IP2" s="7" t="s">
        <v>259</v>
      </c>
      <c r="IQ2" s="7" t="s">
        <v>259</v>
      </c>
    </row>
    <row r="3" spans="1:251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  <c r="HF3" s="8" t="s">
        <v>260</v>
      </c>
      <c r="HG3" s="8" t="s">
        <v>260</v>
      </c>
      <c r="HH3" s="8" t="s">
        <v>260</v>
      </c>
      <c r="HI3" s="8" t="s">
        <v>260</v>
      </c>
      <c r="HJ3" s="8" t="s">
        <v>260</v>
      </c>
      <c r="HK3" s="8" t="s">
        <v>260</v>
      </c>
      <c r="HL3" s="8" t="s">
        <v>260</v>
      </c>
      <c r="HM3" s="8" t="s">
        <v>260</v>
      </c>
      <c r="HN3" s="8" t="s">
        <v>260</v>
      </c>
      <c r="HO3" s="8" t="s">
        <v>260</v>
      </c>
      <c r="HP3" s="8" t="s">
        <v>260</v>
      </c>
      <c r="HQ3" s="8" t="s">
        <v>260</v>
      </c>
      <c r="HR3" s="8" t="s">
        <v>260</v>
      </c>
      <c r="HS3" s="8" t="s">
        <v>260</v>
      </c>
      <c r="HT3" s="8" t="s">
        <v>260</v>
      </c>
      <c r="HU3" s="8" t="s">
        <v>260</v>
      </c>
      <c r="HV3" s="8" t="s">
        <v>260</v>
      </c>
      <c r="HW3" s="8" t="s">
        <v>260</v>
      </c>
      <c r="HX3" s="8" t="s">
        <v>260</v>
      </c>
      <c r="HY3" s="8" t="s">
        <v>260</v>
      </c>
      <c r="HZ3" s="8" t="s">
        <v>260</v>
      </c>
      <c r="IA3" s="8" t="s">
        <v>260</v>
      </c>
      <c r="IB3" s="8" t="s">
        <v>260</v>
      </c>
      <c r="IC3" s="8" t="s">
        <v>260</v>
      </c>
      <c r="ID3" s="8" t="s">
        <v>260</v>
      </c>
      <c r="IE3" s="8" t="s">
        <v>260</v>
      </c>
      <c r="IF3" s="8" t="s">
        <v>260</v>
      </c>
      <c r="IG3" s="8" t="s">
        <v>260</v>
      </c>
      <c r="IH3" s="8" t="s">
        <v>260</v>
      </c>
      <c r="II3" s="8" t="s">
        <v>260</v>
      </c>
      <c r="IJ3" s="8" t="s">
        <v>260</v>
      </c>
      <c r="IK3" s="8" t="s">
        <v>260</v>
      </c>
      <c r="IL3" s="8" t="s">
        <v>260</v>
      </c>
      <c r="IM3" s="8" t="s">
        <v>260</v>
      </c>
      <c r="IN3" s="8" t="s">
        <v>260</v>
      </c>
      <c r="IO3" s="8" t="s">
        <v>260</v>
      </c>
      <c r="IP3" s="8" t="s">
        <v>260</v>
      </c>
      <c r="IQ3" s="8" t="s">
        <v>260</v>
      </c>
    </row>
    <row r="4" spans="1:251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  <c r="HF4" s="8" t="s">
        <v>261</v>
      </c>
      <c r="HG4" s="8" t="s">
        <v>261</v>
      </c>
      <c r="HH4" s="8" t="s">
        <v>261</v>
      </c>
      <c r="HI4" s="8" t="s">
        <v>261</v>
      </c>
      <c r="HJ4" s="8" t="s">
        <v>261</v>
      </c>
      <c r="HK4" s="8" t="s">
        <v>261</v>
      </c>
      <c r="HL4" s="8" t="s">
        <v>261</v>
      </c>
      <c r="HM4" s="8" t="s">
        <v>261</v>
      </c>
      <c r="HN4" s="8" t="s">
        <v>261</v>
      </c>
      <c r="HO4" s="8" t="s">
        <v>261</v>
      </c>
      <c r="HP4" s="8" t="s">
        <v>261</v>
      </c>
      <c r="HQ4" s="8" t="s">
        <v>261</v>
      </c>
      <c r="HR4" s="8" t="s">
        <v>261</v>
      </c>
      <c r="HS4" s="8" t="s">
        <v>261</v>
      </c>
      <c r="HT4" s="8" t="s">
        <v>261</v>
      </c>
      <c r="HU4" s="8" t="s">
        <v>261</v>
      </c>
      <c r="HV4" s="8" t="s">
        <v>261</v>
      </c>
      <c r="HW4" s="8" t="s">
        <v>261</v>
      </c>
      <c r="HX4" s="8" t="s">
        <v>261</v>
      </c>
      <c r="HY4" s="8" t="s">
        <v>261</v>
      </c>
      <c r="HZ4" s="8" t="s">
        <v>261</v>
      </c>
      <c r="IA4" s="8" t="s">
        <v>261</v>
      </c>
      <c r="IB4" s="8" t="s">
        <v>261</v>
      </c>
      <c r="IC4" s="8" t="s">
        <v>261</v>
      </c>
      <c r="ID4" s="8" t="s">
        <v>261</v>
      </c>
      <c r="IE4" s="8" t="s">
        <v>261</v>
      </c>
      <c r="IF4" s="8" t="s">
        <v>261</v>
      </c>
      <c r="IG4" s="8" t="s">
        <v>261</v>
      </c>
      <c r="IH4" s="8" t="s">
        <v>261</v>
      </c>
      <c r="II4" s="8" t="s">
        <v>261</v>
      </c>
      <c r="IJ4" s="8" t="s">
        <v>261</v>
      </c>
      <c r="IK4" s="8" t="s">
        <v>261</v>
      </c>
      <c r="IL4" s="8" t="s">
        <v>261</v>
      </c>
      <c r="IM4" s="8" t="s">
        <v>261</v>
      </c>
      <c r="IN4" s="8" t="s">
        <v>261</v>
      </c>
      <c r="IO4" s="8" t="s">
        <v>261</v>
      </c>
      <c r="IP4" s="8" t="s">
        <v>261</v>
      </c>
      <c r="IQ4" s="8" t="s">
        <v>261</v>
      </c>
    </row>
    <row r="5" spans="1:251">
      <c r="A5" s="4" t="s">
        <v>253</v>
      </c>
      <c r="B5" s="8" t="s">
        <v>945</v>
      </c>
      <c r="C5" s="8" t="s">
        <v>945</v>
      </c>
      <c r="D5" s="8" t="s">
        <v>945</v>
      </c>
      <c r="E5" s="8" t="s">
        <v>945</v>
      </c>
      <c r="F5" s="8" t="s">
        <v>945</v>
      </c>
      <c r="G5" s="8" t="s">
        <v>945</v>
      </c>
      <c r="H5" s="8" t="s">
        <v>945</v>
      </c>
      <c r="I5" s="8" t="s">
        <v>945</v>
      </c>
      <c r="J5" s="8" t="s">
        <v>945</v>
      </c>
      <c r="K5" s="8" t="s">
        <v>945</v>
      </c>
      <c r="L5" s="8" t="s">
        <v>945</v>
      </c>
      <c r="M5" s="8" t="s">
        <v>945</v>
      </c>
      <c r="N5" s="8" t="s">
        <v>945</v>
      </c>
      <c r="O5" s="8" t="s">
        <v>945</v>
      </c>
      <c r="P5" s="8" t="s">
        <v>945</v>
      </c>
      <c r="Q5" s="8" t="s">
        <v>945</v>
      </c>
      <c r="R5" s="8" t="s">
        <v>945</v>
      </c>
      <c r="S5" s="8" t="s">
        <v>945</v>
      </c>
      <c r="T5" s="8" t="s">
        <v>945</v>
      </c>
      <c r="U5" s="8" t="s">
        <v>945</v>
      </c>
      <c r="V5" s="8" t="s">
        <v>945</v>
      </c>
      <c r="W5" s="8" t="s">
        <v>945</v>
      </c>
      <c r="X5" s="8" t="s">
        <v>945</v>
      </c>
      <c r="Y5" s="8" t="s">
        <v>945</v>
      </c>
      <c r="Z5" s="8" t="s">
        <v>945</v>
      </c>
      <c r="AA5" s="8" t="s">
        <v>945</v>
      </c>
      <c r="AB5" s="8" t="s">
        <v>945</v>
      </c>
      <c r="AC5" s="8" t="s">
        <v>945</v>
      </c>
      <c r="AD5" s="8" t="s">
        <v>945</v>
      </c>
      <c r="AE5" s="8" t="s">
        <v>945</v>
      </c>
      <c r="AF5" s="8" t="s">
        <v>945</v>
      </c>
      <c r="AG5" s="8" t="s">
        <v>945</v>
      </c>
      <c r="AH5" s="8" t="s">
        <v>945</v>
      </c>
      <c r="AI5" s="8" t="s">
        <v>945</v>
      </c>
      <c r="AJ5" s="8" t="s">
        <v>945</v>
      </c>
      <c r="AK5" s="8" t="s">
        <v>945</v>
      </c>
      <c r="AL5" s="8" t="s">
        <v>945</v>
      </c>
      <c r="AM5" s="8" t="s">
        <v>945</v>
      </c>
      <c r="AN5" s="8" t="s">
        <v>945</v>
      </c>
      <c r="AO5" s="8" t="s">
        <v>945</v>
      </c>
      <c r="AP5" s="8" t="s">
        <v>945</v>
      </c>
      <c r="AQ5" s="8" t="s">
        <v>945</v>
      </c>
      <c r="AR5" s="8" t="s">
        <v>945</v>
      </c>
      <c r="AS5" s="8" t="s">
        <v>945</v>
      </c>
      <c r="AT5" s="8" t="s">
        <v>945</v>
      </c>
      <c r="AU5" s="8" t="s">
        <v>945</v>
      </c>
      <c r="AV5" s="8" t="s">
        <v>945</v>
      </c>
      <c r="AW5" s="8" t="s">
        <v>945</v>
      </c>
      <c r="AX5" s="8" t="s">
        <v>945</v>
      </c>
      <c r="AY5" s="8" t="s">
        <v>945</v>
      </c>
      <c r="AZ5" s="8" t="s">
        <v>945</v>
      </c>
      <c r="BA5" s="8" t="s">
        <v>945</v>
      </c>
      <c r="BB5" s="8" t="s">
        <v>945</v>
      </c>
      <c r="BC5" s="8" t="s">
        <v>945</v>
      </c>
      <c r="BD5" s="8" t="s">
        <v>945</v>
      </c>
      <c r="BE5" s="8" t="s">
        <v>945</v>
      </c>
      <c r="BF5" s="8" t="s">
        <v>945</v>
      </c>
      <c r="BG5" s="8" t="s">
        <v>945</v>
      </c>
      <c r="BH5" s="8" t="s">
        <v>945</v>
      </c>
      <c r="BI5" s="8" t="s">
        <v>945</v>
      </c>
      <c r="BJ5" s="8" t="s">
        <v>945</v>
      </c>
      <c r="BK5" s="8" t="s">
        <v>945</v>
      </c>
      <c r="BL5" s="8" t="s">
        <v>945</v>
      </c>
      <c r="BM5" s="8" t="s">
        <v>945</v>
      </c>
      <c r="BN5" s="8" t="s">
        <v>945</v>
      </c>
      <c r="BO5" s="8" t="s">
        <v>945</v>
      </c>
      <c r="BP5" s="8" t="s">
        <v>945</v>
      </c>
      <c r="BQ5" s="8" t="s">
        <v>945</v>
      </c>
      <c r="BR5" s="8" t="s">
        <v>945</v>
      </c>
      <c r="BS5" s="8" t="s">
        <v>945</v>
      </c>
      <c r="BT5" s="8" t="s">
        <v>945</v>
      </c>
      <c r="BU5" s="8" t="s">
        <v>945</v>
      </c>
      <c r="BV5" s="8" t="s">
        <v>945</v>
      </c>
      <c r="BW5" s="8" t="s">
        <v>945</v>
      </c>
      <c r="BX5" s="8" t="s">
        <v>945</v>
      </c>
      <c r="BY5" s="8" t="s">
        <v>945</v>
      </c>
      <c r="BZ5" s="8" t="s">
        <v>945</v>
      </c>
      <c r="CA5" s="8" t="s">
        <v>945</v>
      </c>
      <c r="CB5" s="8" t="s">
        <v>945</v>
      </c>
      <c r="CC5" s="8" t="s">
        <v>945</v>
      </c>
      <c r="CD5" s="8" t="s">
        <v>945</v>
      </c>
      <c r="CE5" s="8" t="s">
        <v>945</v>
      </c>
      <c r="CF5" s="8" t="s">
        <v>945</v>
      </c>
      <c r="CG5" s="8" t="s">
        <v>945</v>
      </c>
      <c r="CH5" s="8" t="s">
        <v>945</v>
      </c>
      <c r="CI5" s="8" t="s">
        <v>945</v>
      </c>
      <c r="CJ5" s="8" t="s">
        <v>945</v>
      </c>
      <c r="CK5" s="8" t="s">
        <v>945</v>
      </c>
      <c r="CL5" s="8" t="s">
        <v>945</v>
      </c>
      <c r="CM5" s="8" t="s">
        <v>945</v>
      </c>
      <c r="CN5" s="8" t="s">
        <v>945</v>
      </c>
      <c r="CO5" s="8" t="s">
        <v>945</v>
      </c>
      <c r="CP5" s="8" t="s">
        <v>945</v>
      </c>
      <c r="CQ5" s="8" t="s">
        <v>945</v>
      </c>
      <c r="CR5" s="8" t="s">
        <v>945</v>
      </c>
      <c r="CS5" s="8" t="s">
        <v>945</v>
      </c>
      <c r="CT5" s="8" t="s">
        <v>945</v>
      </c>
      <c r="CU5" s="8" t="s">
        <v>945</v>
      </c>
      <c r="CV5" s="8" t="s">
        <v>945</v>
      </c>
      <c r="CW5" s="8" t="s">
        <v>945</v>
      </c>
      <c r="CX5" s="8" t="s">
        <v>945</v>
      </c>
      <c r="CY5" s="8" t="s">
        <v>945</v>
      </c>
      <c r="CZ5" s="8" t="s">
        <v>945</v>
      </c>
      <c r="DA5" s="8" t="s">
        <v>945</v>
      </c>
      <c r="DB5" s="8" t="s">
        <v>945</v>
      </c>
      <c r="DC5" s="8" t="s">
        <v>945</v>
      </c>
      <c r="DD5" s="8" t="s">
        <v>945</v>
      </c>
      <c r="DE5" s="8" t="s">
        <v>945</v>
      </c>
      <c r="DF5" s="8" t="s">
        <v>945</v>
      </c>
      <c r="DG5" s="8" t="s">
        <v>945</v>
      </c>
      <c r="DH5" s="8" t="s">
        <v>945</v>
      </c>
      <c r="DI5" s="8" t="s">
        <v>945</v>
      </c>
      <c r="DJ5" s="8" t="s">
        <v>945</v>
      </c>
      <c r="DK5" s="8" t="s">
        <v>945</v>
      </c>
      <c r="DL5" s="8" t="s">
        <v>945</v>
      </c>
      <c r="DM5" s="8" t="s">
        <v>945</v>
      </c>
      <c r="DN5" s="8" t="s">
        <v>945</v>
      </c>
      <c r="DO5" s="8" t="s">
        <v>945</v>
      </c>
      <c r="DP5" s="8" t="s">
        <v>945</v>
      </c>
      <c r="DQ5" s="8" t="s">
        <v>945</v>
      </c>
      <c r="DR5" s="8" t="s">
        <v>945</v>
      </c>
      <c r="DS5" s="8" t="s">
        <v>945</v>
      </c>
      <c r="DT5" s="8" t="s">
        <v>945</v>
      </c>
      <c r="DU5" s="8" t="s">
        <v>945</v>
      </c>
      <c r="DV5" s="8" t="s">
        <v>945</v>
      </c>
      <c r="DW5" s="8" t="s">
        <v>945</v>
      </c>
      <c r="DX5" s="8" t="s">
        <v>945</v>
      </c>
      <c r="DY5" s="8" t="s">
        <v>945</v>
      </c>
      <c r="DZ5" s="8" t="s">
        <v>945</v>
      </c>
      <c r="EA5" s="8" t="s">
        <v>945</v>
      </c>
      <c r="EB5" s="8" t="s">
        <v>945</v>
      </c>
      <c r="EC5" s="8" t="s">
        <v>945</v>
      </c>
      <c r="ED5" s="8" t="s">
        <v>945</v>
      </c>
      <c r="EE5" s="8" t="s">
        <v>945</v>
      </c>
      <c r="EF5" s="8" t="s">
        <v>945</v>
      </c>
      <c r="EG5" s="8" t="s">
        <v>945</v>
      </c>
      <c r="EH5" s="8" t="s">
        <v>945</v>
      </c>
      <c r="EI5" s="8" t="s">
        <v>945</v>
      </c>
      <c r="EJ5" s="8" t="s">
        <v>945</v>
      </c>
      <c r="EK5" s="8" t="s">
        <v>945</v>
      </c>
      <c r="EL5" s="8" t="s">
        <v>945</v>
      </c>
      <c r="EM5" s="8" t="s">
        <v>945</v>
      </c>
      <c r="EN5" s="8" t="s">
        <v>945</v>
      </c>
      <c r="EO5" s="8" t="s">
        <v>945</v>
      </c>
      <c r="EP5" s="8" t="s">
        <v>945</v>
      </c>
      <c r="EQ5" s="8" t="s">
        <v>945</v>
      </c>
      <c r="ER5" s="8" t="s">
        <v>945</v>
      </c>
      <c r="ES5" s="8" t="s">
        <v>945</v>
      </c>
      <c r="ET5" s="8" t="s">
        <v>945</v>
      </c>
      <c r="EU5" s="8" t="s">
        <v>945</v>
      </c>
      <c r="EV5" s="8" t="s">
        <v>945</v>
      </c>
      <c r="EW5" s="8" t="s">
        <v>945</v>
      </c>
      <c r="EX5" s="8" t="s">
        <v>945</v>
      </c>
      <c r="EY5" s="8" t="s">
        <v>945</v>
      </c>
      <c r="EZ5" s="8" t="s">
        <v>945</v>
      </c>
      <c r="FA5" s="8" t="s">
        <v>945</v>
      </c>
      <c r="FB5" s="8" t="s">
        <v>945</v>
      </c>
      <c r="FC5" s="8" t="s">
        <v>945</v>
      </c>
      <c r="FD5" s="8" t="s">
        <v>945</v>
      </c>
      <c r="FE5" s="8" t="s">
        <v>945</v>
      </c>
      <c r="FF5" s="8" t="s">
        <v>945</v>
      </c>
      <c r="FG5" s="8" t="s">
        <v>945</v>
      </c>
      <c r="FH5" s="8" t="s">
        <v>945</v>
      </c>
      <c r="FI5" s="8" t="s">
        <v>945</v>
      </c>
      <c r="FJ5" s="8" t="s">
        <v>945</v>
      </c>
      <c r="FK5" s="8" t="s">
        <v>945</v>
      </c>
      <c r="FL5" s="8" t="s">
        <v>945</v>
      </c>
      <c r="FM5" s="8" t="s">
        <v>945</v>
      </c>
      <c r="FN5" s="8" t="s">
        <v>945</v>
      </c>
      <c r="FO5" s="8" t="s">
        <v>945</v>
      </c>
      <c r="FP5" s="8" t="s">
        <v>945</v>
      </c>
      <c r="FQ5" s="8" t="s">
        <v>945</v>
      </c>
      <c r="FR5" s="8" t="s">
        <v>945</v>
      </c>
      <c r="FS5" s="8" t="s">
        <v>945</v>
      </c>
      <c r="FT5" s="8" t="s">
        <v>945</v>
      </c>
      <c r="FU5" s="8" t="s">
        <v>945</v>
      </c>
      <c r="FV5" s="8" t="s">
        <v>945</v>
      </c>
      <c r="FW5" s="8" t="s">
        <v>945</v>
      </c>
      <c r="FX5" s="8" t="s">
        <v>945</v>
      </c>
      <c r="FY5" s="8" t="s">
        <v>945</v>
      </c>
      <c r="FZ5" s="8" t="s">
        <v>945</v>
      </c>
      <c r="GA5" s="8" t="s">
        <v>945</v>
      </c>
      <c r="GB5" s="8" t="s">
        <v>945</v>
      </c>
      <c r="GC5" s="8" t="s">
        <v>945</v>
      </c>
      <c r="GD5" s="8" t="s">
        <v>945</v>
      </c>
      <c r="GE5" s="8" t="s">
        <v>945</v>
      </c>
      <c r="GF5" s="8" t="s">
        <v>945</v>
      </c>
      <c r="GG5" s="8" t="s">
        <v>945</v>
      </c>
      <c r="GH5" s="8" t="s">
        <v>945</v>
      </c>
      <c r="GI5" s="8" t="s">
        <v>945</v>
      </c>
      <c r="GJ5" s="8" t="s">
        <v>945</v>
      </c>
      <c r="GK5" s="8" t="s">
        <v>945</v>
      </c>
      <c r="GL5" s="8" t="s">
        <v>945</v>
      </c>
      <c r="GM5" s="8" t="s">
        <v>945</v>
      </c>
      <c r="GN5" s="8" t="s">
        <v>945</v>
      </c>
      <c r="GO5" s="8" t="s">
        <v>945</v>
      </c>
      <c r="GP5" s="8" t="s">
        <v>945</v>
      </c>
      <c r="GQ5" s="8" t="s">
        <v>945</v>
      </c>
      <c r="GR5" s="8" t="s">
        <v>945</v>
      </c>
      <c r="GS5" s="8" t="s">
        <v>945</v>
      </c>
      <c r="GT5" s="8" t="s">
        <v>945</v>
      </c>
      <c r="GU5" s="8" t="s">
        <v>945</v>
      </c>
      <c r="GV5" s="8" t="s">
        <v>945</v>
      </c>
      <c r="GW5" s="8" t="s">
        <v>945</v>
      </c>
      <c r="GX5" s="8" t="s">
        <v>945</v>
      </c>
      <c r="GY5" s="8" t="s">
        <v>945</v>
      </c>
      <c r="GZ5" s="8" t="s">
        <v>945</v>
      </c>
      <c r="HA5" s="8" t="s">
        <v>945</v>
      </c>
      <c r="HB5" s="8" t="s">
        <v>945</v>
      </c>
      <c r="HC5" s="8" t="s">
        <v>945</v>
      </c>
      <c r="HD5" s="8" t="s">
        <v>945</v>
      </c>
      <c r="HE5" s="8" t="s">
        <v>945</v>
      </c>
      <c r="HF5" s="8" t="s">
        <v>945</v>
      </c>
      <c r="HG5" s="8" t="s">
        <v>945</v>
      </c>
      <c r="HH5" s="8" t="s">
        <v>945</v>
      </c>
      <c r="HI5" s="8" t="s">
        <v>945</v>
      </c>
      <c r="HJ5" s="8" t="s">
        <v>945</v>
      </c>
      <c r="HK5" s="8" t="s">
        <v>945</v>
      </c>
      <c r="HL5" s="8" t="s">
        <v>945</v>
      </c>
      <c r="HM5" s="8" t="s">
        <v>945</v>
      </c>
      <c r="HN5" s="8" t="s">
        <v>945</v>
      </c>
      <c r="HO5" s="8" t="s">
        <v>945</v>
      </c>
      <c r="HP5" s="8" t="s">
        <v>945</v>
      </c>
      <c r="HQ5" s="8" t="s">
        <v>945</v>
      </c>
      <c r="HR5" s="8" t="s">
        <v>945</v>
      </c>
      <c r="HS5" s="8" t="s">
        <v>945</v>
      </c>
      <c r="HT5" s="8" t="s">
        <v>945</v>
      </c>
      <c r="HU5" s="8" t="s">
        <v>945</v>
      </c>
      <c r="HV5" s="8" t="s">
        <v>945</v>
      </c>
      <c r="HW5" s="8" t="s">
        <v>945</v>
      </c>
      <c r="HX5" s="8" t="s">
        <v>945</v>
      </c>
      <c r="HY5" s="8" t="s">
        <v>945</v>
      </c>
      <c r="HZ5" s="8" t="s">
        <v>945</v>
      </c>
      <c r="IA5" s="8" t="s">
        <v>945</v>
      </c>
      <c r="IB5" s="8" t="s">
        <v>945</v>
      </c>
      <c r="IC5" s="8" t="s">
        <v>945</v>
      </c>
      <c r="ID5" s="8" t="s">
        <v>945</v>
      </c>
      <c r="IE5" s="8" t="s">
        <v>945</v>
      </c>
      <c r="IF5" s="8" t="s">
        <v>945</v>
      </c>
      <c r="IG5" s="8" t="s">
        <v>945</v>
      </c>
      <c r="IH5" s="8" t="s">
        <v>945</v>
      </c>
      <c r="II5" s="8" t="s">
        <v>945</v>
      </c>
      <c r="IJ5" s="8" t="s">
        <v>945</v>
      </c>
      <c r="IK5" s="8" t="s">
        <v>945</v>
      </c>
      <c r="IL5" s="8" t="s">
        <v>945</v>
      </c>
      <c r="IM5" s="8" t="s">
        <v>945</v>
      </c>
      <c r="IN5" s="8" t="s">
        <v>945</v>
      </c>
      <c r="IO5" s="8" t="s">
        <v>945</v>
      </c>
      <c r="IP5" s="8" t="s">
        <v>945</v>
      </c>
      <c r="IQ5" s="8" t="s">
        <v>945</v>
      </c>
    </row>
    <row r="6" spans="1:251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  <c r="HF6" s="1">
        <v>2</v>
      </c>
      <c r="HG6" s="1">
        <v>2</v>
      </c>
      <c r="HH6" s="1">
        <v>2</v>
      </c>
      <c r="HI6" s="1">
        <v>2</v>
      </c>
      <c r="HJ6" s="1">
        <v>2</v>
      </c>
      <c r="HK6" s="1">
        <v>2</v>
      </c>
      <c r="HL6" s="1">
        <v>2</v>
      </c>
      <c r="HM6" s="1">
        <v>2</v>
      </c>
      <c r="HN6" s="1">
        <v>2</v>
      </c>
      <c r="HO6" s="1">
        <v>2</v>
      </c>
      <c r="HP6" s="1">
        <v>2</v>
      </c>
      <c r="HQ6" s="1">
        <v>2</v>
      </c>
      <c r="HR6" s="1">
        <v>2</v>
      </c>
      <c r="HS6" s="1">
        <v>2</v>
      </c>
      <c r="HT6" s="1">
        <v>2</v>
      </c>
      <c r="HU6" s="1">
        <v>2</v>
      </c>
      <c r="HV6" s="1">
        <v>2</v>
      </c>
      <c r="HW6" s="1">
        <v>2</v>
      </c>
      <c r="HX6" s="1">
        <v>2</v>
      </c>
      <c r="HY6" s="1">
        <v>2</v>
      </c>
      <c r="HZ6" s="1">
        <v>2</v>
      </c>
      <c r="IA6" s="1">
        <v>2</v>
      </c>
      <c r="IB6" s="1">
        <v>2</v>
      </c>
      <c r="IC6" s="1">
        <v>2</v>
      </c>
      <c r="ID6" s="1">
        <v>2</v>
      </c>
      <c r="IE6" s="1">
        <v>2</v>
      </c>
      <c r="IF6" s="1">
        <v>2</v>
      </c>
      <c r="IG6" s="1">
        <v>2</v>
      </c>
      <c r="IH6" s="1">
        <v>2</v>
      </c>
      <c r="II6" s="1">
        <v>2</v>
      </c>
      <c r="IJ6" s="1">
        <v>2</v>
      </c>
      <c r="IK6" s="1">
        <v>2</v>
      </c>
      <c r="IL6" s="1">
        <v>2</v>
      </c>
      <c r="IM6" s="1">
        <v>2</v>
      </c>
      <c r="IN6" s="1">
        <v>2</v>
      </c>
      <c r="IO6" s="1">
        <v>2</v>
      </c>
      <c r="IP6" s="1">
        <v>2</v>
      </c>
      <c r="IQ6" s="1">
        <v>2</v>
      </c>
    </row>
    <row r="7" spans="1:251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  <c r="HF7" s="6">
        <v>42036</v>
      </c>
      <c r="HG7" s="6">
        <v>42036</v>
      </c>
      <c r="HH7" s="6">
        <v>42036</v>
      </c>
      <c r="HI7" s="6">
        <v>42036</v>
      </c>
      <c r="HJ7" s="6">
        <v>42036</v>
      </c>
      <c r="HK7" s="6">
        <v>42036</v>
      </c>
      <c r="HL7" s="6">
        <v>42036</v>
      </c>
      <c r="HM7" s="6">
        <v>42036</v>
      </c>
      <c r="HN7" s="6">
        <v>42036</v>
      </c>
      <c r="HO7" s="6">
        <v>42036</v>
      </c>
      <c r="HP7" s="6">
        <v>42036</v>
      </c>
      <c r="HQ7" s="6">
        <v>42036</v>
      </c>
      <c r="HR7" s="6">
        <v>42036</v>
      </c>
      <c r="HS7" s="6">
        <v>42036</v>
      </c>
      <c r="HT7" s="6">
        <v>42036</v>
      </c>
      <c r="HU7" s="6">
        <v>42036</v>
      </c>
      <c r="HV7" s="6">
        <v>42036</v>
      </c>
      <c r="HW7" s="6">
        <v>42036</v>
      </c>
      <c r="HX7" s="6">
        <v>42036</v>
      </c>
      <c r="HY7" s="6">
        <v>42036</v>
      </c>
      <c r="HZ7" s="6">
        <v>42036</v>
      </c>
      <c r="IA7" s="6">
        <v>42036</v>
      </c>
      <c r="IB7" s="6">
        <v>42036</v>
      </c>
      <c r="IC7" s="6">
        <v>42036</v>
      </c>
      <c r="ID7" s="6">
        <v>42036</v>
      </c>
      <c r="IE7" s="6">
        <v>42036</v>
      </c>
      <c r="IF7" s="6">
        <v>42036</v>
      </c>
      <c r="IG7" s="6">
        <v>42036</v>
      </c>
      <c r="IH7" s="6">
        <v>42036</v>
      </c>
      <c r="II7" s="6">
        <v>42036</v>
      </c>
      <c r="IJ7" s="6">
        <v>42036</v>
      </c>
      <c r="IK7" s="6">
        <v>42036</v>
      </c>
      <c r="IL7" s="6">
        <v>42036</v>
      </c>
      <c r="IM7" s="6">
        <v>42036</v>
      </c>
      <c r="IN7" s="6">
        <v>42036</v>
      </c>
      <c r="IO7" s="6">
        <v>42036</v>
      </c>
      <c r="IP7" s="6">
        <v>42036</v>
      </c>
      <c r="IQ7" s="6">
        <v>42036</v>
      </c>
    </row>
    <row r="8" spans="1:251" s="6" customFormat="1">
      <c r="A8" s="5" t="s">
        <v>256</v>
      </c>
      <c r="B8" s="6">
        <v>45689</v>
      </c>
      <c r="C8" s="6">
        <v>45689</v>
      </c>
      <c r="D8" s="6">
        <v>45689</v>
      </c>
      <c r="E8" s="6">
        <v>45689</v>
      </c>
      <c r="F8" s="6">
        <v>45689</v>
      </c>
      <c r="G8" s="6">
        <v>45689</v>
      </c>
      <c r="H8" s="6">
        <v>45689</v>
      </c>
      <c r="I8" s="6">
        <v>45689</v>
      </c>
      <c r="J8" s="6">
        <v>45689</v>
      </c>
      <c r="K8" s="6">
        <v>45689</v>
      </c>
      <c r="L8" s="6">
        <v>45689</v>
      </c>
      <c r="M8" s="6">
        <v>45689</v>
      </c>
      <c r="N8" s="6">
        <v>45689</v>
      </c>
      <c r="O8" s="6">
        <v>45689</v>
      </c>
      <c r="P8" s="6">
        <v>45689</v>
      </c>
      <c r="Q8" s="6">
        <v>45689</v>
      </c>
      <c r="R8" s="6">
        <v>45689</v>
      </c>
      <c r="S8" s="6">
        <v>45689</v>
      </c>
      <c r="T8" s="6">
        <v>45689</v>
      </c>
      <c r="U8" s="6">
        <v>45689</v>
      </c>
      <c r="V8" s="6">
        <v>45689</v>
      </c>
      <c r="W8" s="6">
        <v>45689</v>
      </c>
      <c r="X8" s="6">
        <v>45689</v>
      </c>
      <c r="Y8" s="6">
        <v>45689</v>
      </c>
      <c r="Z8" s="6">
        <v>45689</v>
      </c>
      <c r="AA8" s="6">
        <v>45689</v>
      </c>
      <c r="AB8" s="6">
        <v>45689</v>
      </c>
      <c r="AC8" s="6">
        <v>45689</v>
      </c>
      <c r="AD8" s="6">
        <v>45689</v>
      </c>
      <c r="AE8" s="6">
        <v>45689</v>
      </c>
      <c r="AF8" s="6">
        <v>45689</v>
      </c>
      <c r="AG8" s="6">
        <v>45689</v>
      </c>
      <c r="AH8" s="6">
        <v>45689</v>
      </c>
      <c r="AI8" s="6">
        <v>45689</v>
      </c>
      <c r="AJ8" s="6">
        <v>45689</v>
      </c>
      <c r="AK8" s="6">
        <v>45689</v>
      </c>
      <c r="AL8" s="6">
        <v>45689</v>
      </c>
      <c r="AM8" s="6">
        <v>45689</v>
      </c>
      <c r="AN8" s="6">
        <v>45689</v>
      </c>
      <c r="AO8" s="6">
        <v>45689</v>
      </c>
      <c r="AP8" s="6">
        <v>45689</v>
      </c>
      <c r="AQ8" s="6">
        <v>45689</v>
      </c>
      <c r="AR8" s="6">
        <v>45689</v>
      </c>
      <c r="AS8" s="6">
        <v>45689</v>
      </c>
      <c r="AT8" s="6">
        <v>45689</v>
      </c>
      <c r="AU8" s="6">
        <v>45689</v>
      </c>
      <c r="AV8" s="6">
        <v>45689</v>
      </c>
      <c r="AW8" s="6">
        <v>45689</v>
      </c>
      <c r="AX8" s="6">
        <v>45689</v>
      </c>
      <c r="AY8" s="6">
        <v>45689</v>
      </c>
      <c r="AZ8" s="6">
        <v>45689</v>
      </c>
      <c r="BA8" s="6">
        <v>45689</v>
      </c>
      <c r="BB8" s="6">
        <v>45689</v>
      </c>
      <c r="BC8" s="6">
        <v>45689</v>
      </c>
      <c r="BD8" s="6">
        <v>45689</v>
      </c>
      <c r="BE8" s="6">
        <v>45689</v>
      </c>
      <c r="BF8" s="6">
        <v>45689</v>
      </c>
      <c r="BG8" s="6">
        <v>45689</v>
      </c>
      <c r="BH8" s="6">
        <v>45689</v>
      </c>
      <c r="BI8" s="6">
        <v>45689</v>
      </c>
      <c r="BJ8" s="6">
        <v>45689</v>
      </c>
      <c r="BK8" s="6">
        <v>45689</v>
      </c>
      <c r="BL8" s="6">
        <v>45689</v>
      </c>
      <c r="BM8" s="6">
        <v>45689</v>
      </c>
      <c r="BN8" s="6">
        <v>45689</v>
      </c>
      <c r="BO8" s="6">
        <v>45689</v>
      </c>
      <c r="BP8" s="6">
        <v>45689</v>
      </c>
      <c r="BQ8" s="6">
        <v>45689</v>
      </c>
      <c r="BR8" s="6">
        <v>45689</v>
      </c>
      <c r="BS8" s="6">
        <v>45689</v>
      </c>
      <c r="BT8" s="6">
        <v>45689</v>
      </c>
      <c r="BU8" s="6">
        <v>45689</v>
      </c>
      <c r="BV8" s="6">
        <v>45689</v>
      </c>
      <c r="BW8" s="6">
        <v>45689</v>
      </c>
      <c r="BX8" s="6">
        <v>45689</v>
      </c>
      <c r="BY8" s="6">
        <v>45689</v>
      </c>
      <c r="BZ8" s="6">
        <v>45689</v>
      </c>
      <c r="CA8" s="6">
        <v>45689</v>
      </c>
      <c r="CB8" s="6">
        <v>45689</v>
      </c>
      <c r="CC8" s="6">
        <v>45689</v>
      </c>
      <c r="CD8" s="6">
        <v>45689</v>
      </c>
      <c r="CE8" s="6">
        <v>45689</v>
      </c>
      <c r="CF8" s="6">
        <v>45689</v>
      </c>
      <c r="CG8" s="6">
        <v>45689</v>
      </c>
      <c r="CH8" s="6">
        <v>45689</v>
      </c>
      <c r="CI8" s="6">
        <v>45689</v>
      </c>
      <c r="CJ8" s="6">
        <v>45689</v>
      </c>
      <c r="CK8" s="6">
        <v>45689</v>
      </c>
      <c r="CL8" s="6">
        <v>45689</v>
      </c>
      <c r="CM8" s="6">
        <v>45689</v>
      </c>
      <c r="CN8" s="6">
        <v>45689</v>
      </c>
      <c r="CO8" s="6">
        <v>45689</v>
      </c>
      <c r="CP8" s="6">
        <v>45689</v>
      </c>
      <c r="CQ8" s="6">
        <v>45689</v>
      </c>
      <c r="CR8" s="6">
        <v>45689</v>
      </c>
      <c r="CS8" s="6">
        <v>45689</v>
      </c>
      <c r="CT8" s="6">
        <v>45689</v>
      </c>
      <c r="CU8" s="6">
        <v>45689</v>
      </c>
      <c r="CV8" s="6">
        <v>45689</v>
      </c>
      <c r="CW8" s="6">
        <v>45689</v>
      </c>
      <c r="CX8" s="6">
        <v>45689</v>
      </c>
      <c r="CY8" s="6">
        <v>45689</v>
      </c>
      <c r="CZ8" s="6">
        <v>45689</v>
      </c>
      <c r="DA8" s="6">
        <v>45689</v>
      </c>
      <c r="DB8" s="6">
        <v>45689</v>
      </c>
      <c r="DC8" s="6">
        <v>45689</v>
      </c>
      <c r="DD8" s="6">
        <v>45689</v>
      </c>
      <c r="DE8" s="6">
        <v>45689</v>
      </c>
      <c r="DF8" s="6">
        <v>45689</v>
      </c>
      <c r="DG8" s="6">
        <v>45689</v>
      </c>
      <c r="DH8" s="6">
        <v>45689</v>
      </c>
      <c r="DI8" s="6">
        <v>45689</v>
      </c>
      <c r="DJ8" s="6">
        <v>45689</v>
      </c>
      <c r="DK8" s="6">
        <v>45689</v>
      </c>
      <c r="DL8" s="6">
        <v>45689</v>
      </c>
      <c r="DM8" s="6">
        <v>45689</v>
      </c>
      <c r="DN8" s="6">
        <v>45689</v>
      </c>
      <c r="DO8" s="6">
        <v>45689</v>
      </c>
      <c r="DP8" s="6">
        <v>45689</v>
      </c>
      <c r="DQ8" s="6">
        <v>45689</v>
      </c>
      <c r="DR8" s="6">
        <v>45689</v>
      </c>
      <c r="DS8" s="6">
        <v>45689</v>
      </c>
      <c r="DT8" s="6">
        <v>45689</v>
      </c>
      <c r="DU8" s="6">
        <v>45689</v>
      </c>
      <c r="DV8" s="6">
        <v>45689</v>
      </c>
      <c r="DW8" s="6">
        <v>45689</v>
      </c>
      <c r="DX8" s="6">
        <v>45689</v>
      </c>
      <c r="DY8" s="6">
        <v>45689</v>
      </c>
      <c r="DZ8" s="6">
        <v>45689</v>
      </c>
      <c r="EA8" s="6">
        <v>45689</v>
      </c>
      <c r="EB8" s="6">
        <v>45689</v>
      </c>
      <c r="EC8" s="6">
        <v>45689</v>
      </c>
      <c r="ED8" s="6">
        <v>45689</v>
      </c>
      <c r="EE8" s="6">
        <v>45689</v>
      </c>
      <c r="EF8" s="6">
        <v>45689</v>
      </c>
      <c r="EG8" s="6">
        <v>45689</v>
      </c>
      <c r="EH8" s="6">
        <v>45689</v>
      </c>
      <c r="EI8" s="6">
        <v>45689</v>
      </c>
      <c r="EJ8" s="6">
        <v>45689</v>
      </c>
      <c r="EK8" s="6">
        <v>45689</v>
      </c>
      <c r="EL8" s="6">
        <v>45689</v>
      </c>
      <c r="EM8" s="6">
        <v>45689</v>
      </c>
      <c r="EN8" s="6">
        <v>45689</v>
      </c>
      <c r="EO8" s="6">
        <v>45689</v>
      </c>
      <c r="EP8" s="6">
        <v>45689</v>
      </c>
      <c r="EQ8" s="6">
        <v>45689</v>
      </c>
      <c r="ER8" s="6">
        <v>45689</v>
      </c>
      <c r="ES8" s="6">
        <v>45689</v>
      </c>
      <c r="ET8" s="6">
        <v>45689</v>
      </c>
      <c r="EU8" s="6">
        <v>45689</v>
      </c>
      <c r="EV8" s="6">
        <v>45689</v>
      </c>
      <c r="EW8" s="6">
        <v>45689</v>
      </c>
      <c r="EX8" s="6">
        <v>45689</v>
      </c>
      <c r="EY8" s="6">
        <v>45689</v>
      </c>
      <c r="EZ8" s="6">
        <v>45689</v>
      </c>
      <c r="FA8" s="6">
        <v>45689</v>
      </c>
      <c r="FB8" s="6">
        <v>45689</v>
      </c>
      <c r="FC8" s="6">
        <v>45689</v>
      </c>
      <c r="FD8" s="6">
        <v>45689</v>
      </c>
      <c r="FE8" s="6">
        <v>45689</v>
      </c>
      <c r="FF8" s="6">
        <v>45689</v>
      </c>
      <c r="FG8" s="6">
        <v>45689</v>
      </c>
      <c r="FH8" s="6">
        <v>45689</v>
      </c>
      <c r="FI8" s="6">
        <v>45689</v>
      </c>
      <c r="FJ8" s="6">
        <v>45689</v>
      </c>
      <c r="FK8" s="6">
        <v>45689</v>
      </c>
      <c r="FL8" s="6">
        <v>45689</v>
      </c>
      <c r="FM8" s="6">
        <v>45689</v>
      </c>
      <c r="FN8" s="6">
        <v>45689</v>
      </c>
      <c r="FO8" s="6">
        <v>45689</v>
      </c>
      <c r="FP8" s="6">
        <v>45689</v>
      </c>
      <c r="FQ8" s="6">
        <v>45689</v>
      </c>
      <c r="FR8" s="6">
        <v>45689</v>
      </c>
      <c r="FS8" s="6">
        <v>45689</v>
      </c>
      <c r="FT8" s="6">
        <v>45689</v>
      </c>
      <c r="FU8" s="6">
        <v>45689</v>
      </c>
      <c r="FV8" s="6">
        <v>45689</v>
      </c>
      <c r="FW8" s="6">
        <v>45689</v>
      </c>
      <c r="FX8" s="6">
        <v>45689</v>
      </c>
      <c r="FY8" s="6">
        <v>45689</v>
      </c>
      <c r="FZ8" s="6">
        <v>45689</v>
      </c>
      <c r="GA8" s="6">
        <v>45689</v>
      </c>
      <c r="GB8" s="6">
        <v>45689</v>
      </c>
      <c r="GC8" s="6">
        <v>45689</v>
      </c>
      <c r="GD8" s="6">
        <v>45689</v>
      </c>
      <c r="GE8" s="6">
        <v>45689</v>
      </c>
      <c r="GF8" s="6">
        <v>45689</v>
      </c>
      <c r="GG8" s="6">
        <v>45689</v>
      </c>
      <c r="GH8" s="6">
        <v>45689</v>
      </c>
      <c r="GI8" s="6">
        <v>45689</v>
      </c>
      <c r="GJ8" s="6">
        <v>45689</v>
      </c>
      <c r="GK8" s="6">
        <v>45689</v>
      </c>
      <c r="GL8" s="6">
        <v>45689</v>
      </c>
      <c r="GM8" s="6">
        <v>45689</v>
      </c>
      <c r="GN8" s="6">
        <v>45689</v>
      </c>
      <c r="GO8" s="6">
        <v>45689</v>
      </c>
      <c r="GP8" s="6">
        <v>45689</v>
      </c>
      <c r="GQ8" s="6">
        <v>45689</v>
      </c>
      <c r="GR8" s="6">
        <v>45689</v>
      </c>
      <c r="GS8" s="6">
        <v>45689</v>
      </c>
      <c r="GT8" s="6">
        <v>45689</v>
      </c>
      <c r="GU8" s="6">
        <v>45689</v>
      </c>
      <c r="GV8" s="6">
        <v>45689</v>
      </c>
      <c r="GW8" s="6">
        <v>45689</v>
      </c>
      <c r="GX8" s="6">
        <v>45689</v>
      </c>
      <c r="GY8" s="6">
        <v>45689</v>
      </c>
      <c r="GZ8" s="6">
        <v>45689</v>
      </c>
      <c r="HA8" s="6">
        <v>45689</v>
      </c>
      <c r="HB8" s="6">
        <v>45689</v>
      </c>
      <c r="HC8" s="6">
        <v>45689</v>
      </c>
      <c r="HD8" s="6">
        <v>45689</v>
      </c>
      <c r="HE8" s="6">
        <v>45689</v>
      </c>
      <c r="HF8" s="6">
        <v>45689</v>
      </c>
      <c r="HG8" s="6">
        <v>45689</v>
      </c>
      <c r="HH8" s="6">
        <v>45689</v>
      </c>
      <c r="HI8" s="6">
        <v>45689</v>
      </c>
      <c r="HJ8" s="6">
        <v>45689</v>
      </c>
      <c r="HK8" s="6">
        <v>45689</v>
      </c>
      <c r="HL8" s="6">
        <v>45689</v>
      </c>
      <c r="HM8" s="6">
        <v>45689</v>
      </c>
      <c r="HN8" s="6">
        <v>45689</v>
      </c>
      <c r="HO8" s="6">
        <v>45689</v>
      </c>
      <c r="HP8" s="6">
        <v>45689</v>
      </c>
      <c r="HQ8" s="6">
        <v>45689</v>
      </c>
      <c r="HR8" s="6">
        <v>45689</v>
      </c>
      <c r="HS8" s="6">
        <v>45689</v>
      </c>
      <c r="HT8" s="6">
        <v>45689</v>
      </c>
      <c r="HU8" s="6">
        <v>45689</v>
      </c>
      <c r="HV8" s="6">
        <v>45689</v>
      </c>
      <c r="HW8" s="6">
        <v>45689</v>
      </c>
      <c r="HX8" s="6">
        <v>45689</v>
      </c>
      <c r="HY8" s="6">
        <v>45689</v>
      </c>
      <c r="HZ8" s="6">
        <v>45689</v>
      </c>
      <c r="IA8" s="6">
        <v>45689</v>
      </c>
      <c r="IB8" s="6">
        <v>45689</v>
      </c>
      <c r="IC8" s="6">
        <v>45689</v>
      </c>
      <c r="ID8" s="6">
        <v>45689</v>
      </c>
      <c r="IE8" s="6">
        <v>45689</v>
      </c>
      <c r="IF8" s="6">
        <v>45689</v>
      </c>
      <c r="IG8" s="6">
        <v>45689</v>
      </c>
      <c r="IH8" s="6">
        <v>45689</v>
      </c>
      <c r="II8" s="6">
        <v>45689</v>
      </c>
      <c r="IJ8" s="6">
        <v>45689</v>
      </c>
      <c r="IK8" s="6">
        <v>45689</v>
      </c>
      <c r="IL8" s="6">
        <v>45689</v>
      </c>
      <c r="IM8" s="6">
        <v>45689</v>
      </c>
      <c r="IN8" s="6">
        <v>45689</v>
      </c>
      <c r="IO8" s="6">
        <v>45689</v>
      </c>
      <c r="IP8" s="6">
        <v>45689</v>
      </c>
      <c r="IQ8" s="6">
        <v>45689</v>
      </c>
    </row>
    <row r="9" spans="1:251">
      <c r="A9" s="4" t="s">
        <v>257</v>
      </c>
      <c r="B9" s="1">
        <v>11</v>
      </c>
      <c r="C9" s="1">
        <v>11</v>
      </c>
      <c r="D9" s="1">
        <v>11</v>
      </c>
      <c r="E9" s="1">
        <v>11</v>
      </c>
      <c r="F9" s="1">
        <v>11</v>
      </c>
      <c r="G9" s="1">
        <v>11</v>
      </c>
      <c r="H9" s="1">
        <v>11</v>
      </c>
      <c r="I9" s="1">
        <v>11</v>
      </c>
      <c r="J9" s="1">
        <v>11</v>
      </c>
      <c r="K9" s="1">
        <v>11</v>
      </c>
      <c r="L9" s="1">
        <v>11</v>
      </c>
      <c r="M9" s="1">
        <v>11</v>
      </c>
      <c r="N9" s="1">
        <v>11</v>
      </c>
      <c r="O9" s="1">
        <v>11</v>
      </c>
      <c r="P9" s="1">
        <v>11</v>
      </c>
      <c r="Q9" s="1">
        <v>11</v>
      </c>
      <c r="R9" s="1">
        <v>11</v>
      </c>
      <c r="S9" s="1">
        <v>11</v>
      </c>
      <c r="T9" s="1">
        <v>11</v>
      </c>
      <c r="U9" s="1">
        <v>11</v>
      </c>
      <c r="V9" s="1">
        <v>11</v>
      </c>
      <c r="W9" s="1">
        <v>11</v>
      </c>
      <c r="X9" s="1">
        <v>11</v>
      </c>
      <c r="Y9" s="1">
        <v>11</v>
      </c>
      <c r="Z9" s="1">
        <v>11</v>
      </c>
      <c r="AA9" s="1">
        <v>11</v>
      </c>
      <c r="AB9" s="1">
        <v>11</v>
      </c>
      <c r="AC9" s="1">
        <v>11</v>
      </c>
      <c r="AD9" s="1">
        <v>11</v>
      </c>
      <c r="AE9" s="1">
        <v>11</v>
      </c>
      <c r="AF9" s="1">
        <v>11</v>
      </c>
      <c r="AG9" s="1">
        <v>11</v>
      </c>
      <c r="AH9" s="1">
        <v>11</v>
      </c>
      <c r="AI9" s="1">
        <v>11</v>
      </c>
      <c r="AJ9" s="1">
        <v>11</v>
      </c>
      <c r="AK9" s="1">
        <v>11</v>
      </c>
      <c r="AL9" s="1">
        <v>11</v>
      </c>
      <c r="AM9" s="1">
        <v>11</v>
      </c>
      <c r="AN9" s="1">
        <v>11</v>
      </c>
      <c r="AO9" s="1">
        <v>11</v>
      </c>
      <c r="AP9" s="1">
        <v>11</v>
      </c>
      <c r="AQ9" s="1">
        <v>11</v>
      </c>
      <c r="AR9" s="1">
        <v>11</v>
      </c>
      <c r="AS9" s="1">
        <v>11</v>
      </c>
      <c r="AT9" s="1">
        <v>11</v>
      </c>
      <c r="AU9" s="1">
        <v>11</v>
      </c>
      <c r="AV9" s="1">
        <v>11</v>
      </c>
      <c r="AW9" s="1">
        <v>11</v>
      </c>
      <c r="AX9" s="1">
        <v>11</v>
      </c>
      <c r="AY9" s="1">
        <v>11</v>
      </c>
      <c r="AZ9" s="1">
        <v>11</v>
      </c>
      <c r="BA9" s="1">
        <v>11</v>
      </c>
      <c r="BB9" s="1">
        <v>11</v>
      </c>
      <c r="BC9" s="1">
        <v>11</v>
      </c>
      <c r="BD9" s="1">
        <v>11</v>
      </c>
      <c r="BE9" s="1">
        <v>11</v>
      </c>
      <c r="BF9" s="1">
        <v>11</v>
      </c>
      <c r="BG9" s="1">
        <v>11</v>
      </c>
      <c r="BH9" s="1">
        <v>11</v>
      </c>
      <c r="BI9" s="1">
        <v>11</v>
      </c>
      <c r="BJ9" s="1">
        <v>11</v>
      </c>
      <c r="BK9" s="1">
        <v>11</v>
      </c>
      <c r="BL9" s="1">
        <v>11</v>
      </c>
      <c r="BM9" s="1">
        <v>11</v>
      </c>
      <c r="BN9" s="1">
        <v>11</v>
      </c>
      <c r="BO9" s="1">
        <v>11</v>
      </c>
      <c r="BP9" s="1">
        <v>11</v>
      </c>
      <c r="BQ9" s="1">
        <v>11</v>
      </c>
      <c r="BR9" s="1">
        <v>11</v>
      </c>
      <c r="BS9" s="1">
        <v>11</v>
      </c>
      <c r="BT9" s="1">
        <v>11</v>
      </c>
      <c r="BU9" s="1">
        <v>11</v>
      </c>
      <c r="BV9" s="1">
        <v>11</v>
      </c>
      <c r="BW9" s="1">
        <v>11</v>
      </c>
      <c r="BX9" s="1">
        <v>11</v>
      </c>
      <c r="BY9" s="1">
        <v>11</v>
      </c>
      <c r="BZ9" s="1">
        <v>11</v>
      </c>
      <c r="CA9" s="1">
        <v>11</v>
      </c>
      <c r="CB9" s="1">
        <v>11</v>
      </c>
      <c r="CC9" s="1">
        <v>11</v>
      </c>
      <c r="CD9" s="1">
        <v>11</v>
      </c>
      <c r="CE9" s="1">
        <v>11</v>
      </c>
      <c r="CF9" s="1">
        <v>11</v>
      </c>
      <c r="CG9" s="1">
        <v>11</v>
      </c>
      <c r="CH9" s="1">
        <v>11</v>
      </c>
      <c r="CI9" s="1">
        <v>11</v>
      </c>
      <c r="CJ9" s="1">
        <v>11</v>
      </c>
      <c r="CK9" s="1">
        <v>11</v>
      </c>
      <c r="CL9" s="1">
        <v>11</v>
      </c>
      <c r="CM9" s="1">
        <v>11</v>
      </c>
      <c r="CN9" s="1">
        <v>11</v>
      </c>
      <c r="CO9" s="1">
        <v>11</v>
      </c>
      <c r="CP9" s="1">
        <v>11</v>
      </c>
      <c r="CQ9" s="1">
        <v>11</v>
      </c>
      <c r="CR9" s="1">
        <v>11</v>
      </c>
      <c r="CS9" s="1">
        <v>11</v>
      </c>
      <c r="CT9" s="1">
        <v>11</v>
      </c>
      <c r="CU9" s="1">
        <v>11</v>
      </c>
      <c r="CV9" s="1">
        <v>11</v>
      </c>
      <c r="CW9" s="1">
        <v>11</v>
      </c>
      <c r="CX9" s="1">
        <v>11</v>
      </c>
      <c r="CY9" s="1">
        <v>11</v>
      </c>
      <c r="CZ9" s="1">
        <v>11</v>
      </c>
      <c r="DA9" s="1">
        <v>11</v>
      </c>
      <c r="DB9" s="1">
        <v>11</v>
      </c>
      <c r="DC9" s="1">
        <v>11</v>
      </c>
      <c r="DD9" s="1">
        <v>11</v>
      </c>
      <c r="DE9" s="1">
        <v>11</v>
      </c>
      <c r="DF9" s="1">
        <v>11</v>
      </c>
      <c r="DG9" s="1">
        <v>11</v>
      </c>
      <c r="DH9" s="1">
        <v>11</v>
      </c>
      <c r="DI9" s="1">
        <v>11</v>
      </c>
      <c r="DJ9" s="1">
        <v>11</v>
      </c>
      <c r="DK9" s="1">
        <v>11</v>
      </c>
      <c r="DL9" s="1">
        <v>11</v>
      </c>
      <c r="DM9" s="1">
        <v>11</v>
      </c>
      <c r="DN9" s="1">
        <v>11</v>
      </c>
      <c r="DO9" s="1">
        <v>11</v>
      </c>
      <c r="DP9" s="1">
        <v>11</v>
      </c>
      <c r="DQ9" s="1">
        <v>11</v>
      </c>
      <c r="DR9" s="1">
        <v>11</v>
      </c>
      <c r="DS9" s="1">
        <v>11</v>
      </c>
      <c r="DT9" s="1">
        <v>11</v>
      </c>
      <c r="DU9" s="1">
        <v>11</v>
      </c>
      <c r="DV9" s="1">
        <v>11</v>
      </c>
      <c r="DW9" s="1">
        <v>11</v>
      </c>
      <c r="DX9" s="1">
        <v>11</v>
      </c>
      <c r="DY9" s="1">
        <v>11</v>
      </c>
      <c r="DZ9" s="1">
        <v>11</v>
      </c>
      <c r="EA9" s="1">
        <v>11</v>
      </c>
      <c r="EB9" s="1">
        <v>11</v>
      </c>
      <c r="EC9" s="1">
        <v>11</v>
      </c>
      <c r="ED9" s="1">
        <v>11</v>
      </c>
      <c r="EE9" s="1">
        <v>11</v>
      </c>
      <c r="EF9" s="1">
        <v>11</v>
      </c>
      <c r="EG9" s="1">
        <v>11</v>
      </c>
      <c r="EH9" s="1">
        <v>11</v>
      </c>
      <c r="EI9" s="1">
        <v>11</v>
      </c>
      <c r="EJ9" s="1">
        <v>11</v>
      </c>
      <c r="EK9" s="1">
        <v>11</v>
      </c>
      <c r="EL9" s="1">
        <v>11</v>
      </c>
      <c r="EM9" s="1">
        <v>11</v>
      </c>
      <c r="EN9" s="1">
        <v>11</v>
      </c>
      <c r="EO9" s="1">
        <v>11</v>
      </c>
      <c r="EP9" s="1">
        <v>11</v>
      </c>
      <c r="EQ9" s="1">
        <v>11</v>
      </c>
      <c r="ER9" s="1">
        <v>11</v>
      </c>
      <c r="ES9" s="1">
        <v>11</v>
      </c>
      <c r="ET9" s="1">
        <v>11</v>
      </c>
      <c r="EU9" s="1">
        <v>11</v>
      </c>
      <c r="EV9" s="1">
        <v>11</v>
      </c>
      <c r="EW9" s="1">
        <v>11</v>
      </c>
      <c r="EX9" s="1">
        <v>11</v>
      </c>
      <c r="EY9" s="1">
        <v>11</v>
      </c>
      <c r="EZ9" s="1">
        <v>11</v>
      </c>
      <c r="FA9" s="1">
        <v>11</v>
      </c>
      <c r="FB9" s="1">
        <v>11</v>
      </c>
      <c r="FC9" s="1">
        <v>11</v>
      </c>
      <c r="FD9" s="1">
        <v>11</v>
      </c>
      <c r="FE9" s="1">
        <v>11</v>
      </c>
      <c r="FF9" s="1">
        <v>11</v>
      </c>
      <c r="FG9" s="1">
        <v>11</v>
      </c>
      <c r="FH9" s="1">
        <v>11</v>
      </c>
      <c r="FI9" s="1">
        <v>11</v>
      </c>
      <c r="FJ9" s="1">
        <v>11</v>
      </c>
      <c r="FK9" s="1">
        <v>11</v>
      </c>
      <c r="FL9" s="1">
        <v>11</v>
      </c>
      <c r="FM9" s="1">
        <v>11</v>
      </c>
      <c r="FN9" s="1">
        <v>11</v>
      </c>
      <c r="FO9" s="1">
        <v>11</v>
      </c>
      <c r="FP9" s="1">
        <v>11</v>
      </c>
      <c r="FQ9" s="1">
        <v>11</v>
      </c>
      <c r="FR9" s="1">
        <v>11</v>
      </c>
      <c r="FS9" s="1">
        <v>11</v>
      </c>
      <c r="FT9" s="1">
        <v>11</v>
      </c>
      <c r="FU9" s="1">
        <v>11</v>
      </c>
      <c r="FV9" s="1">
        <v>11</v>
      </c>
      <c r="FW9" s="1">
        <v>11</v>
      </c>
      <c r="FX9" s="1">
        <v>11</v>
      </c>
      <c r="FY9" s="1">
        <v>11</v>
      </c>
      <c r="FZ9" s="1">
        <v>11</v>
      </c>
      <c r="GA9" s="1">
        <v>11</v>
      </c>
      <c r="GB9" s="1">
        <v>11</v>
      </c>
      <c r="GC9" s="1">
        <v>11</v>
      </c>
      <c r="GD9" s="1">
        <v>11</v>
      </c>
      <c r="GE9" s="1">
        <v>11</v>
      </c>
      <c r="GF9" s="1">
        <v>11</v>
      </c>
      <c r="GG9" s="1">
        <v>11</v>
      </c>
      <c r="GH9" s="1">
        <v>11</v>
      </c>
      <c r="GI9" s="1">
        <v>11</v>
      </c>
      <c r="GJ9" s="1">
        <v>11</v>
      </c>
      <c r="GK9" s="1">
        <v>11</v>
      </c>
      <c r="GL9" s="1">
        <v>11</v>
      </c>
      <c r="GM9" s="1">
        <v>11</v>
      </c>
      <c r="GN9" s="1">
        <v>11</v>
      </c>
      <c r="GO9" s="1">
        <v>11</v>
      </c>
      <c r="GP9" s="1">
        <v>11</v>
      </c>
      <c r="GQ9" s="1">
        <v>11</v>
      </c>
      <c r="GR9" s="1">
        <v>11</v>
      </c>
      <c r="GS9" s="1">
        <v>11</v>
      </c>
      <c r="GT9" s="1">
        <v>11</v>
      </c>
      <c r="GU9" s="1">
        <v>11</v>
      </c>
      <c r="GV9" s="1">
        <v>11</v>
      </c>
      <c r="GW9" s="1">
        <v>11</v>
      </c>
      <c r="GX9" s="1">
        <v>11</v>
      </c>
      <c r="GY9" s="1">
        <v>11</v>
      </c>
      <c r="GZ9" s="1">
        <v>11</v>
      </c>
      <c r="HA9" s="1">
        <v>11</v>
      </c>
      <c r="HB9" s="1">
        <v>11</v>
      </c>
      <c r="HC9" s="1">
        <v>11</v>
      </c>
      <c r="HD9" s="1">
        <v>11</v>
      </c>
      <c r="HE9" s="1">
        <v>11</v>
      </c>
      <c r="HF9" s="1">
        <v>11</v>
      </c>
      <c r="HG9" s="1">
        <v>11</v>
      </c>
      <c r="HH9" s="1">
        <v>11</v>
      </c>
      <c r="HI9" s="1">
        <v>11</v>
      </c>
      <c r="HJ9" s="1">
        <v>11</v>
      </c>
      <c r="HK9" s="1">
        <v>11</v>
      </c>
      <c r="HL9" s="1">
        <v>11</v>
      </c>
      <c r="HM9" s="1">
        <v>11</v>
      </c>
      <c r="HN9" s="1">
        <v>11</v>
      </c>
      <c r="HO9" s="1">
        <v>11</v>
      </c>
      <c r="HP9" s="1">
        <v>11</v>
      </c>
      <c r="HQ9" s="1">
        <v>11</v>
      </c>
      <c r="HR9" s="1">
        <v>11</v>
      </c>
      <c r="HS9" s="1">
        <v>11</v>
      </c>
      <c r="HT9" s="1">
        <v>11</v>
      </c>
      <c r="HU9" s="1">
        <v>11</v>
      </c>
      <c r="HV9" s="1">
        <v>11</v>
      </c>
      <c r="HW9" s="1">
        <v>11</v>
      </c>
      <c r="HX9" s="1">
        <v>11</v>
      </c>
      <c r="HY9" s="1">
        <v>11</v>
      </c>
      <c r="HZ9" s="1">
        <v>11</v>
      </c>
      <c r="IA9" s="1">
        <v>11</v>
      </c>
      <c r="IB9" s="1">
        <v>11</v>
      </c>
      <c r="IC9" s="1">
        <v>11</v>
      </c>
      <c r="ID9" s="1">
        <v>11</v>
      </c>
      <c r="IE9" s="1">
        <v>11</v>
      </c>
      <c r="IF9" s="1">
        <v>11</v>
      </c>
      <c r="IG9" s="1">
        <v>11</v>
      </c>
      <c r="IH9" s="1">
        <v>11</v>
      </c>
      <c r="II9" s="1">
        <v>11</v>
      </c>
      <c r="IJ9" s="1">
        <v>11</v>
      </c>
      <c r="IK9" s="1">
        <v>11</v>
      </c>
      <c r="IL9" s="1">
        <v>11</v>
      </c>
      <c r="IM9" s="1">
        <v>11</v>
      </c>
      <c r="IN9" s="1">
        <v>11</v>
      </c>
      <c r="IO9" s="1">
        <v>11</v>
      </c>
      <c r="IP9" s="1">
        <v>11</v>
      </c>
      <c r="IQ9" s="1">
        <v>11</v>
      </c>
    </row>
    <row r="10" spans="1:251">
      <c r="A10" s="4" t="s">
        <v>258</v>
      </c>
      <c r="B10" s="8" t="s">
        <v>262</v>
      </c>
      <c r="C10" s="8" t="s">
        <v>263</v>
      </c>
      <c r="D10" s="8" t="s">
        <v>264</v>
      </c>
      <c r="E10" s="8" t="s">
        <v>265</v>
      </c>
      <c r="F10" s="8" t="s">
        <v>266</v>
      </c>
      <c r="G10" s="8" t="s">
        <v>267</v>
      </c>
      <c r="H10" s="8" t="s">
        <v>268</v>
      </c>
      <c r="I10" s="8" t="s">
        <v>269</v>
      </c>
      <c r="J10" s="8" t="s">
        <v>270</v>
      </c>
      <c r="K10" s="8" t="s">
        <v>271</v>
      </c>
      <c r="L10" s="8" t="s">
        <v>272</v>
      </c>
      <c r="M10" s="8" t="s">
        <v>273</v>
      </c>
      <c r="N10" s="8" t="s">
        <v>274</v>
      </c>
      <c r="O10" s="8" t="s">
        <v>275</v>
      </c>
      <c r="P10" s="8" t="s">
        <v>276</v>
      </c>
      <c r="Q10" s="8" t="s">
        <v>277</v>
      </c>
      <c r="R10" s="8" t="s">
        <v>278</v>
      </c>
      <c r="S10" s="8" t="s">
        <v>279</v>
      </c>
      <c r="T10" s="8" t="s">
        <v>280</v>
      </c>
      <c r="U10" s="8" t="s">
        <v>281</v>
      </c>
      <c r="V10" s="8" t="s">
        <v>282</v>
      </c>
      <c r="W10" s="8" t="s">
        <v>283</v>
      </c>
      <c r="X10" s="8" t="s">
        <v>284</v>
      </c>
      <c r="Y10" s="8" t="s">
        <v>285</v>
      </c>
      <c r="Z10" s="8" t="s">
        <v>286</v>
      </c>
      <c r="AA10" s="8" t="s">
        <v>287</v>
      </c>
      <c r="AB10" s="8" t="s">
        <v>288</v>
      </c>
      <c r="AC10" s="8" t="s">
        <v>289</v>
      </c>
      <c r="AD10" s="8" t="s">
        <v>290</v>
      </c>
      <c r="AE10" s="8" t="s">
        <v>291</v>
      </c>
      <c r="AF10" s="8" t="s">
        <v>292</v>
      </c>
      <c r="AG10" s="8" t="s">
        <v>293</v>
      </c>
      <c r="AH10" s="8" t="s">
        <v>294</v>
      </c>
      <c r="AI10" s="8" t="s">
        <v>295</v>
      </c>
      <c r="AJ10" s="8" t="s">
        <v>296</v>
      </c>
      <c r="AK10" s="8" t="s">
        <v>297</v>
      </c>
      <c r="AL10" s="8" t="s">
        <v>298</v>
      </c>
      <c r="AM10" s="8" t="s">
        <v>299</v>
      </c>
      <c r="AN10" s="8" t="s">
        <v>300</v>
      </c>
      <c r="AO10" s="8" t="s">
        <v>301</v>
      </c>
      <c r="AP10" s="8" t="s">
        <v>302</v>
      </c>
      <c r="AQ10" s="8" t="s">
        <v>303</v>
      </c>
      <c r="AR10" s="8" t="s">
        <v>304</v>
      </c>
      <c r="AS10" s="8" t="s">
        <v>305</v>
      </c>
      <c r="AT10" s="8" t="s">
        <v>306</v>
      </c>
      <c r="AU10" s="8" t="s">
        <v>307</v>
      </c>
      <c r="AV10" s="8" t="s">
        <v>308</v>
      </c>
      <c r="AW10" s="8" t="s">
        <v>309</v>
      </c>
      <c r="AX10" s="8" t="s">
        <v>310</v>
      </c>
      <c r="AY10" s="8" t="s">
        <v>311</v>
      </c>
      <c r="AZ10" s="8" t="s">
        <v>312</v>
      </c>
      <c r="BA10" s="8" t="s">
        <v>313</v>
      </c>
      <c r="BB10" s="8" t="s">
        <v>314</v>
      </c>
      <c r="BC10" s="8" t="s">
        <v>315</v>
      </c>
      <c r="BD10" s="8" t="s">
        <v>316</v>
      </c>
      <c r="BE10" s="8" t="s">
        <v>317</v>
      </c>
      <c r="BF10" s="8" t="s">
        <v>318</v>
      </c>
      <c r="BG10" s="8" t="s">
        <v>319</v>
      </c>
      <c r="BH10" s="8" t="s">
        <v>320</v>
      </c>
      <c r="BI10" s="8" t="s">
        <v>321</v>
      </c>
      <c r="BJ10" s="8" t="s">
        <v>322</v>
      </c>
      <c r="BK10" s="8" t="s">
        <v>323</v>
      </c>
      <c r="BL10" s="8" t="s">
        <v>324</v>
      </c>
      <c r="BM10" s="8" t="s">
        <v>325</v>
      </c>
      <c r="BN10" s="8" t="s">
        <v>326</v>
      </c>
      <c r="BO10" s="8" t="s">
        <v>327</v>
      </c>
      <c r="BP10" s="8" t="s">
        <v>328</v>
      </c>
      <c r="BQ10" s="8" t="s">
        <v>329</v>
      </c>
      <c r="BR10" s="8" t="s">
        <v>330</v>
      </c>
      <c r="BS10" s="8" t="s">
        <v>331</v>
      </c>
      <c r="BT10" s="8" t="s">
        <v>332</v>
      </c>
      <c r="BU10" s="8" t="s">
        <v>333</v>
      </c>
      <c r="BV10" s="8" t="s">
        <v>334</v>
      </c>
      <c r="BW10" s="8" t="s">
        <v>335</v>
      </c>
      <c r="BX10" s="8" t="s">
        <v>336</v>
      </c>
      <c r="BY10" s="8" t="s">
        <v>337</v>
      </c>
      <c r="BZ10" s="8" t="s">
        <v>338</v>
      </c>
      <c r="CA10" s="8" t="s">
        <v>339</v>
      </c>
      <c r="CB10" s="8" t="s">
        <v>340</v>
      </c>
      <c r="CC10" s="8" t="s">
        <v>341</v>
      </c>
      <c r="CD10" s="8" t="s">
        <v>342</v>
      </c>
      <c r="CE10" s="8" t="s">
        <v>343</v>
      </c>
      <c r="CF10" s="8" t="s">
        <v>344</v>
      </c>
      <c r="CG10" s="8" t="s">
        <v>345</v>
      </c>
      <c r="CH10" s="8" t="s">
        <v>346</v>
      </c>
      <c r="CI10" s="8" t="s">
        <v>347</v>
      </c>
      <c r="CJ10" s="8" t="s">
        <v>348</v>
      </c>
      <c r="CK10" s="8" t="s">
        <v>349</v>
      </c>
      <c r="CL10" s="8" t="s">
        <v>350</v>
      </c>
      <c r="CM10" s="8" t="s">
        <v>351</v>
      </c>
      <c r="CN10" s="8" t="s">
        <v>352</v>
      </c>
      <c r="CO10" s="8" t="s">
        <v>353</v>
      </c>
      <c r="CP10" s="8" t="s">
        <v>354</v>
      </c>
      <c r="CQ10" s="8" t="s">
        <v>355</v>
      </c>
      <c r="CR10" s="8" t="s">
        <v>356</v>
      </c>
      <c r="CS10" s="8" t="s">
        <v>357</v>
      </c>
      <c r="CT10" s="8" t="s">
        <v>358</v>
      </c>
      <c r="CU10" s="8" t="s">
        <v>359</v>
      </c>
      <c r="CV10" s="8" t="s">
        <v>360</v>
      </c>
      <c r="CW10" s="8" t="s">
        <v>361</v>
      </c>
      <c r="CX10" s="8" t="s">
        <v>362</v>
      </c>
      <c r="CY10" s="8" t="s">
        <v>363</v>
      </c>
      <c r="CZ10" s="8" t="s">
        <v>364</v>
      </c>
      <c r="DA10" s="8" t="s">
        <v>365</v>
      </c>
      <c r="DB10" s="8" t="s">
        <v>366</v>
      </c>
      <c r="DC10" s="8" t="s">
        <v>367</v>
      </c>
      <c r="DD10" s="8" t="s">
        <v>368</v>
      </c>
      <c r="DE10" s="8" t="s">
        <v>369</v>
      </c>
      <c r="DF10" s="8" t="s">
        <v>370</v>
      </c>
      <c r="DG10" s="8" t="s">
        <v>371</v>
      </c>
      <c r="DH10" s="8" t="s">
        <v>372</v>
      </c>
      <c r="DI10" s="8" t="s">
        <v>373</v>
      </c>
      <c r="DJ10" s="8" t="s">
        <v>374</v>
      </c>
      <c r="DK10" s="8" t="s">
        <v>375</v>
      </c>
      <c r="DL10" s="8" t="s">
        <v>376</v>
      </c>
      <c r="DM10" s="8" t="s">
        <v>377</v>
      </c>
      <c r="DN10" s="8" t="s">
        <v>378</v>
      </c>
      <c r="DO10" s="8" t="s">
        <v>379</v>
      </c>
      <c r="DP10" s="8" t="s">
        <v>380</v>
      </c>
      <c r="DQ10" s="8" t="s">
        <v>381</v>
      </c>
      <c r="DR10" s="8" t="s">
        <v>382</v>
      </c>
      <c r="DS10" s="8" t="s">
        <v>383</v>
      </c>
      <c r="DT10" s="8" t="s">
        <v>384</v>
      </c>
      <c r="DU10" s="8" t="s">
        <v>385</v>
      </c>
      <c r="DV10" s="8" t="s">
        <v>386</v>
      </c>
      <c r="DW10" s="8" t="s">
        <v>387</v>
      </c>
      <c r="DX10" s="8" t="s">
        <v>388</v>
      </c>
      <c r="DY10" s="8" t="s">
        <v>389</v>
      </c>
      <c r="DZ10" s="8" t="s">
        <v>390</v>
      </c>
      <c r="EA10" s="8" t="s">
        <v>391</v>
      </c>
      <c r="EB10" s="8" t="s">
        <v>392</v>
      </c>
      <c r="EC10" s="8" t="s">
        <v>393</v>
      </c>
      <c r="ED10" s="8" t="s">
        <v>394</v>
      </c>
      <c r="EE10" s="8" t="s">
        <v>395</v>
      </c>
      <c r="EF10" s="8" t="s">
        <v>396</v>
      </c>
      <c r="EG10" s="8" t="s">
        <v>397</v>
      </c>
      <c r="EH10" s="8" t="s">
        <v>398</v>
      </c>
      <c r="EI10" s="8" t="s">
        <v>399</v>
      </c>
      <c r="EJ10" s="8" t="s">
        <v>400</v>
      </c>
      <c r="EK10" s="8" t="s">
        <v>401</v>
      </c>
      <c r="EL10" s="8" t="s">
        <v>402</v>
      </c>
      <c r="EM10" s="8" t="s">
        <v>403</v>
      </c>
      <c r="EN10" s="8" t="s">
        <v>404</v>
      </c>
      <c r="EO10" s="8" t="s">
        <v>405</v>
      </c>
      <c r="EP10" s="8" t="s">
        <v>406</v>
      </c>
      <c r="EQ10" s="8" t="s">
        <v>407</v>
      </c>
      <c r="ER10" s="8" t="s">
        <v>408</v>
      </c>
      <c r="ES10" s="8" t="s">
        <v>409</v>
      </c>
      <c r="ET10" s="8" t="s">
        <v>410</v>
      </c>
      <c r="EU10" s="8" t="s">
        <v>411</v>
      </c>
      <c r="EV10" s="8" t="s">
        <v>412</v>
      </c>
      <c r="EW10" s="8" t="s">
        <v>413</v>
      </c>
      <c r="EX10" s="8" t="s">
        <v>414</v>
      </c>
      <c r="EY10" s="8" t="s">
        <v>415</v>
      </c>
      <c r="EZ10" s="8" t="s">
        <v>416</v>
      </c>
      <c r="FA10" s="8" t="s">
        <v>417</v>
      </c>
      <c r="FB10" s="8" t="s">
        <v>418</v>
      </c>
      <c r="FC10" s="8" t="s">
        <v>419</v>
      </c>
      <c r="FD10" s="8" t="s">
        <v>420</v>
      </c>
      <c r="FE10" s="8" t="s">
        <v>421</v>
      </c>
      <c r="FF10" s="8" t="s">
        <v>422</v>
      </c>
      <c r="FG10" s="8" t="s">
        <v>423</v>
      </c>
      <c r="FH10" s="8" t="s">
        <v>424</v>
      </c>
      <c r="FI10" s="8" t="s">
        <v>425</v>
      </c>
      <c r="FJ10" s="8" t="s">
        <v>426</v>
      </c>
      <c r="FK10" s="8" t="s">
        <v>427</v>
      </c>
      <c r="FL10" s="8" t="s">
        <v>428</v>
      </c>
      <c r="FM10" s="8" t="s">
        <v>429</v>
      </c>
      <c r="FN10" s="8" t="s">
        <v>430</v>
      </c>
      <c r="FO10" s="8" t="s">
        <v>431</v>
      </c>
      <c r="FP10" s="8" t="s">
        <v>432</v>
      </c>
      <c r="FQ10" s="8" t="s">
        <v>433</v>
      </c>
      <c r="FR10" s="8" t="s">
        <v>434</v>
      </c>
      <c r="FS10" s="8" t="s">
        <v>435</v>
      </c>
      <c r="FT10" s="8" t="s">
        <v>436</v>
      </c>
      <c r="FU10" s="8" t="s">
        <v>437</v>
      </c>
      <c r="FV10" s="8" t="s">
        <v>438</v>
      </c>
      <c r="FW10" s="8" t="s">
        <v>439</v>
      </c>
      <c r="FX10" s="8" t="s">
        <v>440</v>
      </c>
      <c r="FY10" s="8" t="s">
        <v>441</v>
      </c>
      <c r="FZ10" s="8" t="s">
        <v>442</v>
      </c>
      <c r="GA10" s="8" t="s">
        <v>443</v>
      </c>
      <c r="GB10" s="8" t="s">
        <v>444</v>
      </c>
      <c r="GC10" s="8" t="s">
        <v>445</v>
      </c>
      <c r="GD10" s="8" t="s">
        <v>446</v>
      </c>
      <c r="GE10" s="8" t="s">
        <v>447</v>
      </c>
      <c r="GF10" s="8" t="s">
        <v>448</v>
      </c>
      <c r="GG10" s="8" t="s">
        <v>449</v>
      </c>
      <c r="GH10" s="8" t="s">
        <v>450</v>
      </c>
      <c r="GI10" s="8" t="s">
        <v>451</v>
      </c>
      <c r="GJ10" s="8" t="s">
        <v>452</v>
      </c>
      <c r="GK10" s="8" t="s">
        <v>453</v>
      </c>
      <c r="GL10" s="8" t="s">
        <v>454</v>
      </c>
      <c r="GM10" s="8" t="s">
        <v>455</v>
      </c>
      <c r="GN10" s="8" t="s">
        <v>456</v>
      </c>
      <c r="GO10" s="8" t="s">
        <v>457</v>
      </c>
      <c r="GP10" s="8" t="s">
        <v>458</v>
      </c>
      <c r="GQ10" s="8" t="s">
        <v>459</v>
      </c>
      <c r="GR10" s="8" t="s">
        <v>460</v>
      </c>
      <c r="GS10" s="8" t="s">
        <v>461</v>
      </c>
      <c r="GT10" s="8" t="s">
        <v>462</v>
      </c>
      <c r="GU10" s="8" t="s">
        <v>463</v>
      </c>
      <c r="GV10" s="8" t="s">
        <v>464</v>
      </c>
      <c r="GW10" s="8" t="s">
        <v>465</v>
      </c>
      <c r="GX10" s="8" t="s">
        <v>466</v>
      </c>
      <c r="GY10" s="8" t="s">
        <v>467</v>
      </c>
      <c r="GZ10" s="8" t="s">
        <v>468</v>
      </c>
      <c r="HA10" s="8" t="s">
        <v>469</v>
      </c>
      <c r="HB10" s="8" t="s">
        <v>470</v>
      </c>
      <c r="HC10" s="8" t="s">
        <v>471</v>
      </c>
      <c r="HD10" s="8" t="s">
        <v>472</v>
      </c>
      <c r="HE10" s="8" t="s">
        <v>473</v>
      </c>
      <c r="HF10" s="8" t="s">
        <v>474</v>
      </c>
      <c r="HG10" s="8" t="s">
        <v>475</v>
      </c>
      <c r="HH10" s="8" t="s">
        <v>476</v>
      </c>
      <c r="HI10" s="8" t="s">
        <v>477</v>
      </c>
      <c r="HJ10" s="8" t="s">
        <v>478</v>
      </c>
      <c r="HK10" s="8" t="s">
        <v>479</v>
      </c>
      <c r="HL10" s="8" t="s">
        <v>480</v>
      </c>
      <c r="HM10" s="8" t="s">
        <v>481</v>
      </c>
      <c r="HN10" s="8" t="s">
        <v>482</v>
      </c>
      <c r="HO10" s="8" t="s">
        <v>483</v>
      </c>
      <c r="HP10" s="8" t="s">
        <v>484</v>
      </c>
      <c r="HQ10" s="8" t="s">
        <v>485</v>
      </c>
      <c r="HR10" s="8" t="s">
        <v>486</v>
      </c>
      <c r="HS10" s="8" t="s">
        <v>487</v>
      </c>
      <c r="HT10" s="8" t="s">
        <v>488</v>
      </c>
      <c r="HU10" s="8" t="s">
        <v>489</v>
      </c>
      <c r="HV10" s="8" t="s">
        <v>490</v>
      </c>
      <c r="HW10" s="8" t="s">
        <v>491</v>
      </c>
      <c r="HX10" s="8" t="s">
        <v>492</v>
      </c>
      <c r="HY10" s="8" t="s">
        <v>493</v>
      </c>
      <c r="HZ10" s="8" t="s">
        <v>494</v>
      </c>
      <c r="IA10" s="8" t="s">
        <v>495</v>
      </c>
      <c r="IB10" s="8" t="s">
        <v>496</v>
      </c>
      <c r="IC10" s="8" t="s">
        <v>497</v>
      </c>
      <c r="ID10" s="8" t="s">
        <v>498</v>
      </c>
      <c r="IE10" s="8" t="s">
        <v>499</v>
      </c>
      <c r="IF10" s="8" t="s">
        <v>500</v>
      </c>
      <c r="IG10" s="8" t="s">
        <v>501</v>
      </c>
      <c r="IH10" s="8" t="s">
        <v>502</v>
      </c>
      <c r="II10" s="8" t="s">
        <v>503</v>
      </c>
      <c r="IJ10" s="8" t="s">
        <v>504</v>
      </c>
      <c r="IK10" s="8" t="s">
        <v>505</v>
      </c>
      <c r="IL10" s="8" t="s">
        <v>506</v>
      </c>
      <c r="IM10" s="8" t="s">
        <v>507</v>
      </c>
      <c r="IN10" s="8" t="s">
        <v>508</v>
      </c>
      <c r="IO10" s="8" t="s">
        <v>509</v>
      </c>
      <c r="IP10" s="8" t="s">
        <v>510</v>
      </c>
      <c r="IQ10" s="8" t="s">
        <v>511</v>
      </c>
    </row>
    <row r="11" spans="1:251">
      <c r="A11" s="10">
        <v>42036</v>
      </c>
      <c r="B11" s="9">
        <v>11648.607</v>
      </c>
      <c r="C11" s="9">
        <v>6289.5159999999996</v>
      </c>
      <c r="D11" s="9">
        <v>5359.0910000000003</v>
      </c>
      <c r="E11" s="9">
        <v>8090.1329999999998</v>
      </c>
      <c r="F11" s="9">
        <v>5210.9489999999996</v>
      </c>
      <c r="G11" s="9">
        <v>2879.183</v>
      </c>
      <c r="H11" s="9">
        <v>6981.4859999999999</v>
      </c>
      <c r="I11" s="9">
        <v>4545.183</v>
      </c>
      <c r="J11" s="9">
        <v>2436.3029999999999</v>
      </c>
      <c r="K11" s="9">
        <v>1108.6469999999999</v>
      </c>
      <c r="L11" s="9">
        <v>665.76700000000005</v>
      </c>
      <c r="M11" s="9">
        <v>442.88</v>
      </c>
      <c r="N11" s="9">
        <v>1037.461</v>
      </c>
      <c r="O11" s="9">
        <v>611.32399999999996</v>
      </c>
      <c r="P11" s="9">
        <v>426.137</v>
      </c>
      <c r="Q11" s="9">
        <v>71.186000000000007</v>
      </c>
      <c r="R11" s="9">
        <v>54.442999999999998</v>
      </c>
      <c r="S11" s="9">
        <v>16.742999999999999</v>
      </c>
      <c r="T11" s="9">
        <v>3558.4740000000002</v>
      </c>
      <c r="U11" s="9">
        <v>1078.566</v>
      </c>
      <c r="V11" s="9">
        <v>2479.9079999999999</v>
      </c>
      <c r="W11" s="9">
        <v>2589.3789999999999</v>
      </c>
      <c r="X11" s="9">
        <v>707.48900000000003</v>
      </c>
      <c r="Y11" s="9">
        <v>1881.89</v>
      </c>
      <c r="Z11" s="9">
        <v>969.096</v>
      </c>
      <c r="AA11" s="9">
        <v>371.07799999999997</v>
      </c>
      <c r="AB11" s="9">
        <v>598.01800000000003</v>
      </c>
      <c r="AC11" s="9">
        <v>450.87799999999999</v>
      </c>
      <c r="AD11" s="9">
        <v>131.45400000000001</v>
      </c>
      <c r="AE11" s="9">
        <v>319.42399999999998</v>
      </c>
      <c r="AF11" s="9">
        <v>518.21799999999996</v>
      </c>
      <c r="AG11" s="9">
        <v>239.624</v>
      </c>
      <c r="AH11" s="9">
        <v>278.59500000000003</v>
      </c>
      <c r="AI11" s="9">
        <v>11228.168</v>
      </c>
      <c r="AJ11" s="9">
        <v>6021.9530000000004</v>
      </c>
      <c r="AK11" s="9">
        <v>5206.2150000000001</v>
      </c>
      <c r="AL11" s="9">
        <v>7911.317</v>
      </c>
      <c r="AM11" s="9">
        <v>5070.9560000000001</v>
      </c>
      <c r="AN11" s="9">
        <v>2840.36</v>
      </c>
      <c r="AO11" s="9">
        <v>6829.7529999999997</v>
      </c>
      <c r="AP11" s="9">
        <v>4428.1459999999997</v>
      </c>
      <c r="AQ11" s="9">
        <v>2401.607</v>
      </c>
      <c r="AR11" s="9">
        <v>1081.5630000000001</v>
      </c>
      <c r="AS11" s="9">
        <v>642.80999999999995</v>
      </c>
      <c r="AT11" s="9">
        <v>438.75400000000002</v>
      </c>
      <c r="AU11" s="9">
        <v>1014.447</v>
      </c>
      <c r="AV11" s="9">
        <v>592.15599999999995</v>
      </c>
      <c r="AW11" s="9">
        <v>422.291</v>
      </c>
      <c r="AX11" s="9">
        <v>67.117000000000004</v>
      </c>
      <c r="AY11" s="9">
        <v>50.654000000000003</v>
      </c>
      <c r="AZ11" s="9">
        <v>16.463000000000001</v>
      </c>
      <c r="BA11" s="9">
        <v>3316.8510000000001</v>
      </c>
      <c r="BB11" s="9">
        <v>950.99699999999996</v>
      </c>
      <c r="BC11" s="9">
        <v>2365.8539999999998</v>
      </c>
      <c r="BD11" s="9">
        <v>2367.8679999999999</v>
      </c>
      <c r="BE11" s="9">
        <v>592.34199999999998</v>
      </c>
      <c r="BF11" s="9">
        <v>1775.5260000000001</v>
      </c>
      <c r="BG11" s="9">
        <v>948.98299999999995</v>
      </c>
      <c r="BH11" s="9">
        <v>358.65499999999997</v>
      </c>
      <c r="BI11" s="9">
        <v>590.32799999999997</v>
      </c>
      <c r="BJ11" s="9">
        <v>433.70600000000002</v>
      </c>
      <c r="BK11" s="9">
        <v>120.66800000000001</v>
      </c>
      <c r="BL11" s="9">
        <v>313.03800000000001</v>
      </c>
      <c r="BM11" s="9">
        <v>515.27700000000004</v>
      </c>
      <c r="BN11" s="9">
        <v>237.98699999999999</v>
      </c>
      <c r="BO11" s="9">
        <v>277.29000000000002</v>
      </c>
      <c r="BP11" s="9">
        <v>1829.8889999999999</v>
      </c>
      <c r="BQ11" s="9">
        <v>935.33</v>
      </c>
      <c r="BR11" s="9">
        <v>894.55899999999997</v>
      </c>
      <c r="BS11" s="9">
        <v>896.755</v>
      </c>
      <c r="BT11" s="9">
        <v>529.61599999999999</v>
      </c>
      <c r="BU11" s="9">
        <v>367.13799999999998</v>
      </c>
      <c r="BV11" s="9">
        <v>772.48400000000004</v>
      </c>
      <c r="BW11" s="9">
        <v>466.81900000000002</v>
      </c>
      <c r="BX11" s="9">
        <v>305.66500000000002</v>
      </c>
      <c r="BY11" s="9">
        <v>124.271</v>
      </c>
      <c r="BZ11" s="9">
        <v>62.798000000000002</v>
      </c>
      <c r="CA11" s="9">
        <v>61.472999999999999</v>
      </c>
      <c r="CB11" s="9">
        <v>113.575</v>
      </c>
      <c r="CC11" s="9">
        <v>55.466000000000001</v>
      </c>
      <c r="CD11" s="9">
        <v>58.107999999999997</v>
      </c>
      <c r="CE11" s="9">
        <v>10.696</v>
      </c>
      <c r="CF11" s="9">
        <v>7.3310000000000004</v>
      </c>
      <c r="CG11" s="9">
        <v>3.3650000000000002</v>
      </c>
      <c r="CH11" s="9">
        <v>933.13499999999999</v>
      </c>
      <c r="CI11" s="9">
        <v>405.714</v>
      </c>
      <c r="CJ11" s="9">
        <v>527.42100000000005</v>
      </c>
      <c r="CK11" s="9">
        <v>587.49800000000005</v>
      </c>
      <c r="CL11" s="9">
        <v>249.22499999999999</v>
      </c>
      <c r="CM11" s="9">
        <v>338.27300000000002</v>
      </c>
      <c r="CN11" s="9">
        <v>345.63600000000002</v>
      </c>
      <c r="CO11" s="9">
        <v>156.488</v>
      </c>
      <c r="CP11" s="9">
        <v>189.148</v>
      </c>
      <c r="CQ11" s="9">
        <v>173.75800000000001</v>
      </c>
      <c r="CR11" s="9">
        <v>79.344999999999999</v>
      </c>
      <c r="CS11" s="9">
        <v>94.412999999999997</v>
      </c>
      <c r="CT11" s="9">
        <v>171.87799999999999</v>
      </c>
      <c r="CU11" s="9">
        <v>77.143000000000001</v>
      </c>
      <c r="CV11" s="9">
        <v>94.734999999999999</v>
      </c>
      <c r="CW11" s="9">
        <v>5281.5940000000001</v>
      </c>
      <c r="CX11" s="9">
        <v>2888.4259999999999</v>
      </c>
      <c r="CY11" s="9">
        <v>2393.1680000000001</v>
      </c>
      <c r="CZ11" s="9">
        <v>4024.02</v>
      </c>
      <c r="DA11" s="9">
        <v>2619.7829999999999</v>
      </c>
      <c r="DB11" s="9">
        <v>1404.2370000000001</v>
      </c>
      <c r="DC11" s="9">
        <v>3478.0160000000001</v>
      </c>
      <c r="DD11" s="9">
        <v>2297.5160000000001</v>
      </c>
      <c r="DE11" s="9">
        <v>1180.5</v>
      </c>
      <c r="DF11" s="9">
        <v>546.00400000000002</v>
      </c>
      <c r="DG11" s="9">
        <v>322.267</v>
      </c>
      <c r="DH11" s="9">
        <v>223.73699999999999</v>
      </c>
      <c r="DI11" s="9">
        <v>515.99400000000003</v>
      </c>
      <c r="DJ11" s="9">
        <v>297.846</v>
      </c>
      <c r="DK11" s="9">
        <v>218.148</v>
      </c>
      <c r="DL11" s="9">
        <v>30.01</v>
      </c>
      <c r="DM11" s="9">
        <v>24.420999999999999</v>
      </c>
      <c r="DN11" s="9">
        <v>5.5890000000000004</v>
      </c>
      <c r="DO11" s="9">
        <v>1257.5740000000001</v>
      </c>
      <c r="DP11" s="9">
        <v>268.64299999999997</v>
      </c>
      <c r="DQ11" s="9">
        <v>988.93100000000004</v>
      </c>
      <c r="DR11" s="9">
        <v>922.62599999999998</v>
      </c>
      <c r="DS11" s="9">
        <v>152.04499999999999</v>
      </c>
      <c r="DT11" s="9">
        <v>770.58</v>
      </c>
      <c r="DU11" s="9">
        <v>334.94900000000001</v>
      </c>
      <c r="DV11" s="9">
        <v>116.598</v>
      </c>
      <c r="DW11" s="9">
        <v>218.35</v>
      </c>
      <c r="DX11" s="9">
        <v>131.65100000000001</v>
      </c>
      <c r="DY11" s="9">
        <v>21.507999999999999</v>
      </c>
      <c r="DZ11" s="9">
        <v>110.143</v>
      </c>
      <c r="EA11" s="9">
        <v>203.297</v>
      </c>
      <c r="EB11" s="9">
        <v>95.09</v>
      </c>
      <c r="EC11" s="9">
        <v>108.20699999999999</v>
      </c>
      <c r="ED11" s="9">
        <v>4116.6850000000004</v>
      </c>
      <c r="EE11" s="9">
        <v>2198.1970000000001</v>
      </c>
      <c r="EF11" s="9">
        <v>1918.4880000000001</v>
      </c>
      <c r="EG11" s="9">
        <v>2990.5419999999999</v>
      </c>
      <c r="EH11" s="9">
        <v>1921.557</v>
      </c>
      <c r="EI11" s="9">
        <v>1068.9849999999999</v>
      </c>
      <c r="EJ11" s="9">
        <v>2579.2530000000002</v>
      </c>
      <c r="EK11" s="9">
        <v>1663.8119999999999</v>
      </c>
      <c r="EL11" s="9">
        <v>915.44200000000001</v>
      </c>
      <c r="EM11" s="9">
        <v>411.28899999999999</v>
      </c>
      <c r="EN11" s="9">
        <v>257.745</v>
      </c>
      <c r="EO11" s="9">
        <v>153.54400000000001</v>
      </c>
      <c r="EP11" s="9">
        <v>384.87799999999999</v>
      </c>
      <c r="EQ11" s="9">
        <v>238.84399999999999</v>
      </c>
      <c r="ER11" s="9">
        <v>146.035</v>
      </c>
      <c r="ES11" s="9">
        <v>26.411000000000001</v>
      </c>
      <c r="ET11" s="9">
        <v>18.901</v>
      </c>
      <c r="EU11" s="9">
        <v>7.5090000000000003</v>
      </c>
      <c r="EV11" s="9">
        <v>1126.1420000000001</v>
      </c>
      <c r="EW11" s="9">
        <v>276.64</v>
      </c>
      <c r="EX11" s="9">
        <v>849.50300000000004</v>
      </c>
      <c r="EY11" s="9">
        <v>857.74400000000003</v>
      </c>
      <c r="EZ11" s="9">
        <v>191.071</v>
      </c>
      <c r="FA11" s="9">
        <v>666.673</v>
      </c>
      <c r="FB11" s="9">
        <v>268.39800000000002</v>
      </c>
      <c r="FC11" s="9">
        <v>85.567999999999998</v>
      </c>
      <c r="FD11" s="9">
        <v>182.83</v>
      </c>
      <c r="FE11" s="9">
        <v>128.29599999999999</v>
      </c>
      <c r="FF11" s="9">
        <v>19.815000000000001</v>
      </c>
      <c r="FG11" s="9">
        <v>108.482</v>
      </c>
      <c r="FH11" s="9">
        <v>140.101</v>
      </c>
      <c r="FI11" s="9">
        <v>65.753</v>
      </c>
      <c r="FJ11" s="9">
        <v>74.347999999999999</v>
      </c>
      <c r="FK11" s="9">
        <v>420.43900000000002</v>
      </c>
      <c r="FL11" s="9">
        <v>267.56299999999999</v>
      </c>
      <c r="FM11" s="9">
        <v>152.87700000000001</v>
      </c>
      <c r="FN11" s="9">
        <v>178.816</v>
      </c>
      <c r="FO11" s="9">
        <v>139.99299999999999</v>
      </c>
      <c r="FP11" s="9">
        <v>38.823</v>
      </c>
      <c r="FQ11" s="9">
        <v>151.733</v>
      </c>
      <c r="FR11" s="9">
        <v>117.036</v>
      </c>
      <c r="FS11" s="9">
        <v>34.695999999999998</v>
      </c>
      <c r="FT11" s="9">
        <v>27.082999999999998</v>
      </c>
      <c r="FU11" s="9">
        <v>22.957000000000001</v>
      </c>
      <c r="FV11" s="9">
        <v>4.1260000000000003</v>
      </c>
      <c r="FW11" s="9">
        <v>23.013999999999999</v>
      </c>
      <c r="FX11" s="9">
        <v>19.167000000000002</v>
      </c>
      <c r="FY11" s="9">
        <v>3.847</v>
      </c>
      <c r="FZ11" s="9">
        <v>4.069</v>
      </c>
      <c r="GA11" s="9">
        <v>3.7890000000000001</v>
      </c>
      <c r="GB11" s="9">
        <v>0.28000000000000003</v>
      </c>
      <c r="GC11" s="9">
        <v>241.62299999999999</v>
      </c>
      <c r="GD11" s="9">
        <v>127.57</v>
      </c>
      <c r="GE11" s="9">
        <v>114.054</v>
      </c>
      <c r="GF11" s="9">
        <v>221.51</v>
      </c>
      <c r="GG11" s="9">
        <v>115.14700000000001</v>
      </c>
      <c r="GH11" s="9">
        <v>106.364</v>
      </c>
      <c r="GI11" s="9">
        <v>20.113</v>
      </c>
      <c r="GJ11" s="9">
        <v>12.423</v>
      </c>
      <c r="GK11" s="9">
        <v>7.69</v>
      </c>
      <c r="GL11" s="9">
        <v>17.170999999999999</v>
      </c>
      <c r="GM11" s="9">
        <v>10.786</v>
      </c>
      <c r="GN11" s="9">
        <v>6.3860000000000001</v>
      </c>
      <c r="GO11" s="9">
        <v>2.9409999999999998</v>
      </c>
      <c r="GP11" s="9">
        <v>1.637</v>
      </c>
      <c r="GQ11" s="9">
        <v>1.304</v>
      </c>
      <c r="GR11" s="9">
        <v>3649.8670000000002</v>
      </c>
      <c r="GS11" s="9">
        <v>1980.2460000000001</v>
      </c>
      <c r="GT11" s="9">
        <v>1669.6210000000001</v>
      </c>
      <c r="GU11" s="9">
        <v>2571.3739999999998</v>
      </c>
      <c r="GV11" s="9">
        <v>1650.6030000000001</v>
      </c>
      <c r="GW11" s="9">
        <v>920.77099999999996</v>
      </c>
      <c r="GX11" s="9">
        <v>2228.864</v>
      </c>
      <c r="GY11" s="9">
        <v>1446.6759999999999</v>
      </c>
      <c r="GZ11" s="9">
        <v>782.18700000000001</v>
      </c>
      <c r="HA11" s="9">
        <v>342.51100000000002</v>
      </c>
      <c r="HB11" s="9">
        <v>203.92699999999999</v>
      </c>
      <c r="HC11" s="9">
        <v>138.584</v>
      </c>
      <c r="HD11" s="9">
        <v>320.54700000000003</v>
      </c>
      <c r="HE11" s="9">
        <v>186.00700000000001</v>
      </c>
      <c r="HF11" s="9">
        <v>134.54</v>
      </c>
      <c r="HG11" s="9">
        <v>21.963999999999999</v>
      </c>
      <c r="HH11" s="9">
        <v>17.919</v>
      </c>
      <c r="HI11" s="9">
        <v>4.0439999999999996</v>
      </c>
      <c r="HJ11" s="9">
        <v>1078.492</v>
      </c>
      <c r="HK11" s="9">
        <v>329.642</v>
      </c>
      <c r="HL11" s="9">
        <v>748.85</v>
      </c>
      <c r="HM11" s="9">
        <v>791.59900000000005</v>
      </c>
      <c r="HN11" s="9">
        <v>221.435</v>
      </c>
      <c r="HO11" s="9">
        <v>570.16399999999999</v>
      </c>
      <c r="HP11" s="9">
        <v>286.89400000000001</v>
      </c>
      <c r="HQ11" s="9">
        <v>108.208</v>
      </c>
      <c r="HR11" s="9">
        <v>178.68600000000001</v>
      </c>
      <c r="HS11" s="9">
        <v>127.672</v>
      </c>
      <c r="HT11" s="9">
        <v>31.934999999999999</v>
      </c>
      <c r="HU11" s="9">
        <v>95.736999999999995</v>
      </c>
      <c r="HV11" s="9">
        <v>159.22200000000001</v>
      </c>
      <c r="HW11" s="9">
        <v>76.272999999999996</v>
      </c>
      <c r="HX11" s="9">
        <v>82.948999999999998</v>
      </c>
      <c r="HY11" s="9">
        <v>2975.0230000000001</v>
      </c>
      <c r="HZ11" s="9">
        <v>1604.9670000000001</v>
      </c>
      <c r="IA11" s="9">
        <v>1370.056</v>
      </c>
      <c r="IB11" s="9">
        <v>1995.7539999999999</v>
      </c>
      <c r="IC11" s="9">
        <v>1292.4100000000001</v>
      </c>
      <c r="ID11" s="9">
        <v>703.34400000000005</v>
      </c>
      <c r="IE11" s="9">
        <v>1724.55</v>
      </c>
      <c r="IF11" s="9">
        <v>1130.3140000000001</v>
      </c>
      <c r="IG11" s="9">
        <v>594.23599999999999</v>
      </c>
      <c r="IH11" s="9">
        <v>271.20400000000001</v>
      </c>
      <c r="II11" s="9">
        <v>162.096</v>
      </c>
      <c r="IJ11" s="9">
        <v>109.108</v>
      </c>
      <c r="IK11" s="9">
        <v>252.78700000000001</v>
      </c>
      <c r="IL11" s="9">
        <v>149.12700000000001</v>
      </c>
      <c r="IM11" s="9">
        <v>103.65900000000001</v>
      </c>
      <c r="IN11" s="9">
        <v>18.417000000000002</v>
      </c>
      <c r="IO11" s="9">
        <v>12.968999999999999</v>
      </c>
      <c r="IP11" s="9">
        <v>5.4489999999999998</v>
      </c>
      <c r="IQ11" s="9">
        <v>979.26900000000001</v>
      </c>
    </row>
    <row r="12" spans="1:251">
      <c r="A12" s="10">
        <v>42401</v>
      </c>
      <c r="B12" s="9">
        <v>11918.343999999999</v>
      </c>
      <c r="C12" s="9">
        <v>6380.7790000000005</v>
      </c>
      <c r="D12" s="9">
        <v>5537.5649999999996</v>
      </c>
      <c r="E12" s="9">
        <v>8202.4709999999995</v>
      </c>
      <c r="F12" s="9">
        <v>5222.3580000000002</v>
      </c>
      <c r="G12" s="9">
        <v>2980.1129999999998</v>
      </c>
      <c r="H12" s="9">
        <v>7141.4040000000005</v>
      </c>
      <c r="I12" s="9">
        <v>4600.4359999999997</v>
      </c>
      <c r="J12" s="9">
        <v>2540.9690000000001</v>
      </c>
      <c r="K12" s="9">
        <v>1061.066</v>
      </c>
      <c r="L12" s="9">
        <v>621.92200000000003</v>
      </c>
      <c r="M12" s="9">
        <v>439.14400000000001</v>
      </c>
      <c r="N12" s="9">
        <v>986.71799999999996</v>
      </c>
      <c r="O12" s="9">
        <v>567.846</v>
      </c>
      <c r="P12" s="9">
        <v>418.87200000000001</v>
      </c>
      <c r="Q12" s="9">
        <v>74.347999999999999</v>
      </c>
      <c r="R12" s="9">
        <v>54.076000000000001</v>
      </c>
      <c r="S12" s="9">
        <v>20.271999999999998</v>
      </c>
      <c r="T12" s="9">
        <v>3715.8739999999998</v>
      </c>
      <c r="U12" s="9">
        <v>1158.421</v>
      </c>
      <c r="V12" s="9">
        <v>2557.453</v>
      </c>
      <c r="W12" s="9">
        <v>2719.489</v>
      </c>
      <c r="X12" s="9">
        <v>762.57600000000002</v>
      </c>
      <c r="Y12" s="9">
        <v>1956.914</v>
      </c>
      <c r="Z12" s="9">
        <v>996.38400000000001</v>
      </c>
      <c r="AA12" s="9">
        <v>395.846</v>
      </c>
      <c r="AB12" s="9">
        <v>600.53899999999999</v>
      </c>
      <c r="AC12" s="9">
        <v>473.57100000000003</v>
      </c>
      <c r="AD12" s="9">
        <v>153.65199999999999</v>
      </c>
      <c r="AE12" s="9">
        <v>319.91899999999998</v>
      </c>
      <c r="AF12" s="9">
        <v>522.81299999999999</v>
      </c>
      <c r="AG12" s="9">
        <v>242.19300000000001</v>
      </c>
      <c r="AH12" s="9">
        <v>280.62</v>
      </c>
      <c r="AI12" s="9">
        <v>11472.563</v>
      </c>
      <c r="AJ12" s="9">
        <v>6106.4110000000001</v>
      </c>
      <c r="AK12" s="9">
        <v>5366.152</v>
      </c>
      <c r="AL12" s="9">
        <v>8009.933</v>
      </c>
      <c r="AM12" s="9">
        <v>5079.482</v>
      </c>
      <c r="AN12" s="9">
        <v>2930.4520000000002</v>
      </c>
      <c r="AO12" s="9">
        <v>6980.0720000000001</v>
      </c>
      <c r="AP12" s="9">
        <v>4479.1540000000005</v>
      </c>
      <c r="AQ12" s="9">
        <v>2500.9169999999999</v>
      </c>
      <c r="AR12" s="9">
        <v>1029.8620000000001</v>
      </c>
      <c r="AS12" s="9">
        <v>600.327</v>
      </c>
      <c r="AT12" s="9">
        <v>429.53399999999999</v>
      </c>
      <c r="AU12" s="9">
        <v>959.28700000000003</v>
      </c>
      <c r="AV12" s="9">
        <v>549.08500000000004</v>
      </c>
      <c r="AW12" s="9">
        <v>410.202</v>
      </c>
      <c r="AX12" s="9">
        <v>70.575000000000003</v>
      </c>
      <c r="AY12" s="9">
        <v>51.243000000000002</v>
      </c>
      <c r="AZ12" s="9">
        <v>19.332000000000001</v>
      </c>
      <c r="BA12" s="9">
        <v>3462.6289999999999</v>
      </c>
      <c r="BB12" s="9">
        <v>1026.9290000000001</v>
      </c>
      <c r="BC12" s="9">
        <v>2435.6999999999998</v>
      </c>
      <c r="BD12" s="9">
        <v>2486.377</v>
      </c>
      <c r="BE12" s="9">
        <v>644.63699999999994</v>
      </c>
      <c r="BF12" s="9">
        <v>1841.74</v>
      </c>
      <c r="BG12" s="9">
        <v>976.25199999999995</v>
      </c>
      <c r="BH12" s="9">
        <v>382.29199999999997</v>
      </c>
      <c r="BI12" s="9">
        <v>593.96</v>
      </c>
      <c r="BJ12" s="9">
        <v>459.94200000000001</v>
      </c>
      <c r="BK12" s="9">
        <v>146.19800000000001</v>
      </c>
      <c r="BL12" s="9">
        <v>313.74400000000003</v>
      </c>
      <c r="BM12" s="9">
        <v>516.30999999999995</v>
      </c>
      <c r="BN12" s="9">
        <v>236.09399999999999</v>
      </c>
      <c r="BO12" s="9">
        <v>280.21600000000001</v>
      </c>
      <c r="BP12" s="9">
        <v>1883.635</v>
      </c>
      <c r="BQ12" s="9">
        <v>948.45500000000004</v>
      </c>
      <c r="BR12" s="9">
        <v>935.18</v>
      </c>
      <c r="BS12" s="9">
        <v>891.60599999999999</v>
      </c>
      <c r="BT12" s="9">
        <v>513.05899999999997</v>
      </c>
      <c r="BU12" s="9">
        <v>378.54700000000003</v>
      </c>
      <c r="BV12" s="9">
        <v>791.49400000000003</v>
      </c>
      <c r="BW12" s="9">
        <v>455.62299999999999</v>
      </c>
      <c r="BX12" s="9">
        <v>335.87200000000001</v>
      </c>
      <c r="BY12" s="9">
        <v>100.11199999999999</v>
      </c>
      <c r="BZ12" s="9">
        <v>57.436</v>
      </c>
      <c r="CA12" s="9">
        <v>42.676000000000002</v>
      </c>
      <c r="CB12" s="9">
        <v>87.730999999999995</v>
      </c>
      <c r="CC12" s="9">
        <v>50.209000000000003</v>
      </c>
      <c r="CD12" s="9">
        <v>37.521999999999998</v>
      </c>
      <c r="CE12" s="9">
        <v>12.381</v>
      </c>
      <c r="CF12" s="9">
        <v>7.2270000000000003</v>
      </c>
      <c r="CG12" s="9">
        <v>5.1539999999999999</v>
      </c>
      <c r="CH12" s="9">
        <v>992.029</v>
      </c>
      <c r="CI12" s="9">
        <v>435.39699999999999</v>
      </c>
      <c r="CJ12" s="9">
        <v>556.63199999999995</v>
      </c>
      <c r="CK12" s="9">
        <v>624.69799999999998</v>
      </c>
      <c r="CL12" s="9">
        <v>262.01900000000001</v>
      </c>
      <c r="CM12" s="9">
        <v>362.67899999999997</v>
      </c>
      <c r="CN12" s="9">
        <v>367.33100000000002</v>
      </c>
      <c r="CO12" s="9">
        <v>173.37700000000001</v>
      </c>
      <c r="CP12" s="9">
        <v>193.95400000000001</v>
      </c>
      <c r="CQ12" s="9">
        <v>194.26499999999999</v>
      </c>
      <c r="CR12" s="9">
        <v>93.397000000000006</v>
      </c>
      <c r="CS12" s="9">
        <v>100.867</v>
      </c>
      <c r="CT12" s="9">
        <v>173.066</v>
      </c>
      <c r="CU12" s="9">
        <v>79.98</v>
      </c>
      <c r="CV12" s="9">
        <v>93.085999999999999</v>
      </c>
      <c r="CW12" s="9">
        <v>5357.0879999999997</v>
      </c>
      <c r="CX12" s="9">
        <v>2917.6280000000002</v>
      </c>
      <c r="CY12" s="9">
        <v>2439.4589999999998</v>
      </c>
      <c r="CZ12" s="9">
        <v>4085.4369999999999</v>
      </c>
      <c r="DA12" s="9">
        <v>2620.1970000000001</v>
      </c>
      <c r="DB12" s="9">
        <v>1465.24</v>
      </c>
      <c r="DC12" s="9">
        <v>3568.951</v>
      </c>
      <c r="DD12" s="9">
        <v>2333.8760000000002</v>
      </c>
      <c r="DE12" s="9">
        <v>1235.075</v>
      </c>
      <c r="DF12" s="9">
        <v>516.48599999999999</v>
      </c>
      <c r="DG12" s="9">
        <v>286.32100000000003</v>
      </c>
      <c r="DH12" s="9">
        <v>230.16499999999999</v>
      </c>
      <c r="DI12" s="9">
        <v>486.154</v>
      </c>
      <c r="DJ12" s="9">
        <v>264.24400000000003</v>
      </c>
      <c r="DK12" s="9">
        <v>221.91</v>
      </c>
      <c r="DL12" s="9">
        <v>30.332000000000001</v>
      </c>
      <c r="DM12" s="9">
        <v>22.077000000000002</v>
      </c>
      <c r="DN12" s="9">
        <v>8.2550000000000008</v>
      </c>
      <c r="DO12" s="9">
        <v>1271.6510000000001</v>
      </c>
      <c r="DP12" s="9">
        <v>297.43099999999998</v>
      </c>
      <c r="DQ12" s="9">
        <v>974.22</v>
      </c>
      <c r="DR12" s="9">
        <v>937.755</v>
      </c>
      <c r="DS12" s="9">
        <v>183.04</v>
      </c>
      <c r="DT12" s="9">
        <v>754.71500000000003</v>
      </c>
      <c r="DU12" s="9">
        <v>333.89499999999998</v>
      </c>
      <c r="DV12" s="9">
        <v>114.39100000000001</v>
      </c>
      <c r="DW12" s="9">
        <v>219.505</v>
      </c>
      <c r="DX12" s="9">
        <v>133.982</v>
      </c>
      <c r="DY12" s="9">
        <v>22.693000000000001</v>
      </c>
      <c r="DZ12" s="9">
        <v>111.289</v>
      </c>
      <c r="EA12" s="9">
        <v>199.91300000000001</v>
      </c>
      <c r="EB12" s="9">
        <v>91.697000000000003</v>
      </c>
      <c r="EC12" s="9">
        <v>108.215</v>
      </c>
      <c r="ED12" s="9">
        <v>4231.84</v>
      </c>
      <c r="EE12" s="9">
        <v>2240.3270000000002</v>
      </c>
      <c r="EF12" s="9">
        <v>1991.5129999999999</v>
      </c>
      <c r="EG12" s="9">
        <v>3032.8910000000001</v>
      </c>
      <c r="EH12" s="9">
        <v>1946.2260000000001</v>
      </c>
      <c r="EI12" s="9">
        <v>1086.665</v>
      </c>
      <c r="EJ12" s="9">
        <v>2619.627</v>
      </c>
      <c r="EK12" s="9">
        <v>1689.6559999999999</v>
      </c>
      <c r="EL12" s="9">
        <v>929.971</v>
      </c>
      <c r="EM12" s="9">
        <v>413.26400000000001</v>
      </c>
      <c r="EN12" s="9">
        <v>256.57</v>
      </c>
      <c r="EO12" s="9">
        <v>156.69399999999999</v>
      </c>
      <c r="EP12" s="9">
        <v>385.40199999999999</v>
      </c>
      <c r="EQ12" s="9">
        <v>234.63200000000001</v>
      </c>
      <c r="ER12" s="9">
        <v>150.77099999999999</v>
      </c>
      <c r="ES12" s="9">
        <v>27.861000000000001</v>
      </c>
      <c r="ET12" s="9">
        <v>21.937999999999999</v>
      </c>
      <c r="EU12" s="9">
        <v>5.923</v>
      </c>
      <c r="EV12" s="9">
        <v>1198.95</v>
      </c>
      <c r="EW12" s="9">
        <v>294.10199999999998</v>
      </c>
      <c r="EX12" s="9">
        <v>904.84799999999996</v>
      </c>
      <c r="EY12" s="9">
        <v>923.92399999999998</v>
      </c>
      <c r="EZ12" s="9">
        <v>199.577</v>
      </c>
      <c r="FA12" s="9">
        <v>724.34699999999998</v>
      </c>
      <c r="FB12" s="9">
        <v>275.02600000000001</v>
      </c>
      <c r="FC12" s="9">
        <v>94.524000000000001</v>
      </c>
      <c r="FD12" s="9">
        <v>180.501</v>
      </c>
      <c r="FE12" s="9">
        <v>131.69499999999999</v>
      </c>
      <c r="FF12" s="9">
        <v>30.106999999999999</v>
      </c>
      <c r="FG12" s="9">
        <v>101.587</v>
      </c>
      <c r="FH12" s="9">
        <v>143.33099999999999</v>
      </c>
      <c r="FI12" s="9">
        <v>64.417000000000002</v>
      </c>
      <c r="FJ12" s="9">
        <v>78.914000000000001</v>
      </c>
      <c r="FK12" s="9">
        <v>445.78199999999998</v>
      </c>
      <c r="FL12" s="9">
        <v>274.36799999999999</v>
      </c>
      <c r="FM12" s="9">
        <v>171.41399999999999</v>
      </c>
      <c r="FN12" s="9">
        <v>192.53700000000001</v>
      </c>
      <c r="FO12" s="9">
        <v>142.876</v>
      </c>
      <c r="FP12" s="9">
        <v>49.661000000000001</v>
      </c>
      <c r="FQ12" s="9">
        <v>161.333</v>
      </c>
      <c r="FR12" s="9">
        <v>121.28100000000001</v>
      </c>
      <c r="FS12" s="9">
        <v>40.052</v>
      </c>
      <c r="FT12" s="9">
        <v>31.204000000000001</v>
      </c>
      <c r="FU12" s="9">
        <v>21.594999999999999</v>
      </c>
      <c r="FV12" s="9">
        <v>9.609</v>
      </c>
      <c r="FW12" s="9">
        <v>27.431000000000001</v>
      </c>
      <c r="FX12" s="9">
        <v>18.760999999999999</v>
      </c>
      <c r="FY12" s="9">
        <v>8.67</v>
      </c>
      <c r="FZ12" s="9">
        <v>3.7730000000000001</v>
      </c>
      <c r="GA12" s="9">
        <v>2.8340000000000001</v>
      </c>
      <c r="GB12" s="9">
        <v>0.94</v>
      </c>
      <c r="GC12" s="9">
        <v>253.245</v>
      </c>
      <c r="GD12" s="9">
        <v>131.49199999999999</v>
      </c>
      <c r="GE12" s="9">
        <v>121.753</v>
      </c>
      <c r="GF12" s="9">
        <v>233.11199999999999</v>
      </c>
      <c r="GG12" s="9">
        <v>117.93899999999999</v>
      </c>
      <c r="GH12" s="9">
        <v>115.17400000000001</v>
      </c>
      <c r="GI12" s="9">
        <v>20.132999999999999</v>
      </c>
      <c r="GJ12" s="9">
        <v>13.553000000000001</v>
      </c>
      <c r="GK12" s="9">
        <v>6.5789999999999997</v>
      </c>
      <c r="GL12" s="9">
        <v>13.629</v>
      </c>
      <c r="GM12" s="9">
        <v>7.4539999999999997</v>
      </c>
      <c r="GN12" s="9">
        <v>6.1749999999999998</v>
      </c>
      <c r="GO12" s="9">
        <v>6.5030000000000001</v>
      </c>
      <c r="GP12" s="9">
        <v>6.0990000000000002</v>
      </c>
      <c r="GQ12" s="9">
        <v>0.40400000000000003</v>
      </c>
      <c r="GR12" s="9">
        <v>3798.3240000000001</v>
      </c>
      <c r="GS12" s="9">
        <v>2023.098</v>
      </c>
      <c r="GT12" s="9">
        <v>1775.2249999999999</v>
      </c>
      <c r="GU12" s="9">
        <v>2654.8249999999998</v>
      </c>
      <c r="GV12" s="9">
        <v>1666.67</v>
      </c>
      <c r="GW12" s="9">
        <v>988.154</v>
      </c>
      <c r="GX12" s="9">
        <v>2334.069</v>
      </c>
      <c r="GY12" s="9">
        <v>1473.884</v>
      </c>
      <c r="GZ12" s="9">
        <v>860.18399999999997</v>
      </c>
      <c r="HA12" s="9">
        <v>320.75599999999997</v>
      </c>
      <c r="HB12" s="9">
        <v>192.786</v>
      </c>
      <c r="HC12" s="9">
        <v>127.97</v>
      </c>
      <c r="HD12" s="9">
        <v>301.69</v>
      </c>
      <c r="HE12" s="9">
        <v>178.09299999999999</v>
      </c>
      <c r="HF12" s="9">
        <v>123.59699999999999</v>
      </c>
      <c r="HG12" s="9">
        <v>19.065999999999999</v>
      </c>
      <c r="HH12" s="9">
        <v>14.693</v>
      </c>
      <c r="HI12" s="9">
        <v>4.3730000000000002</v>
      </c>
      <c r="HJ12" s="9">
        <v>1143.499</v>
      </c>
      <c r="HK12" s="9">
        <v>356.428</v>
      </c>
      <c r="HL12" s="9">
        <v>787.07100000000003</v>
      </c>
      <c r="HM12" s="9">
        <v>850.46400000000006</v>
      </c>
      <c r="HN12" s="9">
        <v>242.678</v>
      </c>
      <c r="HO12" s="9">
        <v>607.78599999999994</v>
      </c>
      <c r="HP12" s="9">
        <v>293.03500000000003</v>
      </c>
      <c r="HQ12" s="9">
        <v>113.75</v>
      </c>
      <c r="HR12" s="9">
        <v>179.286</v>
      </c>
      <c r="HS12" s="9">
        <v>136.923</v>
      </c>
      <c r="HT12" s="9">
        <v>45.487000000000002</v>
      </c>
      <c r="HU12" s="9">
        <v>91.436000000000007</v>
      </c>
      <c r="HV12" s="9">
        <v>156.11199999999999</v>
      </c>
      <c r="HW12" s="9">
        <v>68.263000000000005</v>
      </c>
      <c r="HX12" s="9">
        <v>87.849000000000004</v>
      </c>
      <c r="HY12" s="9">
        <v>3045.9630000000002</v>
      </c>
      <c r="HZ12" s="9">
        <v>1654.375</v>
      </c>
      <c r="IA12" s="9">
        <v>1391.588</v>
      </c>
      <c r="IB12" s="9">
        <v>2050.5320000000002</v>
      </c>
      <c r="IC12" s="9">
        <v>1328.48</v>
      </c>
      <c r="ID12" s="9">
        <v>722.05200000000002</v>
      </c>
      <c r="IE12" s="9">
        <v>1797.999</v>
      </c>
      <c r="IF12" s="9">
        <v>1190.192</v>
      </c>
      <c r="IG12" s="9">
        <v>607.80700000000002</v>
      </c>
      <c r="IH12" s="9">
        <v>252.53299999999999</v>
      </c>
      <c r="II12" s="9">
        <v>138.28800000000001</v>
      </c>
      <c r="IJ12" s="9">
        <v>114.244</v>
      </c>
      <c r="IK12" s="9">
        <v>238.95699999999999</v>
      </c>
      <c r="IL12" s="9">
        <v>127.042</v>
      </c>
      <c r="IM12" s="9">
        <v>111.91500000000001</v>
      </c>
      <c r="IN12" s="9">
        <v>13.576000000000001</v>
      </c>
      <c r="IO12" s="9">
        <v>11.247</v>
      </c>
      <c r="IP12" s="9">
        <v>2.3290000000000002</v>
      </c>
      <c r="IQ12" s="9">
        <v>995.43100000000004</v>
      </c>
    </row>
    <row r="13" spans="1:251">
      <c r="A13" s="10">
        <v>42767</v>
      </c>
      <c r="B13" s="9">
        <v>11841.629000000001</v>
      </c>
      <c r="C13" s="9">
        <v>6297.8760000000002</v>
      </c>
      <c r="D13" s="9">
        <v>5543.7529999999997</v>
      </c>
      <c r="E13" s="9">
        <v>8070.1509999999998</v>
      </c>
      <c r="F13" s="9">
        <v>5136.9759999999997</v>
      </c>
      <c r="G13" s="9">
        <v>2933.1750000000002</v>
      </c>
      <c r="H13" s="9">
        <v>6955.84</v>
      </c>
      <c r="I13" s="9">
        <v>4487.4589999999998</v>
      </c>
      <c r="J13" s="9">
        <v>2468.3809999999999</v>
      </c>
      <c r="K13" s="9">
        <v>1114.3109999999999</v>
      </c>
      <c r="L13" s="9">
        <v>649.51700000000005</v>
      </c>
      <c r="M13" s="9">
        <v>464.79399999999998</v>
      </c>
      <c r="N13" s="9">
        <v>1031.155</v>
      </c>
      <c r="O13" s="9">
        <v>592.54</v>
      </c>
      <c r="P13" s="9">
        <v>438.61500000000001</v>
      </c>
      <c r="Q13" s="9">
        <v>83.156000000000006</v>
      </c>
      <c r="R13" s="9">
        <v>56.976999999999997</v>
      </c>
      <c r="S13" s="9">
        <v>26.178999999999998</v>
      </c>
      <c r="T13" s="9">
        <v>3771.4789999999998</v>
      </c>
      <c r="U13" s="9">
        <v>1160.9000000000001</v>
      </c>
      <c r="V13" s="9">
        <v>2610.578</v>
      </c>
      <c r="W13" s="9">
        <v>2748.9560000000001</v>
      </c>
      <c r="X13" s="9">
        <v>759.51099999999997</v>
      </c>
      <c r="Y13" s="9">
        <v>1989.4449999999999</v>
      </c>
      <c r="Z13" s="9">
        <v>1022.523</v>
      </c>
      <c r="AA13" s="9">
        <v>401.38900000000001</v>
      </c>
      <c r="AB13" s="9">
        <v>621.13400000000001</v>
      </c>
      <c r="AC13" s="9">
        <v>488.08300000000003</v>
      </c>
      <c r="AD13" s="9">
        <v>149.17699999999999</v>
      </c>
      <c r="AE13" s="9">
        <v>338.90699999999998</v>
      </c>
      <c r="AF13" s="9">
        <v>534.43899999999996</v>
      </c>
      <c r="AG13" s="9">
        <v>252.21199999999999</v>
      </c>
      <c r="AH13" s="9">
        <v>282.22699999999998</v>
      </c>
      <c r="AI13" s="9">
        <v>11382.762000000001</v>
      </c>
      <c r="AJ13" s="9">
        <v>6022.14</v>
      </c>
      <c r="AK13" s="9">
        <v>5360.6220000000003</v>
      </c>
      <c r="AL13" s="9">
        <v>7875.2650000000003</v>
      </c>
      <c r="AM13" s="9">
        <v>4993.3649999999998</v>
      </c>
      <c r="AN13" s="9">
        <v>2881.9</v>
      </c>
      <c r="AO13" s="9">
        <v>6789.143</v>
      </c>
      <c r="AP13" s="9">
        <v>4364.8919999999998</v>
      </c>
      <c r="AQ13" s="9">
        <v>2424.2510000000002</v>
      </c>
      <c r="AR13" s="9">
        <v>1086.1220000000001</v>
      </c>
      <c r="AS13" s="9">
        <v>628.47299999999996</v>
      </c>
      <c r="AT13" s="9">
        <v>457.649</v>
      </c>
      <c r="AU13" s="9">
        <v>1004.365</v>
      </c>
      <c r="AV13" s="9">
        <v>572.46900000000005</v>
      </c>
      <c r="AW13" s="9">
        <v>431.89600000000002</v>
      </c>
      <c r="AX13" s="9">
        <v>81.757000000000005</v>
      </c>
      <c r="AY13" s="9">
        <v>56.003</v>
      </c>
      <c r="AZ13" s="9">
        <v>25.754000000000001</v>
      </c>
      <c r="BA13" s="9">
        <v>3507.4969999999998</v>
      </c>
      <c r="BB13" s="9">
        <v>1028.7750000000001</v>
      </c>
      <c r="BC13" s="9">
        <v>2478.7220000000002</v>
      </c>
      <c r="BD13" s="9">
        <v>2503.6089999999999</v>
      </c>
      <c r="BE13" s="9">
        <v>639.07100000000003</v>
      </c>
      <c r="BF13" s="9">
        <v>1864.539</v>
      </c>
      <c r="BG13" s="9">
        <v>1003.8869999999999</v>
      </c>
      <c r="BH13" s="9">
        <v>389.70400000000001</v>
      </c>
      <c r="BI13" s="9">
        <v>614.18299999999999</v>
      </c>
      <c r="BJ13" s="9">
        <v>474.69200000000001</v>
      </c>
      <c r="BK13" s="9">
        <v>140.92699999999999</v>
      </c>
      <c r="BL13" s="9">
        <v>333.76499999999999</v>
      </c>
      <c r="BM13" s="9">
        <v>529.19500000000005</v>
      </c>
      <c r="BN13" s="9">
        <v>248.77699999999999</v>
      </c>
      <c r="BO13" s="9">
        <v>280.41800000000001</v>
      </c>
      <c r="BP13" s="9">
        <v>1799.3579999999999</v>
      </c>
      <c r="BQ13" s="9">
        <v>910.11599999999999</v>
      </c>
      <c r="BR13" s="9">
        <v>889.24099999999999</v>
      </c>
      <c r="BS13" s="9">
        <v>818.47400000000005</v>
      </c>
      <c r="BT13" s="9">
        <v>490.851</v>
      </c>
      <c r="BU13" s="9">
        <v>327.62299999999999</v>
      </c>
      <c r="BV13" s="9">
        <v>714.19299999999998</v>
      </c>
      <c r="BW13" s="9">
        <v>433.28899999999999</v>
      </c>
      <c r="BX13" s="9">
        <v>280.904</v>
      </c>
      <c r="BY13" s="9">
        <v>104.28100000000001</v>
      </c>
      <c r="BZ13" s="9">
        <v>57.561999999999998</v>
      </c>
      <c r="CA13" s="9">
        <v>46.719000000000001</v>
      </c>
      <c r="CB13" s="9">
        <v>91.897999999999996</v>
      </c>
      <c r="CC13" s="9">
        <v>51.121000000000002</v>
      </c>
      <c r="CD13" s="9">
        <v>40.777000000000001</v>
      </c>
      <c r="CE13" s="9">
        <v>12.382</v>
      </c>
      <c r="CF13" s="9">
        <v>6.4409999999999998</v>
      </c>
      <c r="CG13" s="9">
        <v>5.9420000000000002</v>
      </c>
      <c r="CH13" s="9">
        <v>980.88400000000001</v>
      </c>
      <c r="CI13" s="9">
        <v>419.26499999999999</v>
      </c>
      <c r="CJ13" s="9">
        <v>561.61800000000005</v>
      </c>
      <c r="CK13" s="9">
        <v>609.91099999999994</v>
      </c>
      <c r="CL13" s="9">
        <v>251.78</v>
      </c>
      <c r="CM13" s="9">
        <v>358.13200000000001</v>
      </c>
      <c r="CN13" s="9">
        <v>370.97199999999998</v>
      </c>
      <c r="CO13" s="9">
        <v>167.48500000000001</v>
      </c>
      <c r="CP13" s="9">
        <v>203.48699999999999</v>
      </c>
      <c r="CQ13" s="9">
        <v>204.33799999999999</v>
      </c>
      <c r="CR13" s="9">
        <v>88.629000000000005</v>
      </c>
      <c r="CS13" s="9">
        <v>115.709</v>
      </c>
      <c r="CT13" s="9">
        <v>166.63399999999999</v>
      </c>
      <c r="CU13" s="9">
        <v>78.856999999999999</v>
      </c>
      <c r="CV13" s="9">
        <v>87.777000000000001</v>
      </c>
      <c r="CW13" s="9">
        <v>5360.6580000000004</v>
      </c>
      <c r="CX13" s="9">
        <v>2902.6889999999999</v>
      </c>
      <c r="CY13" s="9">
        <v>2457.9679999999998</v>
      </c>
      <c r="CZ13" s="9">
        <v>4056.64</v>
      </c>
      <c r="DA13" s="9">
        <v>2584.2399999999998</v>
      </c>
      <c r="DB13" s="9">
        <v>1472.4</v>
      </c>
      <c r="DC13" s="9">
        <v>3499.9119999999998</v>
      </c>
      <c r="DD13" s="9">
        <v>2267.136</v>
      </c>
      <c r="DE13" s="9">
        <v>1232.777</v>
      </c>
      <c r="DF13" s="9">
        <v>556.72799999999995</v>
      </c>
      <c r="DG13" s="9">
        <v>317.10399999999998</v>
      </c>
      <c r="DH13" s="9">
        <v>239.624</v>
      </c>
      <c r="DI13" s="9">
        <v>523.12400000000002</v>
      </c>
      <c r="DJ13" s="9">
        <v>293.678</v>
      </c>
      <c r="DK13" s="9">
        <v>229.446</v>
      </c>
      <c r="DL13" s="9">
        <v>33.603999999999999</v>
      </c>
      <c r="DM13" s="9">
        <v>23.425999999999998</v>
      </c>
      <c r="DN13" s="9">
        <v>10.178000000000001</v>
      </c>
      <c r="DO13" s="9">
        <v>1304.0170000000001</v>
      </c>
      <c r="DP13" s="9">
        <v>318.44900000000001</v>
      </c>
      <c r="DQ13" s="9">
        <v>985.56799999999998</v>
      </c>
      <c r="DR13" s="9">
        <v>938.03599999999994</v>
      </c>
      <c r="DS13" s="9">
        <v>186.816</v>
      </c>
      <c r="DT13" s="9">
        <v>751.22</v>
      </c>
      <c r="DU13" s="9">
        <v>365.98099999999999</v>
      </c>
      <c r="DV13" s="9">
        <v>131.63300000000001</v>
      </c>
      <c r="DW13" s="9">
        <v>234.34800000000001</v>
      </c>
      <c r="DX13" s="9">
        <v>146.893</v>
      </c>
      <c r="DY13" s="9">
        <v>25.305</v>
      </c>
      <c r="DZ13" s="9">
        <v>121.58799999999999</v>
      </c>
      <c r="EA13" s="9">
        <v>219.089</v>
      </c>
      <c r="EB13" s="9">
        <v>106.32899999999999</v>
      </c>
      <c r="EC13" s="9">
        <v>112.76</v>
      </c>
      <c r="ED13" s="9">
        <v>4222.7470000000003</v>
      </c>
      <c r="EE13" s="9">
        <v>2209.3339999999998</v>
      </c>
      <c r="EF13" s="9">
        <v>2013.413</v>
      </c>
      <c r="EG13" s="9">
        <v>3000.1509999999998</v>
      </c>
      <c r="EH13" s="9">
        <v>1918.2739999999999</v>
      </c>
      <c r="EI13" s="9">
        <v>1081.877</v>
      </c>
      <c r="EJ13" s="9">
        <v>2575.038</v>
      </c>
      <c r="EK13" s="9">
        <v>1664.4680000000001</v>
      </c>
      <c r="EL13" s="9">
        <v>910.57</v>
      </c>
      <c r="EM13" s="9">
        <v>425.113</v>
      </c>
      <c r="EN13" s="9">
        <v>253.80600000000001</v>
      </c>
      <c r="EO13" s="9">
        <v>171.30699999999999</v>
      </c>
      <c r="EP13" s="9">
        <v>389.34199999999998</v>
      </c>
      <c r="EQ13" s="9">
        <v>227.67</v>
      </c>
      <c r="ER13" s="9">
        <v>161.673</v>
      </c>
      <c r="ES13" s="9">
        <v>35.771000000000001</v>
      </c>
      <c r="ET13" s="9">
        <v>26.137</v>
      </c>
      <c r="EU13" s="9">
        <v>9.6340000000000003</v>
      </c>
      <c r="EV13" s="9">
        <v>1222.596</v>
      </c>
      <c r="EW13" s="9">
        <v>291.06</v>
      </c>
      <c r="EX13" s="9">
        <v>931.53599999999994</v>
      </c>
      <c r="EY13" s="9">
        <v>955.66200000000003</v>
      </c>
      <c r="EZ13" s="9">
        <v>200.47499999999999</v>
      </c>
      <c r="FA13" s="9">
        <v>755.18700000000001</v>
      </c>
      <c r="FB13" s="9">
        <v>266.93400000000003</v>
      </c>
      <c r="FC13" s="9">
        <v>90.585999999999999</v>
      </c>
      <c r="FD13" s="9">
        <v>176.34800000000001</v>
      </c>
      <c r="FE13" s="9">
        <v>123.461</v>
      </c>
      <c r="FF13" s="9">
        <v>26.994</v>
      </c>
      <c r="FG13" s="9">
        <v>96.466999999999999</v>
      </c>
      <c r="FH13" s="9">
        <v>143.47300000000001</v>
      </c>
      <c r="FI13" s="9">
        <v>63.591999999999999</v>
      </c>
      <c r="FJ13" s="9">
        <v>79.881</v>
      </c>
      <c r="FK13" s="9">
        <v>458.86700000000002</v>
      </c>
      <c r="FL13" s="9">
        <v>275.73599999999999</v>
      </c>
      <c r="FM13" s="9">
        <v>183.131</v>
      </c>
      <c r="FN13" s="9">
        <v>194.88499999999999</v>
      </c>
      <c r="FO13" s="9">
        <v>143.61099999999999</v>
      </c>
      <c r="FP13" s="9">
        <v>51.274000000000001</v>
      </c>
      <c r="FQ13" s="9">
        <v>166.696</v>
      </c>
      <c r="FR13" s="9">
        <v>122.56699999999999</v>
      </c>
      <c r="FS13" s="9">
        <v>44.13</v>
      </c>
      <c r="FT13" s="9">
        <v>28.189</v>
      </c>
      <c r="FU13" s="9">
        <v>21.044</v>
      </c>
      <c r="FV13" s="9">
        <v>7.1449999999999996</v>
      </c>
      <c r="FW13" s="9">
        <v>26.79</v>
      </c>
      <c r="FX13" s="9">
        <v>20.07</v>
      </c>
      <c r="FY13" s="9">
        <v>6.72</v>
      </c>
      <c r="FZ13" s="9">
        <v>1.399</v>
      </c>
      <c r="GA13" s="9">
        <v>0.97399999999999998</v>
      </c>
      <c r="GB13" s="9">
        <v>0.42499999999999999</v>
      </c>
      <c r="GC13" s="9">
        <v>263.98200000000003</v>
      </c>
      <c r="GD13" s="9">
        <v>132.125</v>
      </c>
      <c r="GE13" s="9">
        <v>131.857</v>
      </c>
      <c r="GF13" s="9">
        <v>245.34700000000001</v>
      </c>
      <c r="GG13" s="9">
        <v>120.441</v>
      </c>
      <c r="GH13" s="9">
        <v>124.90600000000001</v>
      </c>
      <c r="GI13" s="9">
        <v>18.635000000000002</v>
      </c>
      <c r="GJ13" s="9">
        <v>11.685</v>
      </c>
      <c r="GK13" s="9">
        <v>6.9509999999999996</v>
      </c>
      <c r="GL13" s="9">
        <v>13.391</v>
      </c>
      <c r="GM13" s="9">
        <v>8.25</v>
      </c>
      <c r="GN13" s="9">
        <v>5.1420000000000003</v>
      </c>
      <c r="GO13" s="9">
        <v>5.2439999999999998</v>
      </c>
      <c r="GP13" s="9">
        <v>3.4350000000000001</v>
      </c>
      <c r="GQ13" s="9">
        <v>1.8089999999999999</v>
      </c>
      <c r="GR13" s="9">
        <v>3757.8319999999999</v>
      </c>
      <c r="GS13" s="9">
        <v>2008.6210000000001</v>
      </c>
      <c r="GT13" s="9">
        <v>1749.211</v>
      </c>
      <c r="GU13" s="9">
        <v>2616.5439999999999</v>
      </c>
      <c r="GV13" s="9">
        <v>1642.13</v>
      </c>
      <c r="GW13" s="9">
        <v>974.41399999999999</v>
      </c>
      <c r="GX13" s="9">
        <v>2264.7260000000001</v>
      </c>
      <c r="GY13" s="9">
        <v>1447.271</v>
      </c>
      <c r="GZ13" s="9">
        <v>817.45500000000004</v>
      </c>
      <c r="HA13" s="9">
        <v>351.81799999999998</v>
      </c>
      <c r="HB13" s="9">
        <v>194.85900000000001</v>
      </c>
      <c r="HC13" s="9">
        <v>156.959</v>
      </c>
      <c r="HD13" s="9">
        <v>328.06099999999998</v>
      </c>
      <c r="HE13" s="9">
        <v>179.63800000000001</v>
      </c>
      <c r="HF13" s="9">
        <v>148.423</v>
      </c>
      <c r="HG13" s="9">
        <v>23.757000000000001</v>
      </c>
      <c r="HH13" s="9">
        <v>15.221</v>
      </c>
      <c r="HI13" s="9">
        <v>8.5359999999999996</v>
      </c>
      <c r="HJ13" s="9">
        <v>1141.288</v>
      </c>
      <c r="HK13" s="9">
        <v>366.49099999999999</v>
      </c>
      <c r="HL13" s="9">
        <v>774.79700000000003</v>
      </c>
      <c r="HM13" s="9">
        <v>843.62699999999995</v>
      </c>
      <c r="HN13" s="9">
        <v>246.73699999999999</v>
      </c>
      <c r="HO13" s="9">
        <v>596.89</v>
      </c>
      <c r="HP13" s="9">
        <v>297.661</v>
      </c>
      <c r="HQ13" s="9">
        <v>119.754</v>
      </c>
      <c r="HR13" s="9">
        <v>177.90700000000001</v>
      </c>
      <c r="HS13" s="9">
        <v>134.97900000000001</v>
      </c>
      <c r="HT13" s="9">
        <v>44.009</v>
      </c>
      <c r="HU13" s="9">
        <v>90.97</v>
      </c>
      <c r="HV13" s="9">
        <v>162.68199999999999</v>
      </c>
      <c r="HW13" s="9">
        <v>75.745000000000005</v>
      </c>
      <c r="HX13" s="9">
        <v>86.936999999999998</v>
      </c>
      <c r="HY13" s="9">
        <v>3133.6770000000001</v>
      </c>
      <c r="HZ13" s="9">
        <v>1678.5730000000001</v>
      </c>
      <c r="IA13" s="9">
        <v>1455.104</v>
      </c>
      <c r="IB13" s="9">
        <v>2083.7190000000001</v>
      </c>
      <c r="IC13" s="9">
        <v>1350.825</v>
      </c>
      <c r="ID13" s="9">
        <v>732.89400000000001</v>
      </c>
      <c r="IE13" s="9">
        <v>1815.2270000000001</v>
      </c>
      <c r="IF13" s="9">
        <v>1190.578</v>
      </c>
      <c r="IG13" s="9">
        <v>624.649</v>
      </c>
      <c r="IH13" s="9">
        <v>268.49200000000002</v>
      </c>
      <c r="II13" s="9">
        <v>160.24600000000001</v>
      </c>
      <c r="IJ13" s="9">
        <v>108.246</v>
      </c>
      <c r="IK13" s="9">
        <v>252.61799999999999</v>
      </c>
      <c r="IL13" s="9">
        <v>148.905</v>
      </c>
      <c r="IM13" s="9">
        <v>103.71299999999999</v>
      </c>
      <c r="IN13" s="9">
        <v>15.874000000000001</v>
      </c>
      <c r="IO13" s="9">
        <v>11.342000000000001</v>
      </c>
      <c r="IP13" s="9">
        <v>4.5330000000000004</v>
      </c>
      <c r="IQ13" s="9">
        <v>1049.9590000000001</v>
      </c>
    </row>
    <row r="14" spans="1:251">
      <c r="A14" s="10">
        <v>43132</v>
      </c>
      <c r="B14" s="9">
        <v>12192.684999999999</v>
      </c>
      <c r="C14" s="9">
        <v>6433.268</v>
      </c>
      <c r="D14" s="9">
        <v>5759.4160000000002</v>
      </c>
      <c r="E14" s="9">
        <v>8353.7900000000009</v>
      </c>
      <c r="F14" s="9">
        <v>5259.8059999999996</v>
      </c>
      <c r="G14" s="9">
        <v>3093.9839999999999</v>
      </c>
      <c r="H14" s="9">
        <v>7203.5860000000002</v>
      </c>
      <c r="I14" s="9">
        <v>4585.268</v>
      </c>
      <c r="J14" s="9">
        <v>2618.317</v>
      </c>
      <c r="K14" s="9">
        <v>1150.2049999999999</v>
      </c>
      <c r="L14" s="9">
        <v>674.53800000000001</v>
      </c>
      <c r="M14" s="9">
        <v>475.66699999999997</v>
      </c>
      <c r="N14" s="9">
        <v>1072.672</v>
      </c>
      <c r="O14" s="9">
        <v>613.38300000000004</v>
      </c>
      <c r="P14" s="9">
        <v>459.28899999999999</v>
      </c>
      <c r="Q14" s="9">
        <v>77.531999999999996</v>
      </c>
      <c r="R14" s="9">
        <v>61.155000000000001</v>
      </c>
      <c r="S14" s="9">
        <v>16.376999999999999</v>
      </c>
      <c r="T14" s="9">
        <v>3838.895</v>
      </c>
      <c r="U14" s="9">
        <v>1173.462</v>
      </c>
      <c r="V14" s="9">
        <v>2665.4319999999998</v>
      </c>
      <c r="W14" s="9">
        <v>2810.143</v>
      </c>
      <c r="X14" s="9">
        <v>780.78300000000002</v>
      </c>
      <c r="Y14" s="9">
        <v>2029.36</v>
      </c>
      <c r="Z14" s="9">
        <v>1028.752</v>
      </c>
      <c r="AA14" s="9">
        <v>392.67899999999997</v>
      </c>
      <c r="AB14" s="9">
        <v>636.072</v>
      </c>
      <c r="AC14" s="9">
        <v>494.21699999999998</v>
      </c>
      <c r="AD14" s="9">
        <v>160.429</v>
      </c>
      <c r="AE14" s="9">
        <v>333.78800000000001</v>
      </c>
      <c r="AF14" s="9">
        <v>534.53499999999997</v>
      </c>
      <c r="AG14" s="9">
        <v>232.251</v>
      </c>
      <c r="AH14" s="9">
        <v>302.28399999999999</v>
      </c>
      <c r="AI14" s="9">
        <v>11673.156000000001</v>
      </c>
      <c r="AJ14" s="9">
        <v>6120.0429999999997</v>
      </c>
      <c r="AK14" s="9">
        <v>5553.1130000000003</v>
      </c>
      <c r="AL14" s="9">
        <v>8117.2809999999999</v>
      </c>
      <c r="AM14" s="9">
        <v>5088.2150000000001</v>
      </c>
      <c r="AN14" s="9">
        <v>3029.0659999999998</v>
      </c>
      <c r="AO14" s="9">
        <v>7012.0780000000004</v>
      </c>
      <c r="AP14" s="9">
        <v>4443.6170000000002</v>
      </c>
      <c r="AQ14" s="9">
        <v>2568.4609999999998</v>
      </c>
      <c r="AR14" s="9">
        <v>1105.203</v>
      </c>
      <c r="AS14" s="9">
        <v>644.59799999999996</v>
      </c>
      <c r="AT14" s="9">
        <v>460.60500000000002</v>
      </c>
      <c r="AU14" s="9">
        <v>1032.5820000000001</v>
      </c>
      <c r="AV14" s="9">
        <v>587.45600000000002</v>
      </c>
      <c r="AW14" s="9">
        <v>445.12599999999998</v>
      </c>
      <c r="AX14" s="9">
        <v>72.620999999999995</v>
      </c>
      <c r="AY14" s="9">
        <v>57.142000000000003</v>
      </c>
      <c r="AZ14" s="9">
        <v>15.478999999999999</v>
      </c>
      <c r="BA14" s="9">
        <v>3555.875</v>
      </c>
      <c r="BB14" s="9">
        <v>1031.828</v>
      </c>
      <c r="BC14" s="9">
        <v>2524.047</v>
      </c>
      <c r="BD14" s="9">
        <v>2550.6590000000001</v>
      </c>
      <c r="BE14" s="9">
        <v>654.25800000000004</v>
      </c>
      <c r="BF14" s="9">
        <v>1896.4010000000001</v>
      </c>
      <c r="BG14" s="9">
        <v>1005.216</v>
      </c>
      <c r="BH14" s="9">
        <v>377.57</v>
      </c>
      <c r="BI14" s="9">
        <v>627.64599999999996</v>
      </c>
      <c r="BJ14" s="9">
        <v>476.34100000000001</v>
      </c>
      <c r="BK14" s="9">
        <v>148.48599999999999</v>
      </c>
      <c r="BL14" s="9">
        <v>327.85599999999999</v>
      </c>
      <c r="BM14" s="9">
        <v>528.87400000000002</v>
      </c>
      <c r="BN14" s="9">
        <v>229.084</v>
      </c>
      <c r="BO14" s="9">
        <v>299.79000000000002</v>
      </c>
      <c r="BP14" s="9">
        <v>1855.3589999999999</v>
      </c>
      <c r="BQ14" s="9">
        <v>936.69399999999996</v>
      </c>
      <c r="BR14" s="9">
        <v>918.66499999999996</v>
      </c>
      <c r="BS14" s="9">
        <v>898.91200000000003</v>
      </c>
      <c r="BT14" s="9">
        <v>534.37099999999998</v>
      </c>
      <c r="BU14" s="9">
        <v>364.541</v>
      </c>
      <c r="BV14" s="9">
        <v>785.25900000000001</v>
      </c>
      <c r="BW14" s="9">
        <v>468.06599999999997</v>
      </c>
      <c r="BX14" s="9">
        <v>317.19299999999998</v>
      </c>
      <c r="BY14" s="9">
        <v>113.65300000000001</v>
      </c>
      <c r="BZ14" s="9">
        <v>66.305000000000007</v>
      </c>
      <c r="CA14" s="9">
        <v>47.347000000000001</v>
      </c>
      <c r="CB14" s="9">
        <v>104.441</v>
      </c>
      <c r="CC14" s="9">
        <v>60.03</v>
      </c>
      <c r="CD14" s="9">
        <v>44.411999999999999</v>
      </c>
      <c r="CE14" s="9">
        <v>9.2110000000000003</v>
      </c>
      <c r="CF14" s="9">
        <v>6.2759999999999998</v>
      </c>
      <c r="CG14" s="9">
        <v>2.9350000000000001</v>
      </c>
      <c r="CH14" s="9">
        <v>956.447</v>
      </c>
      <c r="CI14" s="9">
        <v>402.32299999999998</v>
      </c>
      <c r="CJ14" s="9">
        <v>554.125</v>
      </c>
      <c r="CK14" s="9">
        <v>598.63499999999999</v>
      </c>
      <c r="CL14" s="9">
        <v>243.226</v>
      </c>
      <c r="CM14" s="9">
        <v>355.40899999999999</v>
      </c>
      <c r="CN14" s="9">
        <v>357.81200000000001</v>
      </c>
      <c r="CO14" s="9">
        <v>159.09700000000001</v>
      </c>
      <c r="CP14" s="9">
        <v>198.71600000000001</v>
      </c>
      <c r="CQ14" s="9">
        <v>191.47</v>
      </c>
      <c r="CR14" s="9">
        <v>88.06</v>
      </c>
      <c r="CS14" s="9">
        <v>103.41</v>
      </c>
      <c r="CT14" s="9">
        <v>166.34200000000001</v>
      </c>
      <c r="CU14" s="9">
        <v>71.036000000000001</v>
      </c>
      <c r="CV14" s="9">
        <v>95.305999999999997</v>
      </c>
      <c r="CW14" s="9">
        <v>5508.1469999999999</v>
      </c>
      <c r="CX14" s="9">
        <v>2934.7179999999998</v>
      </c>
      <c r="CY14" s="9">
        <v>2573.4299999999998</v>
      </c>
      <c r="CZ14" s="9">
        <v>4131.0360000000001</v>
      </c>
      <c r="DA14" s="9">
        <v>2602.444</v>
      </c>
      <c r="DB14" s="9">
        <v>1528.5920000000001</v>
      </c>
      <c r="DC14" s="9">
        <v>3573.2559999999999</v>
      </c>
      <c r="DD14" s="9">
        <v>2282.2049999999999</v>
      </c>
      <c r="DE14" s="9">
        <v>1291.0509999999999</v>
      </c>
      <c r="DF14" s="9">
        <v>557.78</v>
      </c>
      <c r="DG14" s="9">
        <v>320.23899999999998</v>
      </c>
      <c r="DH14" s="9">
        <v>237.541</v>
      </c>
      <c r="DI14" s="9">
        <v>523.31700000000001</v>
      </c>
      <c r="DJ14" s="9">
        <v>291.12200000000001</v>
      </c>
      <c r="DK14" s="9">
        <v>232.19499999999999</v>
      </c>
      <c r="DL14" s="9">
        <v>34.463000000000001</v>
      </c>
      <c r="DM14" s="9">
        <v>29.117000000000001</v>
      </c>
      <c r="DN14" s="9">
        <v>5.3460000000000001</v>
      </c>
      <c r="DO14" s="9">
        <v>1377.1110000000001</v>
      </c>
      <c r="DP14" s="9">
        <v>332.27300000000002</v>
      </c>
      <c r="DQ14" s="9">
        <v>1044.838</v>
      </c>
      <c r="DR14" s="9">
        <v>1017.208</v>
      </c>
      <c r="DS14" s="9">
        <v>207.69499999999999</v>
      </c>
      <c r="DT14" s="9">
        <v>809.51199999999994</v>
      </c>
      <c r="DU14" s="9">
        <v>359.90300000000002</v>
      </c>
      <c r="DV14" s="9">
        <v>124.578</v>
      </c>
      <c r="DW14" s="9">
        <v>235.32499999999999</v>
      </c>
      <c r="DX14" s="9">
        <v>143.37299999999999</v>
      </c>
      <c r="DY14" s="9">
        <v>27.478000000000002</v>
      </c>
      <c r="DZ14" s="9">
        <v>115.895</v>
      </c>
      <c r="EA14" s="9">
        <v>216.53100000000001</v>
      </c>
      <c r="EB14" s="9">
        <v>97.1</v>
      </c>
      <c r="EC14" s="9">
        <v>119.43</v>
      </c>
      <c r="ED14" s="9">
        <v>4309.6490000000003</v>
      </c>
      <c r="EE14" s="9">
        <v>2248.6309999999999</v>
      </c>
      <c r="EF14" s="9">
        <v>2061.0189999999998</v>
      </c>
      <c r="EG14" s="9">
        <v>3087.3330000000001</v>
      </c>
      <c r="EH14" s="9">
        <v>1951.3989999999999</v>
      </c>
      <c r="EI14" s="9">
        <v>1135.934</v>
      </c>
      <c r="EJ14" s="9">
        <v>2653.5619999999999</v>
      </c>
      <c r="EK14" s="9">
        <v>1693.346</v>
      </c>
      <c r="EL14" s="9">
        <v>960.21600000000001</v>
      </c>
      <c r="EM14" s="9">
        <v>433.77100000000002</v>
      </c>
      <c r="EN14" s="9">
        <v>258.053</v>
      </c>
      <c r="EO14" s="9">
        <v>175.71700000000001</v>
      </c>
      <c r="EP14" s="9">
        <v>404.82400000000001</v>
      </c>
      <c r="EQ14" s="9">
        <v>236.304</v>
      </c>
      <c r="ER14" s="9">
        <v>168.52</v>
      </c>
      <c r="ES14" s="9">
        <v>28.946999999999999</v>
      </c>
      <c r="ET14" s="9">
        <v>21.748999999999999</v>
      </c>
      <c r="EU14" s="9">
        <v>7.1980000000000004</v>
      </c>
      <c r="EV14" s="9">
        <v>1222.316</v>
      </c>
      <c r="EW14" s="9">
        <v>297.23200000000003</v>
      </c>
      <c r="EX14" s="9">
        <v>925.08500000000004</v>
      </c>
      <c r="EY14" s="9">
        <v>934.81700000000001</v>
      </c>
      <c r="EZ14" s="9">
        <v>203.33699999999999</v>
      </c>
      <c r="FA14" s="9">
        <v>731.48</v>
      </c>
      <c r="FB14" s="9">
        <v>287.5</v>
      </c>
      <c r="FC14" s="9">
        <v>93.894999999999996</v>
      </c>
      <c r="FD14" s="9">
        <v>193.60499999999999</v>
      </c>
      <c r="FE14" s="9">
        <v>141.49799999999999</v>
      </c>
      <c r="FF14" s="9">
        <v>32.948</v>
      </c>
      <c r="FG14" s="9">
        <v>108.551</v>
      </c>
      <c r="FH14" s="9">
        <v>146.001</v>
      </c>
      <c r="FI14" s="9">
        <v>60.947000000000003</v>
      </c>
      <c r="FJ14" s="9">
        <v>85.054000000000002</v>
      </c>
      <c r="FK14" s="9">
        <v>519.529</v>
      </c>
      <c r="FL14" s="9">
        <v>313.226</v>
      </c>
      <c r="FM14" s="9">
        <v>206.303</v>
      </c>
      <c r="FN14" s="9">
        <v>236.50899999999999</v>
      </c>
      <c r="FO14" s="9">
        <v>171.59100000000001</v>
      </c>
      <c r="FP14" s="9">
        <v>64.918000000000006</v>
      </c>
      <c r="FQ14" s="9">
        <v>191.50800000000001</v>
      </c>
      <c r="FR14" s="9">
        <v>141.65100000000001</v>
      </c>
      <c r="FS14" s="9">
        <v>49.856999999999999</v>
      </c>
      <c r="FT14" s="9">
        <v>45.000999999999998</v>
      </c>
      <c r="FU14" s="9">
        <v>29.94</v>
      </c>
      <c r="FV14" s="9">
        <v>15.061</v>
      </c>
      <c r="FW14" s="9">
        <v>40.090000000000003</v>
      </c>
      <c r="FX14" s="9">
        <v>25.927</v>
      </c>
      <c r="FY14" s="9">
        <v>14.163</v>
      </c>
      <c r="FZ14" s="9">
        <v>4.9109999999999996</v>
      </c>
      <c r="GA14" s="9">
        <v>4.0129999999999999</v>
      </c>
      <c r="GB14" s="9">
        <v>0.89800000000000002</v>
      </c>
      <c r="GC14" s="9">
        <v>283.02</v>
      </c>
      <c r="GD14" s="9">
        <v>141.63499999999999</v>
      </c>
      <c r="GE14" s="9">
        <v>141.38499999999999</v>
      </c>
      <c r="GF14" s="9">
        <v>259.48399999999998</v>
      </c>
      <c r="GG14" s="9">
        <v>126.52500000000001</v>
      </c>
      <c r="GH14" s="9">
        <v>132.959</v>
      </c>
      <c r="GI14" s="9">
        <v>23.536000000000001</v>
      </c>
      <c r="GJ14" s="9">
        <v>15.11</v>
      </c>
      <c r="GK14" s="9">
        <v>8.4260000000000002</v>
      </c>
      <c r="GL14" s="9">
        <v>17.875</v>
      </c>
      <c r="GM14" s="9">
        <v>11.943</v>
      </c>
      <c r="GN14" s="9">
        <v>5.9320000000000004</v>
      </c>
      <c r="GO14" s="9">
        <v>5.6609999999999996</v>
      </c>
      <c r="GP14" s="9">
        <v>3.1669999999999998</v>
      </c>
      <c r="GQ14" s="9">
        <v>2.4940000000000002</v>
      </c>
      <c r="GR14" s="9">
        <v>3895.1709999999998</v>
      </c>
      <c r="GS14" s="9">
        <v>2061.8760000000002</v>
      </c>
      <c r="GT14" s="9">
        <v>1833.296</v>
      </c>
      <c r="GU14" s="9">
        <v>2708.5810000000001</v>
      </c>
      <c r="GV14" s="9">
        <v>1697.3779999999999</v>
      </c>
      <c r="GW14" s="9">
        <v>1011.203</v>
      </c>
      <c r="GX14" s="9">
        <v>2361.846</v>
      </c>
      <c r="GY14" s="9">
        <v>1497.76</v>
      </c>
      <c r="GZ14" s="9">
        <v>864.08699999999999</v>
      </c>
      <c r="HA14" s="9">
        <v>346.73500000000001</v>
      </c>
      <c r="HB14" s="9">
        <v>199.61799999999999</v>
      </c>
      <c r="HC14" s="9">
        <v>147.11699999999999</v>
      </c>
      <c r="HD14" s="9">
        <v>328.49700000000001</v>
      </c>
      <c r="HE14" s="9">
        <v>185.255</v>
      </c>
      <c r="HF14" s="9">
        <v>143.24199999999999</v>
      </c>
      <c r="HG14" s="9">
        <v>18.236999999999998</v>
      </c>
      <c r="HH14" s="9">
        <v>14.363</v>
      </c>
      <c r="HI14" s="9">
        <v>3.875</v>
      </c>
      <c r="HJ14" s="9">
        <v>1186.5899999999999</v>
      </c>
      <c r="HK14" s="9">
        <v>364.49799999999999</v>
      </c>
      <c r="HL14" s="9">
        <v>822.09199999999998</v>
      </c>
      <c r="HM14" s="9">
        <v>865.51599999999996</v>
      </c>
      <c r="HN14" s="9">
        <v>242.73</v>
      </c>
      <c r="HO14" s="9">
        <v>622.78599999999994</v>
      </c>
      <c r="HP14" s="9">
        <v>321.07400000000001</v>
      </c>
      <c r="HQ14" s="9">
        <v>121.768</v>
      </c>
      <c r="HR14" s="9">
        <v>199.30600000000001</v>
      </c>
      <c r="HS14" s="9">
        <v>152.18199999999999</v>
      </c>
      <c r="HT14" s="9">
        <v>51.098999999999997</v>
      </c>
      <c r="HU14" s="9">
        <v>101.083</v>
      </c>
      <c r="HV14" s="9">
        <v>168.892</v>
      </c>
      <c r="HW14" s="9">
        <v>70.668000000000006</v>
      </c>
      <c r="HX14" s="9">
        <v>98.222999999999999</v>
      </c>
      <c r="HY14" s="9">
        <v>3198.8319999999999</v>
      </c>
      <c r="HZ14" s="9">
        <v>1708.5329999999999</v>
      </c>
      <c r="IA14" s="9">
        <v>1490.299</v>
      </c>
      <c r="IB14" s="9">
        <v>2173.4119999999998</v>
      </c>
      <c r="IC14" s="9">
        <v>1386.732</v>
      </c>
      <c r="ID14" s="9">
        <v>786.67899999999997</v>
      </c>
      <c r="IE14" s="9">
        <v>1893.35</v>
      </c>
      <c r="IF14" s="9">
        <v>1220.422</v>
      </c>
      <c r="IG14" s="9">
        <v>672.92700000000002</v>
      </c>
      <c r="IH14" s="9">
        <v>280.06200000000001</v>
      </c>
      <c r="II14" s="9">
        <v>166.31</v>
      </c>
      <c r="IJ14" s="9">
        <v>113.752</v>
      </c>
      <c r="IK14" s="9">
        <v>261.99299999999999</v>
      </c>
      <c r="IL14" s="9">
        <v>152.45699999999999</v>
      </c>
      <c r="IM14" s="9">
        <v>109.536</v>
      </c>
      <c r="IN14" s="9">
        <v>18.068999999999999</v>
      </c>
      <c r="IO14" s="9">
        <v>13.853</v>
      </c>
      <c r="IP14" s="9">
        <v>4.2160000000000002</v>
      </c>
      <c r="IQ14" s="9">
        <v>1025.42</v>
      </c>
    </row>
    <row r="15" spans="1:251">
      <c r="A15" s="10">
        <v>43497</v>
      </c>
      <c r="B15" s="9">
        <v>12497.77</v>
      </c>
      <c r="C15" s="9">
        <v>6602.4189999999999</v>
      </c>
      <c r="D15" s="9">
        <v>5895.3519999999999</v>
      </c>
      <c r="E15" s="9">
        <v>8564.0329999999994</v>
      </c>
      <c r="F15" s="9">
        <v>5376.3639999999996</v>
      </c>
      <c r="G15" s="9">
        <v>3187.6689999999999</v>
      </c>
      <c r="H15" s="9">
        <v>7410.2139999999999</v>
      </c>
      <c r="I15" s="9">
        <v>4708.357</v>
      </c>
      <c r="J15" s="9">
        <v>2701.8560000000002</v>
      </c>
      <c r="K15" s="9">
        <v>1153.819</v>
      </c>
      <c r="L15" s="9">
        <v>668.00599999999997</v>
      </c>
      <c r="M15" s="9">
        <v>485.81299999999999</v>
      </c>
      <c r="N15" s="9">
        <v>1070.1420000000001</v>
      </c>
      <c r="O15" s="9">
        <v>608.74699999999996</v>
      </c>
      <c r="P15" s="9">
        <v>461.39499999999998</v>
      </c>
      <c r="Q15" s="9">
        <v>83.677000000000007</v>
      </c>
      <c r="R15" s="9">
        <v>59.259</v>
      </c>
      <c r="S15" s="9">
        <v>24.417999999999999</v>
      </c>
      <c r="T15" s="9">
        <v>3933.7379999999998</v>
      </c>
      <c r="U15" s="9">
        <v>1226.0550000000001</v>
      </c>
      <c r="V15" s="9">
        <v>2707.683</v>
      </c>
      <c r="W15" s="9">
        <v>2928.431</v>
      </c>
      <c r="X15" s="9">
        <v>835.55799999999999</v>
      </c>
      <c r="Y15" s="9">
        <v>2092.8739999999998</v>
      </c>
      <c r="Z15" s="9">
        <v>1005.307</v>
      </c>
      <c r="AA15" s="9">
        <v>390.49700000000001</v>
      </c>
      <c r="AB15" s="9">
        <v>614.80899999999997</v>
      </c>
      <c r="AC15" s="9">
        <v>489.68700000000001</v>
      </c>
      <c r="AD15" s="9">
        <v>158.303</v>
      </c>
      <c r="AE15" s="9">
        <v>331.38299999999998</v>
      </c>
      <c r="AF15" s="9">
        <v>515.62</v>
      </c>
      <c r="AG15" s="9">
        <v>232.19399999999999</v>
      </c>
      <c r="AH15" s="9">
        <v>283.42599999999999</v>
      </c>
      <c r="AI15" s="9">
        <v>11938.362999999999</v>
      </c>
      <c r="AJ15" s="9">
        <v>6257.8720000000003</v>
      </c>
      <c r="AK15" s="9">
        <v>5680.4920000000002</v>
      </c>
      <c r="AL15" s="9">
        <v>8314.5030000000006</v>
      </c>
      <c r="AM15" s="9">
        <v>5196.78</v>
      </c>
      <c r="AN15" s="9">
        <v>3117.7240000000002</v>
      </c>
      <c r="AO15" s="9">
        <v>7201.7430000000004</v>
      </c>
      <c r="AP15" s="9">
        <v>4553.826</v>
      </c>
      <c r="AQ15" s="9">
        <v>2647.9169999999999</v>
      </c>
      <c r="AR15" s="9">
        <v>1112.76</v>
      </c>
      <c r="AS15" s="9">
        <v>642.95299999999997</v>
      </c>
      <c r="AT15" s="9">
        <v>469.80700000000002</v>
      </c>
      <c r="AU15" s="9">
        <v>1033.2360000000001</v>
      </c>
      <c r="AV15" s="9">
        <v>586.75599999999997</v>
      </c>
      <c r="AW15" s="9">
        <v>446.48</v>
      </c>
      <c r="AX15" s="9">
        <v>79.524000000000001</v>
      </c>
      <c r="AY15" s="9">
        <v>56.198</v>
      </c>
      <c r="AZ15" s="9">
        <v>23.327000000000002</v>
      </c>
      <c r="BA15" s="9">
        <v>3623.86</v>
      </c>
      <c r="BB15" s="9">
        <v>1061.0920000000001</v>
      </c>
      <c r="BC15" s="9">
        <v>2562.768</v>
      </c>
      <c r="BD15" s="9">
        <v>2641.183</v>
      </c>
      <c r="BE15" s="9">
        <v>685.51199999999994</v>
      </c>
      <c r="BF15" s="9">
        <v>1955.671</v>
      </c>
      <c r="BG15" s="9">
        <v>982.67600000000004</v>
      </c>
      <c r="BH15" s="9">
        <v>375.58</v>
      </c>
      <c r="BI15" s="9">
        <v>607.096</v>
      </c>
      <c r="BJ15" s="9">
        <v>474.91500000000002</v>
      </c>
      <c r="BK15" s="9">
        <v>149.71199999999999</v>
      </c>
      <c r="BL15" s="9">
        <v>325.20400000000001</v>
      </c>
      <c r="BM15" s="9">
        <v>507.76100000000002</v>
      </c>
      <c r="BN15" s="9">
        <v>225.86799999999999</v>
      </c>
      <c r="BO15" s="9">
        <v>281.89299999999997</v>
      </c>
      <c r="BP15" s="9">
        <v>1926.6310000000001</v>
      </c>
      <c r="BQ15" s="9">
        <v>981.89499999999998</v>
      </c>
      <c r="BR15" s="9">
        <v>944.73599999999999</v>
      </c>
      <c r="BS15" s="9">
        <v>917.02800000000002</v>
      </c>
      <c r="BT15" s="9">
        <v>554.23500000000001</v>
      </c>
      <c r="BU15" s="9">
        <v>362.79300000000001</v>
      </c>
      <c r="BV15" s="9">
        <v>799.452</v>
      </c>
      <c r="BW15" s="9">
        <v>488.61599999999999</v>
      </c>
      <c r="BX15" s="9">
        <v>310.83600000000001</v>
      </c>
      <c r="BY15" s="9">
        <v>117.57599999999999</v>
      </c>
      <c r="BZ15" s="9">
        <v>65.619</v>
      </c>
      <c r="CA15" s="9">
        <v>51.956000000000003</v>
      </c>
      <c r="CB15" s="9">
        <v>104.639</v>
      </c>
      <c r="CC15" s="9">
        <v>56.362000000000002</v>
      </c>
      <c r="CD15" s="9">
        <v>48.277000000000001</v>
      </c>
      <c r="CE15" s="9">
        <v>12.936999999999999</v>
      </c>
      <c r="CF15" s="9">
        <v>9.2569999999999997</v>
      </c>
      <c r="CG15" s="9">
        <v>3.6789999999999998</v>
      </c>
      <c r="CH15" s="9">
        <v>1009.602</v>
      </c>
      <c r="CI15" s="9">
        <v>427.66</v>
      </c>
      <c r="CJ15" s="9">
        <v>581.94299999999998</v>
      </c>
      <c r="CK15" s="9">
        <v>652.86099999999999</v>
      </c>
      <c r="CL15" s="9">
        <v>277.74</v>
      </c>
      <c r="CM15" s="9">
        <v>375.12099999999998</v>
      </c>
      <c r="CN15" s="9">
        <v>356.74099999999999</v>
      </c>
      <c r="CO15" s="9">
        <v>149.91999999999999</v>
      </c>
      <c r="CP15" s="9">
        <v>206.822</v>
      </c>
      <c r="CQ15" s="9">
        <v>193.09800000000001</v>
      </c>
      <c r="CR15" s="9">
        <v>82.918000000000006</v>
      </c>
      <c r="CS15" s="9">
        <v>110.18</v>
      </c>
      <c r="CT15" s="9">
        <v>163.643</v>
      </c>
      <c r="CU15" s="9">
        <v>67.001999999999995</v>
      </c>
      <c r="CV15" s="9">
        <v>96.641000000000005</v>
      </c>
      <c r="CW15" s="9">
        <v>5624.866</v>
      </c>
      <c r="CX15" s="9">
        <v>2994.1489999999999</v>
      </c>
      <c r="CY15" s="9">
        <v>2630.7170000000001</v>
      </c>
      <c r="CZ15" s="9">
        <v>4248.5550000000003</v>
      </c>
      <c r="DA15" s="9">
        <v>2658.6379999999999</v>
      </c>
      <c r="DB15" s="9">
        <v>1589.9169999999999</v>
      </c>
      <c r="DC15" s="9">
        <v>3693.335</v>
      </c>
      <c r="DD15" s="9">
        <v>2344.4009999999998</v>
      </c>
      <c r="DE15" s="9">
        <v>1348.934</v>
      </c>
      <c r="DF15" s="9">
        <v>555.22</v>
      </c>
      <c r="DG15" s="9">
        <v>314.23700000000002</v>
      </c>
      <c r="DH15" s="9">
        <v>240.983</v>
      </c>
      <c r="DI15" s="9">
        <v>516.995</v>
      </c>
      <c r="DJ15" s="9">
        <v>289.27999999999997</v>
      </c>
      <c r="DK15" s="9">
        <v>227.714</v>
      </c>
      <c r="DL15" s="9">
        <v>38.225000000000001</v>
      </c>
      <c r="DM15" s="9">
        <v>24.956</v>
      </c>
      <c r="DN15" s="9">
        <v>13.269</v>
      </c>
      <c r="DO15" s="9">
        <v>1376.3119999999999</v>
      </c>
      <c r="DP15" s="9">
        <v>335.51100000000002</v>
      </c>
      <c r="DQ15" s="9">
        <v>1040.8</v>
      </c>
      <c r="DR15" s="9">
        <v>1011.6609999999999</v>
      </c>
      <c r="DS15" s="9">
        <v>200.084</v>
      </c>
      <c r="DT15" s="9">
        <v>811.57600000000002</v>
      </c>
      <c r="DU15" s="9">
        <v>364.65100000000001</v>
      </c>
      <c r="DV15" s="9">
        <v>135.42699999999999</v>
      </c>
      <c r="DW15" s="9">
        <v>229.22399999999999</v>
      </c>
      <c r="DX15" s="9">
        <v>160.03200000000001</v>
      </c>
      <c r="DY15" s="9">
        <v>38.540999999999997</v>
      </c>
      <c r="DZ15" s="9">
        <v>121.491</v>
      </c>
      <c r="EA15" s="9">
        <v>204.619</v>
      </c>
      <c r="EB15" s="9">
        <v>96.885999999999996</v>
      </c>
      <c r="EC15" s="9">
        <v>107.733</v>
      </c>
      <c r="ED15" s="9">
        <v>4386.866</v>
      </c>
      <c r="EE15" s="9">
        <v>2281.8270000000002</v>
      </c>
      <c r="EF15" s="9">
        <v>2105.0390000000002</v>
      </c>
      <c r="EG15" s="9">
        <v>3148.9209999999998</v>
      </c>
      <c r="EH15" s="9">
        <v>1983.9059999999999</v>
      </c>
      <c r="EI15" s="9">
        <v>1165.0139999999999</v>
      </c>
      <c r="EJ15" s="9">
        <v>2708.9560000000001</v>
      </c>
      <c r="EK15" s="9">
        <v>1720.809</v>
      </c>
      <c r="EL15" s="9">
        <v>988.14700000000005</v>
      </c>
      <c r="EM15" s="9">
        <v>439.96499999999997</v>
      </c>
      <c r="EN15" s="9">
        <v>263.09800000000001</v>
      </c>
      <c r="EO15" s="9">
        <v>176.86699999999999</v>
      </c>
      <c r="EP15" s="9">
        <v>411.60199999999998</v>
      </c>
      <c r="EQ15" s="9">
        <v>241.113</v>
      </c>
      <c r="ER15" s="9">
        <v>170.489</v>
      </c>
      <c r="ES15" s="9">
        <v>28.363</v>
      </c>
      <c r="ET15" s="9">
        <v>21.984000000000002</v>
      </c>
      <c r="EU15" s="9">
        <v>6.3780000000000001</v>
      </c>
      <c r="EV15" s="9">
        <v>1237.9459999999999</v>
      </c>
      <c r="EW15" s="9">
        <v>297.92099999999999</v>
      </c>
      <c r="EX15" s="9">
        <v>940.02499999999998</v>
      </c>
      <c r="EY15" s="9">
        <v>976.66099999999994</v>
      </c>
      <c r="EZ15" s="9">
        <v>207.68700000000001</v>
      </c>
      <c r="FA15" s="9">
        <v>768.97400000000005</v>
      </c>
      <c r="FB15" s="9">
        <v>261.28399999999999</v>
      </c>
      <c r="FC15" s="9">
        <v>90.233999999999995</v>
      </c>
      <c r="FD15" s="9">
        <v>171.05099999999999</v>
      </c>
      <c r="FE15" s="9">
        <v>121.785</v>
      </c>
      <c r="FF15" s="9">
        <v>28.253</v>
      </c>
      <c r="FG15" s="9">
        <v>93.531999999999996</v>
      </c>
      <c r="FH15" s="9">
        <v>139.5</v>
      </c>
      <c r="FI15" s="9">
        <v>61.981000000000002</v>
      </c>
      <c r="FJ15" s="9">
        <v>77.519000000000005</v>
      </c>
      <c r="FK15" s="9">
        <v>559.40700000000004</v>
      </c>
      <c r="FL15" s="9">
        <v>344.54700000000003</v>
      </c>
      <c r="FM15" s="9">
        <v>214.86</v>
      </c>
      <c r="FN15" s="9">
        <v>249.529</v>
      </c>
      <c r="FO15" s="9">
        <v>179.584</v>
      </c>
      <c r="FP15" s="9">
        <v>69.944999999999993</v>
      </c>
      <c r="FQ15" s="9">
        <v>208.47</v>
      </c>
      <c r="FR15" s="9">
        <v>154.53100000000001</v>
      </c>
      <c r="FS15" s="9">
        <v>53.939</v>
      </c>
      <c r="FT15" s="9">
        <v>41.058999999999997</v>
      </c>
      <c r="FU15" s="9">
        <v>25.053000000000001</v>
      </c>
      <c r="FV15" s="9">
        <v>16.006</v>
      </c>
      <c r="FW15" s="9">
        <v>36.905999999999999</v>
      </c>
      <c r="FX15" s="9">
        <v>21.992000000000001</v>
      </c>
      <c r="FY15" s="9">
        <v>14.914</v>
      </c>
      <c r="FZ15" s="9">
        <v>4.1529999999999996</v>
      </c>
      <c r="GA15" s="9">
        <v>3.0609999999999999</v>
      </c>
      <c r="GB15" s="9">
        <v>1.0920000000000001</v>
      </c>
      <c r="GC15" s="9">
        <v>309.87799999999999</v>
      </c>
      <c r="GD15" s="9">
        <v>164.96299999999999</v>
      </c>
      <c r="GE15" s="9">
        <v>144.91499999999999</v>
      </c>
      <c r="GF15" s="9">
        <v>287.24799999999999</v>
      </c>
      <c r="GG15" s="9">
        <v>150.04599999999999</v>
      </c>
      <c r="GH15" s="9">
        <v>137.202</v>
      </c>
      <c r="GI15" s="9">
        <v>22.63</v>
      </c>
      <c r="GJ15" s="9">
        <v>14.917</v>
      </c>
      <c r="GK15" s="9">
        <v>7.7130000000000001</v>
      </c>
      <c r="GL15" s="9">
        <v>14.771000000000001</v>
      </c>
      <c r="GM15" s="9">
        <v>8.5909999999999993</v>
      </c>
      <c r="GN15" s="9">
        <v>6.18</v>
      </c>
      <c r="GO15" s="9">
        <v>7.859</v>
      </c>
      <c r="GP15" s="9">
        <v>6.3259999999999996</v>
      </c>
      <c r="GQ15" s="9">
        <v>1.5329999999999999</v>
      </c>
      <c r="GR15" s="9">
        <v>4009.915</v>
      </c>
      <c r="GS15" s="9">
        <v>2123.038</v>
      </c>
      <c r="GT15" s="9">
        <v>1886.877</v>
      </c>
      <c r="GU15" s="9">
        <v>2765.4140000000002</v>
      </c>
      <c r="GV15" s="9">
        <v>1705.088</v>
      </c>
      <c r="GW15" s="9">
        <v>1060.326</v>
      </c>
      <c r="GX15" s="9">
        <v>2394.328</v>
      </c>
      <c r="GY15" s="9">
        <v>1499.973</v>
      </c>
      <c r="GZ15" s="9">
        <v>894.35500000000002</v>
      </c>
      <c r="HA15" s="9">
        <v>371.08600000000001</v>
      </c>
      <c r="HB15" s="9">
        <v>205.11500000000001</v>
      </c>
      <c r="HC15" s="9">
        <v>165.971</v>
      </c>
      <c r="HD15" s="9">
        <v>342.13299999999998</v>
      </c>
      <c r="HE15" s="9">
        <v>186.00299999999999</v>
      </c>
      <c r="HF15" s="9">
        <v>156.13</v>
      </c>
      <c r="HG15" s="9">
        <v>28.952999999999999</v>
      </c>
      <c r="HH15" s="9">
        <v>19.113</v>
      </c>
      <c r="HI15" s="9">
        <v>9.8409999999999993</v>
      </c>
      <c r="HJ15" s="9">
        <v>1244.501</v>
      </c>
      <c r="HK15" s="9">
        <v>417.95</v>
      </c>
      <c r="HL15" s="9">
        <v>826.55100000000004</v>
      </c>
      <c r="HM15" s="9">
        <v>953.21799999999996</v>
      </c>
      <c r="HN15" s="9">
        <v>299.55799999999999</v>
      </c>
      <c r="HO15" s="9">
        <v>653.66</v>
      </c>
      <c r="HP15" s="9">
        <v>291.28300000000002</v>
      </c>
      <c r="HQ15" s="9">
        <v>118.39100000000001</v>
      </c>
      <c r="HR15" s="9">
        <v>172.89099999999999</v>
      </c>
      <c r="HS15" s="9">
        <v>142.29300000000001</v>
      </c>
      <c r="HT15" s="9">
        <v>48.298999999999999</v>
      </c>
      <c r="HU15" s="9">
        <v>93.995000000000005</v>
      </c>
      <c r="HV15" s="9">
        <v>148.989</v>
      </c>
      <c r="HW15" s="9">
        <v>70.093000000000004</v>
      </c>
      <c r="HX15" s="9">
        <v>78.896000000000001</v>
      </c>
      <c r="HY15" s="9">
        <v>3309.8339999999998</v>
      </c>
      <c r="HZ15" s="9">
        <v>1766.2349999999999</v>
      </c>
      <c r="IA15" s="9">
        <v>1543.5989999999999</v>
      </c>
      <c r="IB15" s="9">
        <v>2263.8420000000001</v>
      </c>
      <c r="IC15" s="9">
        <v>1440.43</v>
      </c>
      <c r="ID15" s="9">
        <v>823.41200000000003</v>
      </c>
      <c r="IE15" s="9">
        <v>1990.5160000000001</v>
      </c>
      <c r="IF15" s="9">
        <v>1279.0250000000001</v>
      </c>
      <c r="IG15" s="9">
        <v>711.49</v>
      </c>
      <c r="IH15" s="9">
        <v>273.32600000000002</v>
      </c>
      <c r="II15" s="9">
        <v>161.405</v>
      </c>
      <c r="IJ15" s="9">
        <v>111.922</v>
      </c>
      <c r="IK15" s="9">
        <v>258.01799999999997</v>
      </c>
      <c r="IL15" s="9">
        <v>149.76900000000001</v>
      </c>
      <c r="IM15" s="9">
        <v>108.249</v>
      </c>
      <c r="IN15" s="9">
        <v>15.308999999999999</v>
      </c>
      <c r="IO15" s="9">
        <v>11.635999999999999</v>
      </c>
      <c r="IP15" s="9">
        <v>3.6720000000000002</v>
      </c>
      <c r="IQ15" s="9">
        <v>1045.992</v>
      </c>
    </row>
    <row r="16" spans="1:251">
      <c r="A16" s="10">
        <v>43862</v>
      </c>
      <c r="B16" s="9">
        <v>12692.373</v>
      </c>
      <c r="C16" s="9">
        <v>6653.4560000000001</v>
      </c>
      <c r="D16" s="9">
        <v>6038.9170000000004</v>
      </c>
      <c r="E16" s="9">
        <v>8679.8430000000008</v>
      </c>
      <c r="F16" s="9">
        <v>5395.8339999999998</v>
      </c>
      <c r="G16" s="9">
        <v>3284.01</v>
      </c>
      <c r="H16" s="9">
        <v>7399.4539999999997</v>
      </c>
      <c r="I16" s="9">
        <v>4628.107</v>
      </c>
      <c r="J16" s="9">
        <v>2771.3470000000002</v>
      </c>
      <c r="K16" s="9">
        <v>1280.3889999999999</v>
      </c>
      <c r="L16" s="9">
        <v>767.726</v>
      </c>
      <c r="M16" s="9">
        <v>512.66300000000001</v>
      </c>
      <c r="N16" s="9">
        <v>1186.184</v>
      </c>
      <c r="O16" s="9">
        <v>692.26800000000003</v>
      </c>
      <c r="P16" s="9">
        <v>493.916</v>
      </c>
      <c r="Q16" s="9">
        <v>94.204999999999998</v>
      </c>
      <c r="R16" s="9">
        <v>75.457999999999998</v>
      </c>
      <c r="S16" s="9">
        <v>18.747</v>
      </c>
      <c r="T16" s="9">
        <v>4012.53</v>
      </c>
      <c r="U16" s="9">
        <v>1257.623</v>
      </c>
      <c r="V16" s="9">
        <v>2754.9079999999999</v>
      </c>
      <c r="W16" s="9">
        <v>2938.56</v>
      </c>
      <c r="X16" s="9">
        <v>851.10299999999995</v>
      </c>
      <c r="Y16" s="9">
        <v>2087.4569999999999</v>
      </c>
      <c r="Z16" s="9">
        <v>1073.97</v>
      </c>
      <c r="AA16" s="9">
        <v>406.51900000000001</v>
      </c>
      <c r="AB16" s="9">
        <v>667.45100000000002</v>
      </c>
      <c r="AC16" s="9">
        <v>521.39300000000003</v>
      </c>
      <c r="AD16" s="9">
        <v>161.72300000000001</v>
      </c>
      <c r="AE16" s="9">
        <v>359.67</v>
      </c>
      <c r="AF16" s="9">
        <v>552.577</v>
      </c>
      <c r="AG16" s="9">
        <v>244.79599999999999</v>
      </c>
      <c r="AH16" s="9">
        <v>307.78100000000001</v>
      </c>
      <c r="AI16" s="9">
        <v>12109.671</v>
      </c>
      <c r="AJ16" s="9">
        <v>6309.4880000000003</v>
      </c>
      <c r="AK16" s="9">
        <v>5800.183</v>
      </c>
      <c r="AL16" s="9">
        <v>8426.3760000000002</v>
      </c>
      <c r="AM16" s="9">
        <v>5215.2330000000002</v>
      </c>
      <c r="AN16" s="9">
        <v>3211.1439999999998</v>
      </c>
      <c r="AO16" s="9">
        <v>7196.2910000000002</v>
      </c>
      <c r="AP16" s="9">
        <v>4484.9989999999998</v>
      </c>
      <c r="AQ16" s="9">
        <v>2711.2919999999999</v>
      </c>
      <c r="AR16" s="9">
        <v>1230.085</v>
      </c>
      <c r="AS16" s="9">
        <v>730.23400000000004</v>
      </c>
      <c r="AT16" s="9">
        <v>499.85199999999998</v>
      </c>
      <c r="AU16" s="9">
        <v>1139.0640000000001</v>
      </c>
      <c r="AV16" s="9">
        <v>657.48400000000004</v>
      </c>
      <c r="AW16" s="9">
        <v>481.57900000000001</v>
      </c>
      <c r="AX16" s="9">
        <v>91.022000000000006</v>
      </c>
      <c r="AY16" s="9">
        <v>72.748999999999995</v>
      </c>
      <c r="AZ16" s="9">
        <v>18.271999999999998</v>
      </c>
      <c r="BA16" s="9">
        <v>3683.2950000000001</v>
      </c>
      <c r="BB16" s="9">
        <v>1094.2560000000001</v>
      </c>
      <c r="BC16" s="9">
        <v>2589.0390000000002</v>
      </c>
      <c r="BD16" s="9">
        <v>2631.4520000000002</v>
      </c>
      <c r="BE16" s="9">
        <v>701.56100000000004</v>
      </c>
      <c r="BF16" s="9">
        <v>1929.8910000000001</v>
      </c>
      <c r="BG16" s="9">
        <v>1051.8420000000001</v>
      </c>
      <c r="BH16" s="9">
        <v>392.69400000000002</v>
      </c>
      <c r="BI16" s="9">
        <v>659.14800000000002</v>
      </c>
      <c r="BJ16" s="9">
        <v>504.596</v>
      </c>
      <c r="BK16" s="9">
        <v>152.84200000000001</v>
      </c>
      <c r="BL16" s="9">
        <v>351.75400000000002</v>
      </c>
      <c r="BM16" s="9">
        <v>547.24699999999996</v>
      </c>
      <c r="BN16" s="9">
        <v>239.852</v>
      </c>
      <c r="BO16" s="9">
        <v>307.39400000000001</v>
      </c>
      <c r="BP16" s="9">
        <v>1886.3489999999999</v>
      </c>
      <c r="BQ16" s="9">
        <v>941.73400000000004</v>
      </c>
      <c r="BR16" s="9">
        <v>944.61599999999999</v>
      </c>
      <c r="BS16" s="9">
        <v>857.779</v>
      </c>
      <c r="BT16" s="9">
        <v>499.04700000000003</v>
      </c>
      <c r="BU16" s="9">
        <v>358.73200000000003</v>
      </c>
      <c r="BV16" s="9">
        <v>742.54399999999998</v>
      </c>
      <c r="BW16" s="9">
        <v>431.05099999999999</v>
      </c>
      <c r="BX16" s="9">
        <v>311.49400000000003</v>
      </c>
      <c r="BY16" s="9">
        <v>115.235</v>
      </c>
      <c r="BZ16" s="9">
        <v>67.997</v>
      </c>
      <c r="CA16" s="9">
        <v>47.238</v>
      </c>
      <c r="CB16" s="9">
        <v>105.959</v>
      </c>
      <c r="CC16" s="9">
        <v>59.433999999999997</v>
      </c>
      <c r="CD16" s="9">
        <v>46.524999999999999</v>
      </c>
      <c r="CE16" s="9">
        <v>9.2759999999999998</v>
      </c>
      <c r="CF16" s="9">
        <v>8.5630000000000006</v>
      </c>
      <c r="CG16" s="9">
        <v>0.71299999999999997</v>
      </c>
      <c r="CH16" s="9">
        <v>1028.57</v>
      </c>
      <c r="CI16" s="9">
        <v>442.68599999999998</v>
      </c>
      <c r="CJ16" s="9">
        <v>585.88400000000001</v>
      </c>
      <c r="CK16" s="9">
        <v>643.64099999999996</v>
      </c>
      <c r="CL16" s="9">
        <v>279.81599999999997</v>
      </c>
      <c r="CM16" s="9">
        <v>363.82499999999999</v>
      </c>
      <c r="CN16" s="9">
        <v>384.92899999999997</v>
      </c>
      <c r="CO16" s="9">
        <v>162.87</v>
      </c>
      <c r="CP16" s="9">
        <v>222.059</v>
      </c>
      <c r="CQ16" s="9">
        <v>213.404</v>
      </c>
      <c r="CR16" s="9">
        <v>82.400999999999996</v>
      </c>
      <c r="CS16" s="9">
        <v>131.00299999999999</v>
      </c>
      <c r="CT16" s="9">
        <v>171.52500000000001</v>
      </c>
      <c r="CU16" s="9">
        <v>80.468999999999994</v>
      </c>
      <c r="CV16" s="9">
        <v>91.055999999999997</v>
      </c>
      <c r="CW16" s="9">
        <v>5745.7529999999997</v>
      </c>
      <c r="CX16" s="9">
        <v>3029.6480000000001</v>
      </c>
      <c r="CY16" s="9">
        <v>2716.105</v>
      </c>
      <c r="CZ16" s="9">
        <v>4342.5559999999996</v>
      </c>
      <c r="DA16" s="9">
        <v>2696.2570000000001</v>
      </c>
      <c r="DB16" s="9">
        <v>1646.299</v>
      </c>
      <c r="DC16" s="9">
        <v>3711.2289999999998</v>
      </c>
      <c r="DD16" s="9">
        <v>2335.9050000000002</v>
      </c>
      <c r="DE16" s="9">
        <v>1375.325</v>
      </c>
      <c r="DF16" s="9">
        <v>631.327</v>
      </c>
      <c r="DG16" s="9">
        <v>360.35199999999998</v>
      </c>
      <c r="DH16" s="9">
        <v>270.97500000000002</v>
      </c>
      <c r="DI16" s="9">
        <v>590.04399999999998</v>
      </c>
      <c r="DJ16" s="9">
        <v>326.64699999999999</v>
      </c>
      <c r="DK16" s="9">
        <v>263.39699999999999</v>
      </c>
      <c r="DL16" s="9">
        <v>41.283000000000001</v>
      </c>
      <c r="DM16" s="9">
        <v>33.704999999999998</v>
      </c>
      <c r="DN16" s="9">
        <v>7.5780000000000003</v>
      </c>
      <c r="DO16" s="9">
        <v>1403.1969999999999</v>
      </c>
      <c r="DP16" s="9">
        <v>333.39100000000002</v>
      </c>
      <c r="DQ16" s="9">
        <v>1069.8050000000001</v>
      </c>
      <c r="DR16" s="9">
        <v>1034.5319999999999</v>
      </c>
      <c r="DS16" s="9">
        <v>201.114</v>
      </c>
      <c r="DT16" s="9">
        <v>833.41800000000001</v>
      </c>
      <c r="DU16" s="9">
        <v>368.66500000000002</v>
      </c>
      <c r="DV16" s="9">
        <v>132.27699999999999</v>
      </c>
      <c r="DW16" s="9">
        <v>236.38800000000001</v>
      </c>
      <c r="DX16" s="9">
        <v>150.80699999999999</v>
      </c>
      <c r="DY16" s="9">
        <v>37.015999999999998</v>
      </c>
      <c r="DZ16" s="9">
        <v>113.791</v>
      </c>
      <c r="EA16" s="9">
        <v>217.858</v>
      </c>
      <c r="EB16" s="9">
        <v>95.260999999999996</v>
      </c>
      <c r="EC16" s="9">
        <v>122.596</v>
      </c>
      <c r="ED16" s="9">
        <v>4477.5690000000004</v>
      </c>
      <c r="EE16" s="9">
        <v>2338.1060000000002</v>
      </c>
      <c r="EF16" s="9">
        <v>2139.462</v>
      </c>
      <c r="EG16" s="9">
        <v>3226.0410000000002</v>
      </c>
      <c r="EH16" s="9">
        <v>2019.9280000000001</v>
      </c>
      <c r="EI16" s="9">
        <v>1206.1130000000001</v>
      </c>
      <c r="EJ16" s="9">
        <v>2742.5169999999998</v>
      </c>
      <c r="EK16" s="9">
        <v>1718.0440000000001</v>
      </c>
      <c r="EL16" s="9">
        <v>1024.473</v>
      </c>
      <c r="EM16" s="9">
        <v>483.524</v>
      </c>
      <c r="EN16" s="9">
        <v>301.88499999999999</v>
      </c>
      <c r="EO16" s="9">
        <v>181.63900000000001</v>
      </c>
      <c r="EP16" s="9">
        <v>443.06099999999998</v>
      </c>
      <c r="EQ16" s="9">
        <v>271.40300000000002</v>
      </c>
      <c r="ER16" s="9">
        <v>171.65799999999999</v>
      </c>
      <c r="ES16" s="9">
        <v>40.462000000000003</v>
      </c>
      <c r="ET16" s="9">
        <v>30.481000000000002</v>
      </c>
      <c r="EU16" s="9">
        <v>9.9809999999999999</v>
      </c>
      <c r="EV16" s="9">
        <v>1251.528</v>
      </c>
      <c r="EW16" s="9">
        <v>318.178</v>
      </c>
      <c r="EX16" s="9">
        <v>933.35</v>
      </c>
      <c r="EY16" s="9">
        <v>953.28</v>
      </c>
      <c r="EZ16" s="9">
        <v>220.631</v>
      </c>
      <c r="FA16" s="9">
        <v>732.64800000000002</v>
      </c>
      <c r="FB16" s="9">
        <v>298.24799999999999</v>
      </c>
      <c r="FC16" s="9">
        <v>97.546999999999997</v>
      </c>
      <c r="FD16" s="9">
        <v>200.702</v>
      </c>
      <c r="FE16" s="9">
        <v>140.38499999999999</v>
      </c>
      <c r="FF16" s="9">
        <v>33.424999999999997</v>
      </c>
      <c r="FG16" s="9">
        <v>106.96</v>
      </c>
      <c r="FH16" s="9">
        <v>157.864</v>
      </c>
      <c r="FI16" s="9">
        <v>64.122</v>
      </c>
      <c r="FJ16" s="9">
        <v>93.742000000000004</v>
      </c>
      <c r="FK16" s="9">
        <v>582.70299999999997</v>
      </c>
      <c r="FL16" s="9">
        <v>343.96800000000002</v>
      </c>
      <c r="FM16" s="9">
        <v>238.73400000000001</v>
      </c>
      <c r="FN16" s="9">
        <v>253.46700000000001</v>
      </c>
      <c r="FO16" s="9">
        <v>180.601</v>
      </c>
      <c r="FP16" s="9">
        <v>72.866</v>
      </c>
      <c r="FQ16" s="9">
        <v>203.16300000000001</v>
      </c>
      <c r="FR16" s="9">
        <v>143.10900000000001</v>
      </c>
      <c r="FS16" s="9">
        <v>60.055</v>
      </c>
      <c r="FT16" s="9">
        <v>50.304000000000002</v>
      </c>
      <c r="FU16" s="9">
        <v>37.493000000000002</v>
      </c>
      <c r="FV16" s="9">
        <v>12.811</v>
      </c>
      <c r="FW16" s="9">
        <v>47.12</v>
      </c>
      <c r="FX16" s="9">
        <v>34.783000000000001</v>
      </c>
      <c r="FY16" s="9">
        <v>12.337</v>
      </c>
      <c r="FZ16" s="9">
        <v>3.1840000000000002</v>
      </c>
      <c r="GA16" s="9">
        <v>2.7090000000000001</v>
      </c>
      <c r="GB16" s="9">
        <v>0.47399999999999998</v>
      </c>
      <c r="GC16" s="9">
        <v>329.23500000000001</v>
      </c>
      <c r="GD16" s="9">
        <v>163.36699999999999</v>
      </c>
      <c r="GE16" s="9">
        <v>165.86799999999999</v>
      </c>
      <c r="GF16" s="9">
        <v>307.108</v>
      </c>
      <c r="GG16" s="9">
        <v>149.542</v>
      </c>
      <c r="GH16" s="9">
        <v>157.566</v>
      </c>
      <c r="GI16" s="9">
        <v>22.128</v>
      </c>
      <c r="GJ16" s="9">
        <v>13.824999999999999</v>
      </c>
      <c r="GK16" s="9">
        <v>8.3030000000000008</v>
      </c>
      <c r="GL16" s="9">
        <v>16.797000000000001</v>
      </c>
      <c r="GM16" s="9">
        <v>8.8810000000000002</v>
      </c>
      <c r="GN16" s="9">
        <v>7.9160000000000004</v>
      </c>
      <c r="GO16" s="9">
        <v>5.3310000000000004</v>
      </c>
      <c r="GP16" s="9">
        <v>4.944</v>
      </c>
      <c r="GQ16" s="9">
        <v>0.38700000000000001</v>
      </c>
      <c r="GR16" s="9">
        <v>4030.5729999999999</v>
      </c>
      <c r="GS16" s="9">
        <v>2127.6260000000002</v>
      </c>
      <c r="GT16" s="9">
        <v>1902.9469999999999</v>
      </c>
      <c r="GU16" s="9">
        <v>2858.0940000000001</v>
      </c>
      <c r="GV16" s="9">
        <v>1746.633</v>
      </c>
      <c r="GW16" s="9">
        <v>1111.461</v>
      </c>
      <c r="GX16" s="9">
        <v>2438.444</v>
      </c>
      <c r="GY16" s="9">
        <v>1498.6959999999999</v>
      </c>
      <c r="GZ16" s="9">
        <v>939.74699999999996</v>
      </c>
      <c r="HA16" s="9">
        <v>419.65</v>
      </c>
      <c r="HB16" s="9">
        <v>247.93700000000001</v>
      </c>
      <c r="HC16" s="9">
        <v>171.714</v>
      </c>
      <c r="HD16" s="9">
        <v>380.09300000000002</v>
      </c>
      <c r="HE16" s="9">
        <v>217.393</v>
      </c>
      <c r="HF16" s="9">
        <v>162.69999999999999</v>
      </c>
      <c r="HG16" s="9">
        <v>39.557000000000002</v>
      </c>
      <c r="HH16" s="9">
        <v>30.544</v>
      </c>
      <c r="HI16" s="9">
        <v>9.0139999999999993</v>
      </c>
      <c r="HJ16" s="9">
        <v>1172.479</v>
      </c>
      <c r="HK16" s="9">
        <v>380.99299999999999</v>
      </c>
      <c r="HL16" s="9">
        <v>791.48599999999999</v>
      </c>
      <c r="HM16" s="9">
        <v>848.07399999999996</v>
      </c>
      <c r="HN16" s="9">
        <v>262.06099999999998</v>
      </c>
      <c r="HO16" s="9">
        <v>586.01199999999994</v>
      </c>
      <c r="HP16" s="9">
        <v>324.40600000000001</v>
      </c>
      <c r="HQ16" s="9">
        <v>118.932</v>
      </c>
      <c r="HR16" s="9">
        <v>205.47399999999999</v>
      </c>
      <c r="HS16" s="9">
        <v>145.29</v>
      </c>
      <c r="HT16" s="9">
        <v>39.728999999999999</v>
      </c>
      <c r="HU16" s="9">
        <v>105.56100000000001</v>
      </c>
      <c r="HV16" s="9">
        <v>179.11600000000001</v>
      </c>
      <c r="HW16" s="9">
        <v>79.203000000000003</v>
      </c>
      <c r="HX16" s="9">
        <v>99.912000000000006</v>
      </c>
      <c r="HY16" s="9">
        <v>3377.3850000000002</v>
      </c>
      <c r="HZ16" s="9">
        <v>1784.1089999999999</v>
      </c>
      <c r="IA16" s="9">
        <v>1593.2760000000001</v>
      </c>
      <c r="IB16" s="9">
        <v>2286.875</v>
      </c>
      <c r="IC16" s="9">
        <v>1442.23</v>
      </c>
      <c r="ID16" s="9">
        <v>844.64499999999998</v>
      </c>
      <c r="IE16" s="9">
        <v>1981.1410000000001</v>
      </c>
      <c r="IF16" s="9">
        <v>1268.7909999999999</v>
      </c>
      <c r="IG16" s="9">
        <v>712.35</v>
      </c>
      <c r="IH16" s="9">
        <v>305.73399999999998</v>
      </c>
      <c r="II16" s="9">
        <v>173.43899999999999</v>
      </c>
      <c r="IJ16" s="9">
        <v>132.29499999999999</v>
      </c>
      <c r="IK16" s="9">
        <v>285.26799999999997</v>
      </c>
      <c r="IL16" s="9">
        <v>156.578</v>
      </c>
      <c r="IM16" s="9">
        <v>128.69</v>
      </c>
      <c r="IN16" s="9">
        <v>20.466000000000001</v>
      </c>
      <c r="IO16" s="9">
        <v>16.861999999999998</v>
      </c>
      <c r="IP16" s="9">
        <v>3.605</v>
      </c>
      <c r="IQ16" s="9">
        <v>1090.509</v>
      </c>
    </row>
    <row r="17" spans="1:251">
      <c r="A17" s="10">
        <v>44228</v>
      </c>
      <c r="B17" s="9">
        <v>12655.807000000001</v>
      </c>
      <c r="C17" s="9">
        <v>6628.0460000000003</v>
      </c>
      <c r="D17" s="9">
        <v>6027.7610000000004</v>
      </c>
      <c r="E17" s="9">
        <v>8691.5300000000007</v>
      </c>
      <c r="F17" s="9">
        <v>5369.36</v>
      </c>
      <c r="G17" s="9">
        <v>3322.17</v>
      </c>
      <c r="H17" s="9">
        <v>7473.9070000000002</v>
      </c>
      <c r="I17" s="9">
        <v>4638.83</v>
      </c>
      <c r="J17" s="9">
        <v>2835.0770000000002</v>
      </c>
      <c r="K17" s="9">
        <v>1217.623</v>
      </c>
      <c r="L17" s="9">
        <v>730.53</v>
      </c>
      <c r="M17" s="9">
        <v>487.09300000000002</v>
      </c>
      <c r="N17" s="9">
        <v>1074.6759999999999</v>
      </c>
      <c r="O17" s="9">
        <v>631.35900000000004</v>
      </c>
      <c r="P17" s="9">
        <v>443.31700000000001</v>
      </c>
      <c r="Q17" s="9">
        <v>142.947</v>
      </c>
      <c r="R17" s="9">
        <v>99.171000000000006</v>
      </c>
      <c r="S17" s="9">
        <v>43.776000000000003</v>
      </c>
      <c r="T17" s="9">
        <v>3964.2759999999998</v>
      </c>
      <c r="U17" s="9">
        <v>1258.6859999999999</v>
      </c>
      <c r="V17" s="9">
        <v>2705.5909999999999</v>
      </c>
      <c r="W17" s="9">
        <v>3012.0720000000001</v>
      </c>
      <c r="X17" s="9">
        <v>876.029</v>
      </c>
      <c r="Y17" s="9">
        <v>2136.0430000000001</v>
      </c>
      <c r="Z17" s="9">
        <v>952.20399999999995</v>
      </c>
      <c r="AA17" s="9">
        <v>382.65699999999998</v>
      </c>
      <c r="AB17" s="9">
        <v>569.54700000000003</v>
      </c>
      <c r="AC17" s="9">
        <v>446.32100000000003</v>
      </c>
      <c r="AD17" s="9">
        <v>132.685</v>
      </c>
      <c r="AE17" s="9">
        <v>313.637</v>
      </c>
      <c r="AF17" s="9">
        <v>505.88299999999998</v>
      </c>
      <c r="AG17" s="9">
        <v>249.97200000000001</v>
      </c>
      <c r="AH17" s="9">
        <v>255.911</v>
      </c>
      <c r="AI17" s="9">
        <v>12021.635</v>
      </c>
      <c r="AJ17" s="9">
        <v>6241.7579999999998</v>
      </c>
      <c r="AK17" s="9">
        <v>5779.8770000000004</v>
      </c>
      <c r="AL17" s="9">
        <v>8402.2379999999994</v>
      </c>
      <c r="AM17" s="9">
        <v>5155.5990000000002</v>
      </c>
      <c r="AN17" s="9">
        <v>3246.6390000000001</v>
      </c>
      <c r="AO17" s="9">
        <v>7234.7889999999998</v>
      </c>
      <c r="AP17" s="9">
        <v>4461.2479999999996</v>
      </c>
      <c r="AQ17" s="9">
        <v>2773.54</v>
      </c>
      <c r="AR17" s="9">
        <v>1167.4490000000001</v>
      </c>
      <c r="AS17" s="9">
        <v>694.351</v>
      </c>
      <c r="AT17" s="9">
        <v>473.09800000000001</v>
      </c>
      <c r="AU17" s="9">
        <v>1031.1110000000001</v>
      </c>
      <c r="AV17" s="9">
        <v>600.65599999999995</v>
      </c>
      <c r="AW17" s="9">
        <v>430.45499999999998</v>
      </c>
      <c r="AX17" s="9">
        <v>136.33799999999999</v>
      </c>
      <c r="AY17" s="9">
        <v>93.694999999999993</v>
      </c>
      <c r="AZ17" s="9">
        <v>42.643000000000001</v>
      </c>
      <c r="BA17" s="9">
        <v>3619.3969999999999</v>
      </c>
      <c r="BB17" s="9">
        <v>1086.1590000000001</v>
      </c>
      <c r="BC17" s="9">
        <v>2533.2379999999998</v>
      </c>
      <c r="BD17" s="9">
        <v>2700.7449999999999</v>
      </c>
      <c r="BE17" s="9">
        <v>720.02499999999998</v>
      </c>
      <c r="BF17" s="9">
        <v>1980.72</v>
      </c>
      <c r="BG17" s="9">
        <v>918.65200000000004</v>
      </c>
      <c r="BH17" s="9">
        <v>366.13400000000001</v>
      </c>
      <c r="BI17" s="9">
        <v>552.51800000000003</v>
      </c>
      <c r="BJ17" s="9">
        <v>423.49799999999999</v>
      </c>
      <c r="BK17" s="9">
        <v>122.79900000000001</v>
      </c>
      <c r="BL17" s="9">
        <v>300.69900000000001</v>
      </c>
      <c r="BM17" s="9">
        <v>495.15499999999997</v>
      </c>
      <c r="BN17" s="9">
        <v>243.33500000000001</v>
      </c>
      <c r="BO17" s="9">
        <v>251.82</v>
      </c>
      <c r="BP17" s="9">
        <v>1805.0640000000001</v>
      </c>
      <c r="BQ17" s="9">
        <v>898.44399999999996</v>
      </c>
      <c r="BR17" s="9">
        <v>906.62</v>
      </c>
      <c r="BS17" s="9">
        <v>800.28300000000002</v>
      </c>
      <c r="BT17" s="9">
        <v>465.30399999999997</v>
      </c>
      <c r="BU17" s="9">
        <v>334.97899999999998</v>
      </c>
      <c r="BV17" s="9">
        <v>691.58</v>
      </c>
      <c r="BW17" s="9">
        <v>403.90699999999998</v>
      </c>
      <c r="BX17" s="9">
        <v>287.67399999999998</v>
      </c>
      <c r="BY17" s="9">
        <v>108.703</v>
      </c>
      <c r="BZ17" s="9">
        <v>61.398000000000003</v>
      </c>
      <c r="CA17" s="9">
        <v>47.305999999999997</v>
      </c>
      <c r="CB17" s="9">
        <v>96.106999999999999</v>
      </c>
      <c r="CC17" s="9">
        <v>52.564999999999998</v>
      </c>
      <c r="CD17" s="9">
        <v>43.542000000000002</v>
      </c>
      <c r="CE17" s="9">
        <v>12.596</v>
      </c>
      <c r="CF17" s="9">
        <v>8.8330000000000002</v>
      </c>
      <c r="CG17" s="9">
        <v>3.7629999999999999</v>
      </c>
      <c r="CH17" s="9">
        <v>1004.7809999999999</v>
      </c>
      <c r="CI17" s="9">
        <v>433.14</v>
      </c>
      <c r="CJ17" s="9">
        <v>571.64099999999996</v>
      </c>
      <c r="CK17" s="9">
        <v>688.18200000000002</v>
      </c>
      <c r="CL17" s="9">
        <v>289.45100000000002</v>
      </c>
      <c r="CM17" s="9">
        <v>398.73099999999999</v>
      </c>
      <c r="CN17" s="9">
        <v>316.59899999999999</v>
      </c>
      <c r="CO17" s="9">
        <v>143.68899999999999</v>
      </c>
      <c r="CP17" s="9">
        <v>172.91</v>
      </c>
      <c r="CQ17" s="9">
        <v>177.95</v>
      </c>
      <c r="CR17" s="9">
        <v>72.218000000000004</v>
      </c>
      <c r="CS17" s="9">
        <v>105.732</v>
      </c>
      <c r="CT17" s="9">
        <v>138.65</v>
      </c>
      <c r="CU17" s="9">
        <v>71.471000000000004</v>
      </c>
      <c r="CV17" s="9">
        <v>67.179000000000002</v>
      </c>
      <c r="CW17" s="9">
        <v>5739.5129999999999</v>
      </c>
      <c r="CX17" s="9">
        <v>3021.384</v>
      </c>
      <c r="CY17" s="9">
        <v>2718.13</v>
      </c>
      <c r="CZ17" s="9">
        <v>4334.4790000000003</v>
      </c>
      <c r="DA17" s="9">
        <v>2678.1170000000002</v>
      </c>
      <c r="DB17" s="9">
        <v>1656.3620000000001</v>
      </c>
      <c r="DC17" s="9">
        <v>3759.4479999999999</v>
      </c>
      <c r="DD17" s="9">
        <v>2345.614</v>
      </c>
      <c r="DE17" s="9">
        <v>1413.835</v>
      </c>
      <c r="DF17" s="9">
        <v>575.03099999999995</v>
      </c>
      <c r="DG17" s="9">
        <v>332.50400000000002</v>
      </c>
      <c r="DH17" s="9">
        <v>242.52699999999999</v>
      </c>
      <c r="DI17" s="9">
        <v>510.50599999999997</v>
      </c>
      <c r="DJ17" s="9">
        <v>288.75299999999999</v>
      </c>
      <c r="DK17" s="9">
        <v>221.75299999999999</v>
      </c>
      <c r="DL17" s="9">
        <v>64.525000000000006</v>
      </c>
      <c r="DM17" s="9">
        <v>43.75</v>
      </c>
      <c r="DN17" s="9">
        <v>20.774000000000001</v>
      </c>
      <c r="DO17" s="9">
        <v>1405.0340000000001</v>
      </c>
      <c r="DP17" s="9">
        <v>343.26600000000002</v>
      </c>
      <c r="DQ17" s="9">
        <v>1061.7670000000001</v>
      </c>
      <c r="DR17" s="9">
        <v>1058.2090000000001</v>
      </c>
      <c r="DS17" s="9">
        <v>216.649</v>
      </c>
      <c r="DT17" s="9">
        <v>841.56</v>
      </c>
      <c r="DU17" s="9">
        <v>346.82499999999999</v>
      </c>
      <c r="DV17" s="9">
        <v>126.617</v>
      </c>
      <c r="DW17" s="9">
        <v>220.208</v>
      </c>
      <c r="DX17" s="9">
        <v>130.857</v>
      </c>
      <c r="DY17" s="9">
        <v>23.481999999999999</v>
      </c>
      <c r="DZ17" s="9">
        <v>107.375</v>
      </c>
      <c r="EA17" s="9">
        <v>215.96799999999999</v>
      </c>
      <c r="EB17" s="9">
        <v>103.13500000000001</v>
      </c>
      <c r="EC17" s="9">
        <v>112.83199999999999</v>
      </c>
      <c r="ED17" s="9">
        <v>4477.058</v>
      </c>
      <c r="EE17" s="9">
        <v>2321.931</v>
      </c>
      <c r="EF17" s="9">
        <v>2155.127</v>
      </c>
      <c r="EG17" s="9">
        <v>3267.4749999999999</v>
      </c>
      <c r="EH17" s="9">
        <v>2012.1769999999999</v>
      </c>
      <c r="EI17" s="9">
        <v>1255.298</v>
      </c>
      <c r="EJ17" s="9">
        <v>2783.76</v>
      </c>
      <c r="EK17" s="9">
        <v>1711.7280000000001</v>
      </c>
      <c r="EL17" s="9">
        <v>1072.0319999999999</v>
      </c>
      <c r="EM17" s="9">
        <v>483.71499999999997</v>
      </c>
      <c r="EN17" s="9">
        <v>300.44900000000001</v>
      </c>
      <c r="EO17" s="9">
        <v>183.26599999999999</v>
      </c>
      <c r="EP17" s="9">
        <v>424.49700000000001</v>
      </c>
      <c r="EQ17" s="9">
        <v>259.33699999999999</v>
      </c>
      <c r="ER17" s="9">
        <v>165.16</v>
      </c>
      <c r="ES17" s="9">
        <v>59.216999999999999</v>
      </c>
      <c r="ET17" s="9">
        <v>41.112000000000002</v>
      </c>
      <c r="EU17" s="9">
        <v>18.105</v>
      </c>
      <c r="EV17" s="9">
        <v>1209.5830000000001</v>
      </c>
      <c r="EW17" s="9">
        <v>309.75299999999999</v>
      </c>
      <c r="EX17" s="9">
        <v>899.83</v>
      </c>
      <c r="EY17" s="9">
        <v>954.35500000000002</v>
      </c>
      <c r="EZ17" s="9">
        <v>213.92500000000001</v>
      </c>
      <c r="FA17" s="9">
        <v>740.42899999999997</v>
      </c>
      <c r="FB17" s="9">
        <v>255.22800000000001</v>
      </c>
      <c r="FC17" s="9">
        <v>95.828000000000003</v>
      </c>
      <c r="FD17" s="9">
        <v>159.4</v>
      </c>
      <c r="FE17" s="9">
        <v>114.691</v>
      </c>
      <c r="FF17" s="9">
        <v>27.099</v>
      </c>
      <c r="FG17" s="9">
        <v>87.591999999999999</v>
      </c>
      <c r="FH17" s="9">
        <v>140.53700000000001</v>
      </c>
      <c r="FI17" s="9">
        <v>68.727999999999994</v>
      </c>
      <c r="FJ17" s="9">
        <v>71.808999999999997</v>
      </c>
      <c r="FK17" s="9">
        <v>634.17200000000003</v>
      </c>
      <c r="FL17" s="9">
        <v>386.28800000000001</v>
      </c>
      <c r="FM17" s="9">
        <v>247.88399999999999</v>
      </c>
      <c r="FN17" s="9">
        <v>289.29300000000001</v>
      </c>
      <c r="FO17" s="9">
        <v>213.761</v>
      </c>
      <c r="FP17" s="9">
        <v>75.531999999999996</v>
      </c>
      <c r="FQ17" s="9">
        <v>239.119</v>
      </c>
      <c r="FR17" s="9">
        <v>177.58199999999999</v>
      </c>
      <c r="FS17" s="9">
        <v>61.536999999999999</v>
      </c>
      <c r="FT17" s="9">
        <v>50.173999999999999</v>
      </c>
      <c r="FU17" s="9">
        <v>36.179000000000002</v>
      </c>
      <c r="FV17" s="9">
        <v>13.994999999999999</v>
      </c>
      <c r="FW17" s="9">
        <v>43.564999999999998</v>
      </c>
      <c r="FX17" s="9">
        <v>30.702999999999999</v>
      </c>
      <c r="FY17" s="9">
        <v>12.862</v>
      </c>
      <c r="FZ17" s="9">
        <v>6.609</v>
      </c>
      <c r="GA17" s="9">
        <v>5.476</v>
      </c>
      <c r="GB17" s="9">
        <v>1.133</v>
      </c>
      <c r="GC17" s="9">
        <v>344.87900000000002</v>
      </c>
      <c r="GD17" s="9">
        <v>172.52699999999999</v>
      </c>
      <c r="GE17" s="9">
        <v>172.352</v>
      </c>
      <c r="GF17" s="9">
        <v>311.327</v>
      </c>
      <c r="GG17" s="9">
        <v>156.00399999999999</v>
      </c>
      <c r="GH17" s="9">
        <v>155.32300000000001</v>
      </c>
      <c r="GI17" s="9">
        <v>33.552</v>
      </c>
      <c r="GJ17" s="9">
        <v>16.523</v>
      </c>
      <c r="GK17" s="9">
        <v>17.029</v>
      </c>
      <c r="GL17" s="9">
        <v>22.824000000000002</v>
      </c>
      <c r="GM17" s="9">
        <v>9.8859999999999992</v>
      </c>
      <c r="GN17" s="9">
        <v>12.938000000000001</v>
      </c>
      <c r="GO17" s="9">
        <v>10.728</v>
      </c>
      <c r="GP17" s="9">
        <v>6.6369999999999996</v>
      </c>
      <c r="GQ17" s="9">
        <v>4.0910000000000002</v>
      </c>
      <c r="GR17" s="9">
        <v>4010.4789999999998</v>
      </c>
      <c r="GS17" s="9">
        <v>2107.6129999999998</v>
      </c>
      <c r="GT17" s="9">
        <v>1902.867</v>
      </c>
      <c r="GU17" s="9">
        <v>2807.1559999999999</v>
      </c>
      <c r="GV17" s="9">
        <v>1704.4490000000001</v>
      </c>
      <c r="GW17" s="9">
        <v>1102.7070000000001</v>
      </c>
      <c r="GX17" s="9">
        <v>2445.9389999999999</v>
      </c>
      <c r="GY17" s="9">
        <v>1480.431</v>
      </c>
      <c r="GZ17" s="9">
        <v>965.50800000000004</v>
      </c>
      <c r="HA17" s="9">
        <v>361.21699999999998</v>
      </c>
      <c r="HB17" s="9">
        <v>224.018</v>
      </c>
      <c r="HC17" s="9">
        <v>137.19900000000001</v>
      </c>
      <c r="HD17" s="9">
        <v>318.20600000000002</v>
      </c>
      <c r="HE17" s="9">
        <v>190.12899999999999</v>
      </c>
      <c r="HF17" s="9">
        <v>128.078</v>
      </c>
      <c r="HG17" s="9">
        <v>43.011000000000003</v>
      </c>
      <c r="HH17" s="9">
        <v>33.89</v>
      </c>
      <c r="HI17" s="9">
        <v>9.1210000000000004</v>
      </c>
      <c r="HJ17" s="9">
        <v>1203.3230000000001</v>
      </c>
      <c r="HK17" s="9">
        <v>403.16399999999999</v>
      </c>
      <c r="HL17" s="9">
        <v>800.16</v>
      </c>
      <c r="HM17" s="9">
        <v>911.91099999999994</v>
      </c>
      <c r="HN17" s="9">
        <v>281.27600000000001</v>
      </c>
      <c r="HO17" s="9">
        <v>630.63499999999999</v>
      </c>
      <c r="HP17" s="9">
        <v>291.41199999999998</v>
      </c>
      <c r="HQ17" s="9">
        <v>121.88800000000001</v>
      </c>
      <c r="HR17" s="9">
        <v>169.52500000000001</v>
      </c>
      <c r="HS17" s="9">
        <v>135.04499999999999</v>
      </c>
      <c r="HT17" s="9">
        <v>39.360999999999997</v>
      </c>
      <c r="HU17" s="9">
        <v>95.683999999999997</v>
      </c>
      <c r="HV17" s="9">
        <v>156.36699999999999</v>
      </c>
      <c r="HW17" s="9">
        <v>82.527000000000001</v>
      </c>
      <c r="HX17" s="9">
        <v>73.840999999999994</v>
      </c>
      <c r="HY17" s="9">
        <v>3308.605</v>
      </c>
      <c r="HZ17" s="9">
        <v>1747.441</v>
      </c>
      <c r="IA17" s="9">
        <v>1561.164</v>
      </c>
      <c r="IB17" s="9">
        <v>2268.3609999999999</v>
      </c>
      <c r="IC17" s="9">
        <v>1412.627</v>
      </c>
      <c r="ID17" s="9">
        <v>855.73400000000004</v>
      </c>
      <c r="IE17" s="9">
        <v>1957.116</v>
      </c>
      <c r="IF17" s="9">
        <v>1226.566</v>
      </c>
      <c r="IG17" s="9">
        <v>730.55</v>
      </c>
      <c r="IH17" s="9">
        <v>311.24400000000003</v>
      </c>
      <c r="II17" s="9">
        <v>186.06</v>
      </c>
      <c r="IJ17" s="9">
        <v>125.184</v>
      </c>
      <c r="IK17" s="9">
        <v>260.233</v>
      </c>
      <c r="IL17" s="9">
        <v>153.40100000000001</v>
      </c>
      <c r="IM17" s="9">
        <v>106.83199999999999</v>
      </c>
      <c r="IN17" s="9">
        <v>51.012</v>
      </c>
      <c r="IO17" s="9">
        <v>32.659999999999997</v>
      </c>
      <c r="IP17" s="9">
        <v>18.352</v>
      </c>
      <c r="IQ17" s="9">
        <v>1040.2439999999999</v>
      </c>
    </row>
    <row r="18" spans="1:251">
      <c r="A18" s="10">
        <v>44593</v>
      </c>
      <c r="B18" s="9">
        <v>13134.960999999999</v>
      </c>
      <c r="C18" s="9">
        <v>6846.6880000000001</v>
      </c>
      <c r="D18" s="9">
        <v>6288.2730000000001</v>
      </c>
      <c r="E18" s="9">
        <v>9120.0580000000009</v>
      </c>
      <c r="F18" s="9">
        <v>5603.0789999999997</v>
      </c>
      <c r="G18" s="9">
        <v>3516.9789999999998</v>
      </c>
      <c r="H18" s="9">
        <v>7779.6790000000001</v>
      </c>
      <c r="I18" s="9">
        <v>4811.0240000000003</v>
      </c>
      <c r="J18" s="9">
        <v>2968.654</v>
      </c>
      <c r="K18" s="9">
        <v>1340.38</v>
      </c>
      <c r="L18" s="9">
        <v>792.05499999999995</v>
      </c>
      <c r="M18" s="9">
        <v>548.32500000000005</v>
      </c>
      <c r="N18" s="9">
        <v>1244.56</v>
      </c>
      <c r="O18" s="9">
        <v>726.16099999999994</v>
      </c>
      <c r="P18" s="9">
        <v>518.39800000000002</v>
      </c>
      <c r="Q18" s="9">
        <v>95.82</v>
      </c>
      <c r="R18" s="9">
        <v>65.894000000000005</v>
      </c>
      <c r="S18" s="9">
        <v>29.927</v>
      </c>
      <c r="T18" s="9">
        <v>4014.9029999999998</v>
      </c>
      <c r="U18" s="9">
        <v>1243.6089999999999</v>
      </c>
      <c r="V18" s="9">
        <v>2771.2939999999999</v>
      </c>
      <c r="W18" s="9">
        <v>3227.4349999999999</v>
      </c>
      <c r="X18" s="9">
        <v>929.38199999999995</v>
      </c>
      <c r="Y18" s="9">
        <v>2298.0529999999999</v>
      </c>
      <c r="Z18" s="9">
        <v>787.46799999999996</v>
      </c>
      <c r="AA18" s="9">
        <v>314.22699999999998</v>
      </c>
      <c r="AB18" s="9">
        <v>473.24</v>
      </c>
      <c r="AC18" s="9">
        <v>414.935</v>
      </c>
      <c r="AD18" s="9">
        <v>134.03100000000001</v>
      </c>
      <c r="AE18" s="9">
        <v>280.904</v>
      </c>
      <c r="AF18" s="9">
        <v>372.53300000000002</v>
      </c>
      <c r="AG18" s="9">
        <v>180.196</v>
      </c>
      <c r="AH18" s="9">
        <v>192.33699999999999</v>
      </c>
      <c r="AI18" s="9">
        <v>12505.835999999999</v>
      </c>
      <c r="AJ18" s="9">
        <v>6467.1409999999996</v>
      </c>
      <c r="AK18" s="9">
        <v>6038.6949999999997</v>
      </c>
      <c r="AL18" s="9">
        <v>8839.866</v>
      </c>
      <c r="AM18" s="9">
        <v>5405.5749999999998</v>
      </c>
      <c r="AN18" s="9">
        <v>3434.2910000000002</v>
      </c>
      <c r="AO18" s="9">
        <v>7545.8590000000004</v>
      </c>
      <c r="AP18" s="9">
        <v>4644.7579999999998</v>
      </c>
      <c r="AQ18" s="9">
        <v>2901.1019999999999</v>
      </c>
      <c r="AR18" s="9">
        <v>1294.0070000000001</v>
      </c>
      <c r="AS18" s="9">
        <v>760.81700000000001</v>
      </c>
      <c r="AT18" s="9">
        <v>533.18899999999996</v>
      </c>
      <c r="AU18" s="9">
        <v>1204.4649999999999</v>
      </c>
      <c r="AV18" s="9">
        <v>699.37099999999998</v>
      </c>
      <c r="AW18" s="9">
        <v>505.09300000000002</v>
      </c>
      <c r="AX18" s="9">
        <v>89.542000000000002</v>
      </c>
      <c r="AY18" s="9">
        <v>61.445999999999998</v>
      </c>
      <c r="AZ18" s="9">
        <v>28.096</v>
      </c>
      <c r="BA18" s="9">
        <v>3665.97</v>
      </c>
      <c r="BB18" s="9">
        <v>1061.566</v>
      </c>
      <c r="BC18" s="9">
        <v>2604.404</v>
      </c>
      <c r="BD18" s="9">
        <v>2894.0790000000002</v>
      </c>
      <c r="BE18" s="9">
        <v>756.32799999999997</v>
      </c>
      <c r="BF18" s="9">
        <v>2137.7510000000002</v>
      </c>
      <c r="BG18" s="9">
        <v>771.89099999999996</v>
      </c>
      <c r="BH18" s="9">
        <v>305.23899999999998</v>
      </c>
      <c r="BI18" s="9">
        <v>466.65300000000002</v>
      </c>
      <c r="BJ18" s="9">
        <v>402.66699999999997</v>
      </c>
      <c r="BK18" s="9">
        <v>127.84699999999999</v>
      </c>
      <c r="BL18" s="9">
        <v>274.82</v>
      </c>
      <c r="BM18" s="9">
        <v>369.22399999999999</v>
      </c>
      <c r="BN18" s="9">
        <v>177.392</v>
      </c>
      <c r="BO18" s="9">
        <v>191.83199999999999</v>
      </c>
      <c r="BP18" s="9">
        <v>1953.27</v>
      </c>
      <c r="BQ18" s="9">
        <v>981.42399999999998</v>
      </c>
      <c r="BR18" s="9">
        <v>971.84500000000003</v>
      </c>
      <c r="BS18" s="9">
        <v>927.25800000000004</v>
      </c>
      <c r="BT18" s="9">
        <v>548.20899999999995</v>
      </c>
      <c r="BU18" s="9">
        <v>379.04899999999998</v>
      </c>
      <c r="BV18" s="9">
        <v>826.22900000000004</v>
      </c>
      <c r="BW18" s="9">
        <v>487.798</v>
      </c>
      <c r="BX18" s="9">
        <v>338.43</v>
      </c>
      <c r="BY18" s="9">
        <v>101.029</v>
      </c>
      <c r="BZ18" s="9">
        <v>60.41</v>
      </c>
      <c r="CA18" s="9">
        <v>40.619</v>
      </c>
      <c r="CB18" s="9">
        <v>94.113</v>
      </c>
      <c r="CC18" s="9">
        <v>55.92</v>
      </c>
      <c r="CD18" s="9">
        <v>38.192999999999998</v>
      </c>
      <c r="CE18" s="9">
        <v>6.9160000000000004</v>
      </c>
      <c r="CF18" s="9">
        <v>4.49</v>
      </c>
      <c r="CG18" s="9">
        <v>2.4260000000000002</v>
      </c>
      <c r="CH18" s="9">
        <v>1026.0119999999999</v>
      </c>
      <c r="CI18" s="9">
        <v>433.21600000000001</v>
      </c>
      <c r="CJ18" s="9">
        <v>592.79600000000005</v>
      </c>
      <c r="CK18" s="9">
        <v>738.43799999999999</v>
      </c>
      <c r="CL18" s="9">
        <v>302.803</v>
      </c>
      <c r="CM18" s="9">
        <v>435.63600000000002</v>
      </c>
      <c r="CN18" s="9">
        <v>287.57400000000001</v>
      </c>
      <c r="CO18" s="9">
        <v>130.41300000000001</v>
      </c>
      <c r="CP18" s="9">
        <v>157.161</v>
      </c>
      <c r="CQ18" s="9">
        <v>177.15199999999999</v>
      </c>
      <c r="CR18" s="9">
        <v>70.14</v>
      </c>
      <c r="CS18" s="9">
        <v>107.012</v>
      </c>
      <c r="CT18" s="9">
        <v>110.42100000000001</v>
      </c>
      <c r="CU18" s="9">
        <v>60.273000000000003</v>
      </c>
      <c r="CV18" s="9">
        <v>50.148000000000003</v>
      </c>
      <c r="CW18" s="9">
        <v>5898.53</v>
      </c>
      <c r="CX18" s="9">
        <v>3071.59</v>
      </c>
      <c r="CY18" s="9">
        <v>2826.94</v>
      </c>
      <c r="CZ18" s="9">
        <v>4521.049</v>
      </c>
      <c r="DA18" s="9">
        <v>2747.944</v>
      </c>
      <c r="DB18" s="9">
        <v>1773.105</v>
      </c>
      <c r="DC18" s="9">
        <v>3838.739</v>
      </c>
      <c r="DD18" s="9">
        <v>2366.5149999999999</v>
      </c>
      <c r="DE18" s="9">
        <v>1472.2239999999999</v>
      </c>
      <c r="DF18" s="9">
        <v>682.31</v>
      </c>
      <c r="DG18" s="9">
        <v>381.42899999999997</v>
      </c>
      <c r="DH18" s="9">
        <v>300.88099999999997</v>
      </c>
      <c r="DI18" s="9">
        <v>644.63199999999995</v>
      </c>
      <c r="DJ18" s="9">
        <v>354.42500000000001</v>
      </c>
      <c r="DK18" s="9">
        <v>290.20699999999999</v>
      </c>
      <c r="DL18" s="9">
        <v>37.677999999999997</v>
      </c>
      <c r="DM18" s="9">
        <v>27.004000000000001</v>
      </c>
      <c r="DN18" s="9">
        <v>10.673999999999999</v>
      </c>
      <c r="DO18" s="9">
        <v>1377.48</v>
      </c>
      <c r="DP18" s="9">
        <v>323.64600000000002</v>
      </c>
      <c r="DQ18" s="9">
        <v>1053.835</v>
      </c>
      <c r="DR18" s="9">
        <v>1089.989</v>
      </c>
      <c r="DS18" s="9">
        <v>216.96899999999999</v>
      </c>
      <c r="DT18" s="9">
        <v>873.02099999999996</v>
      </c>
      <c r="DU18" s="9">
        <v>287.49099999999999</v>
      </c>
      <c r="DV18" s="9">
        <v>106.67700000000001</v>
      </c>
      <c r="DW18" s="9">
        <v>180.81399999999999</v>
      </c>
      <c r="DX18" s="9">
        <v>117.152</v>
      </c>
      <c r="DY18" s="9">
        <v>28.2</v>
      </c>
      <c r="DZ18" s="9">
        <v>88.951999999999998</v>
      </c>
      <c r="EA18" s="9">
        <v>170.33799999999999</v>
      </c>
      <c r="EB18" s="9">
        <v>78.477000000000004</v>
      </c>
      <c r="EC18" s="9">
        <v>91.861999999999995</v>
      </c>
      <c r="ED18" s="9">
        <v>4654.0360000000001</v>
      </c>
      <c r="EE18" s="9">
        <v>2414.127</v>
      </c>
      <c r="EF18" s="9">
        <v>2239.9090000000001</v>
      </c>
      <c r="EG18" s="9">
        <v>3391.5590000000002</v>
      </c>
      <c r="EH18" s="9">
        <v>2109.422</v>
      </c>
      <c r="EI18" s="9">
        <v>1282.1369999999999</v>
      </c>
      <c r="EJ18" s="9">
        <v>2880.8919999999998</v>
      </c>
      <c r="EK18" s="9">
        <v>1790.444</v>
      </c>
      <c r="EL18" s="9">
        <v>1090.4469999999999</v>
      </c>
      <c r="EM18" s="9">
        <v>510.66699999999997</v>
      </c>
      <c r="EN18" s="9">
        <v>318.97800000000001</v>
      </c>
      <c r="EO18" s="9">
        <v>191.68899999999999</v>
      </c>
      <c r="EP18" s="9">
        <v>465.71899999999999</v>
      </c>
      <c r="EQ18" s="9">
        <v>289.02600000000001</v>
      </c>
      <c r="ER18" s="9">
        <v>176.69300000000001</v>
      </c>
      <c r="ES18" s="9">
        <v>44.948</v>
      </c>
      <c r="ET18" s="9">
        <v>29.951000000000001</v>
      </c>
      <c r="EU18" s="9">
        <v>14.996</v>
      </c>
      <c r="EV18" s="9">
        <v>1262.4780000000001</v>
      </c>
      <c r="EW18" s="9">
        <v>304.70499999999998</v>
      </c>
      <c r="EX18" s="9">
        <v>957.77300000000002</v>
      </c>
      <c r="EY18" s="9">
        <v>1065.6510000000001</v>
      </c>
      <c r="EZ18" s="9">
        <v>236.55600000000001</v>
      </c>
      <c r="FA18" s="9">
        <v>829.09500000000003</v>
      </c>
      <c r="FB18" s="9">
        <v>196.827</v>
      </c>
      <c r="FC18" s="9">
        <v>68.149000000000001</v>
      </c>
      <c r="FD18" s="9">
        <v>128.678</v>
      </c>
      <c r="FE18" s="9">
        <v>108.36199999999999</v>
      </c>
      <c r="FF18" s="9">
        <v>29.506</v>
      </c>
      <c r="FG18" s="9">
        <v>78.855999999999995</v>
      </c>
      <c r="FH18" s="9">
        <v>88.465000000000003</v>
      </c>
      <c r="FI18" s="9">
        <v>38.643000000000001</v>
      </c>
      <c r="FJ18" s="9">
        <v>49.822000000000003</v>
      </c>
      <c r="FK18" s="9">
        <v>629.125</v>
      </c>
      <c r="FL18" s="9">
        <v>379.54700000000003</v>
      </c>
      <c r="FM18" s="9">
        <v>249.578</v>
      </c>
      <c r="FN18" s="9">
        <v>280.19200000000001</v>
      </c>
      <c r="FO18" s="9">
        <v>197.50399999999999</v>
      </c>
      <c r="FP18" s="9">
        <v>82.688000000000002</v>
      </c>
      <c r="FQ18" s="9">
        <v>233.81899999999999</v>
      </c>
      <c r="FR18" s="9">
        <v>166.267</v>
      </c>
      <c r="FS18" s="9">
        <v>67.552999999999997</v>
      </c>
      <c r="FT18" s="9">
        <v>46.372999999999998</v>
      </c>
      <c r="FU18" s="9">
        <v>31.236999999999998</v>
      </c>
      <c r="FV18" s="9">
        <v>15.135999999999999</v>
      </c>
      <c r="FW18" s="9">
        <v>40.094999999999999</v>
      </c>
      <c r="FX18" s="9">
        <v>26.79</v>
      </c>
      <c r="FY18" s="9">
        <v>13.305</v>
      </c>
      <c r="FZ18" s="9">
        <v>6.2779999999999996</v>
      </c>
      <c r="GA18" s="9">
        <v>4.4480000000000004</v>
      </c>
      <c r="GB18" s="9">
        <v>1.83</v>
      </c>
      <c r="GC18" s="9">
        <v>348.93299999999999</v>
      </c>
      <c r="GD18" s="9">
        <v>182.04300000000001</v>
      </c>
      <c r="GE18" s="9">
        <v>166.89</v>
      </c>
      <c r="GF18" s="9">
        <v>333.35599999999999</v>
      </c>
      <c r="GG18" s="9">
        <v>173.054</v>
      </c>
      <c r="GH18" s="9">
        <v>160.30199999999999</v>
      </c>
      <c r="GI18" s="9">
        <v>15.576000000000001</v>
      </c>
      <c r="GJ18" s="9">
        <v>8.9879999999999995</v>
      </c>
      <c r="GK18" s="9">
        <v>6.5880000000000001</v>
      </c>
      <c r="GL18" s="9">
        <v>12.268000000000001</v>
      </c>
      <c r="GM18" s="9">
        <v>6.1849999999999996</v>
      </c>
      <c r="GN18" s="9">
        <v>6.0830000000000002</v>
      </c>
      <c r="GO18" s="9">
        <v>3.3079999999999998</v>
      </c>
      <c r="GP18" s="9">
        <v>2.8039999999999998</v>
      </c>
      <c r="GQ18" s="9">
        <v>0.504</v>
      </c>
      <c r="GR18" s="9">
        <v>4093.462</v>
      </c>
      <c r="GS18" s="9">
        <v>2139.931</v>
      </c>
      <c r="GT18" s="9">
        <v>1953.53</v>
      </c>
      <c r="GU18" s="9">
        <v>2893.3</v>
      </c>
      <c r="GV18" s="9">
        <v>1745.7159999999999</v>
      </c>
      <c r="GW18" s="9">
        <v>1147.5840000000001</v>
      </c>
      <c r="GX18" s="9">
        <v>2488.1309999999999</v>
      </c>
      <c r="GY18" s="9">
        <v>1512.58</v>
      </c>
      <c r="GZ18" s="9">
        <v>975.55100000000004</v>
      </c>
      <c r="HA18" s="9">
        <v>405.16899999999998</v>
      </c>
      <c r="HB18" s="9">
        <v>233.136</v>
      </c>
      <c r="HC18" s="9">
        <v>172.03299999999999</v>
      </c>
      <c r="HD18" s="9">
        <v>372.65800000000002</v>
      </c>
      <c r="HE18" s="9">
        <v>211.05699999999999</v>
      </c>
      <c r="HF18" s="9">
        <v>161.601</v>
      </c>
      <c r="HG18" s="9">
        <v>32.511000000000003</v>
      </c>
      <c r="HH18" s="9">
        <v>22.079000000000001</v>
      </c>
      <c r="HI18" s="9">
        <v>10.432</v>
      </c>
      <c r="HJ18" s="9">
        <v>1200.162</v>
      </c>
      <c r="HK18" s="9">
        <v>394.21499999999997</v>
      </c>
      <c r="HL18" s="9">
        <v>805.94600000000003</v>
      </c>
      <c r="HM18" s="9">
        <v>969.61800000000005</v>
      </c>
      <c r="HN18" s="9">
        <v>294.80900000000003</v>
      </c>
      <c r="HO18" s="9">
        <v>674.80899999999997</v>
      </c>
      <c r="HP18" s="9">
        <v>230.54400000000001</v>
      </c>
      <c r="HQ18" s="9">
        <v>99.406000000000006</v>
      </c>
      <c r="HR18" s="9">
        <v>131.137</v>
      </c>
      <c r="HS18" s="9">
        <v>118.837</v>
      </c>
      <c r="HT18" s="9">
        <v>38.381</v>
      </c>
      <c r="HU18" s="9">
        <v>80.456000000000003</v>
      </c>
      <c r="HV18" s="9">
        <v>111.70699999999999</v>
      </c>
      <c r="HW18" s="9">
        <v>61.024999999999999</v>
      </c>
      <c r="HX18" s="9">
        <v>50.680999999999997</v>
      </c>
      <c r="HY18" s="9">
        <v>3433.277</v>
      </c>
      <c r="HZ18" s="9">
        <v>1808.03</v>
      </c>
      <c r="IA18" s="9">
        <v>1625.2470000000001</v>
      </c>
      <c r="IB18" s="9">
        <v>2371.018</v>
      </c>
      <c r="IC18" s="9">
        <v>1469.096</v>
      </c>
      <c r="ID18" s="9">
        <v>901.92200000000003</v>
      </c>
      <c r="IE18" s="9">
        <v>2015.748</v>
      </c>
      <c r="IF18" s="9">
        <v>1259.0999999999999</v>
      </c>
      <c r="IG18" s="9">
        <v>756.64800000000002</v>
      </c>
      <c r="IH18" s="9">
        <v>355.27</v>
      </c>
      <c r="II18" s="9">
        <v>209.995</v>
      </c>
      <c r="IJ18" s="9">
        <v>145.27500000000001</v>
      </c>
      <c r="IK18" s="9">
        <v>329.45100000000002</v>
      </c>
      <c r="IL18" s="9">
        <v>191.04300000000001</v>
      </c>
      <c r="IM18" s="9">
        <v>138.40799999999999</v>
      </c>
      <c r="IN18" s="9">
        <v>25.82</v>
      </c>
      <c r="IO18" s="9">
        <v>18.952999999999999</v>
      </c>
      <c r="IP18" s="9">
        <v>6.867</v>
      </c>
      <c r="IQ18" s="9">
        <v>1062.259</v>
      </c>
    </row>
    <row r="19" spans="1:251">
      <c r="A19" s="10">
        <v>44958</v>
      </c>
      <c r="B19" s="9">
        <v>13652.571</v>
      </c>
      <c r="C19" s="9">
        <v>7119.1229999999996</v>
      </c>
      <c r="D19" s="9">
        <v>6533.4480000000003</v>
      </c>
      <c r="E19" s="9">
        <v>9594.0349999999999</v>
      </c>
      <c r="F19" s="9">
        <v>5821.6549999999997</v>
      </c>
      <c r="G19" s="9">
        <v>3772.38</v>
      </c>
      <c r="H19" s="9">
        <v>8289.9930000000004</v>
      </c>
      <c r="I19" s="9">
        <v>5085.143</v>
      </c>
      <c r="J19" s="9">
        <v>3204.85</v>
      </c>
      <c r="K19" s="9">
        <v>1304.0429999999999</v>
      </c>
      <c r="L19" s="9">
        <v>736.51199999999994</v>
      </c>
      <c r="M19" s="9">
        <v>567.53</v>
      </c>
      <c r="N19" s="9">
        <v>1241.827</v>
      </c>
      <c r="O19" s="9">
        <v>694.08399999999995</v>
      </c>
      <c r="P19" s="9">
        <v>547.74300000000005</v>
      </c>
      <c r="Q19" s="9">
        <v>62.216000000000001</v>
      </c>
      <c r="R19" s="9">
        <v>42.429000000000002</v>
      </c>
      <c r="S19" s="9">
        <v>19.786999999999999</v>
      </c>
      <c r="T19" s="9">
        <v>4058.5360000000001</v>
      </c>
      <c r="U19" s="9">
        <v>1297.4670000000001</v>
      </c>
      <c r="V19" s="9">
        <v>2761.0680000000002</v>
      </c>
      <c r="W19" s="9">
        <v>3254.2220000000002</v>
      </c>
      <c r="X19" s="9">
        <v>969.00400000000002</v>
      </c>
      <c r="Y19" s="9">
        <v>2285.2190000000001</v>
      </c>
      <c r="Z19" s="9">
        <v>804.31299999999999</v>
      </c>
      <c r="AA19" s="9">
        <v>328.464</v>
      </c>
      <c r="AB19" s="9">
        <v>475.85</v>
      </c>
      <c r="AC19" s="9">
        <v>447.24799999999999</v>
      </c>
      <c r="AD19" s="9">
        <v>162.23099999999999</v>
      </c>
      <c r="AE19" s="9">
        <v>285.017</v>
      </c>
      <c r="AF19" s="9">
        <v>357.06599999999997</v>
      </c>
      <c r="AG19" s="9">
        <v>166.232</v>
      </c>
      <c r="AH19" s="9">
        <v>190.833</v>
      </c>
      <c r="AI19" s="9">
        <v>12987.663</v>
      </c>
      <c r="AJ19" s="9">
        <v>6717.7569999999996</v>
      </c>
      <c r="AK19" s="9">
        <v>6269.9059999999999</v>
      </c>
      <c r="AL19" s="9">
        <v>9304.4609999999993</v>
      </c>
      <c r="AM19" s="9">
        <v>5611.3090000000002</v>
      </c>
      <c r="AN19" s="9">
        <v>3693.152</v>
      </c>
      <c r="AO19" s="9">
        <v>8046.34</v>
      </c>
      <c r="AP19" s="9">
        <v>4909.5529999999999</v>
      </c>
      <c r="AQ19" s="9">
        <v>3136.7869999999998</v>
      </c>
      <c r="AR19" s="9">
        <v>1258.1199999999999</v>
      </c>
      <c r="AS19" s="9">
        <v>701.75599999999997</v>
      </c>
      <c r="AT19" s="9">
        <v>556.36500000000001</v>
      </c>
      <c r="AU19" s="9">
        <v>1197.586</v>
      </c>
      <c r="AV19" s="9">
        <v>660.46600000000001</v>
      </c>
      <c r="AW19" s="9">
        <v>537.12</v>
      </c>
      <c r="AX19" s="9">
        <v>60.534999999999997</v>
      </c>
      <c r="AY19" s="9">
        <v>41.29</v>
      </c>
      <c r="AZ19" s="9">
        <v>19.245000000000001</v>
      </c>
      <c r="BA19" s="9">
        <v>3683.203</v>
      </c>
      <c r="BB19" s="9">
        <v>1106.4490000000001</v>
      </c>
      <c r="BC19" s="9">
        <v>2576.7539999999999</v>
      </c>
      <c r="BD19" s="9">
        <v>2914.2109999999998</v>
      </c>
      <c r="BE19" s="9">
        <v>797.70699999999999</v>
      </c>
      <c r="BF19" s="9">
        <v>2116.5030000000002</v>
      </c>
      <c r="BG19" s="9">
        <v>768.99199999999996</v>
      </c>
      <c r="BH19" s="9">
        <v>308.74200000000002</v>
      </c>
      <c r="BI19" s="9">
        <v>460.25</v>
      </c>
      <c r="BJ19" s="9">
        <v>418.97899999999998</v>
      </c>
      <c r="BK19" s="9">
        <v>147.10400000000001</v>
      </c>
      <c r="BL19" s="9">
        <v>271.875</v>
      </c>
      <c r="BM19" s="9">
        <v>350.012</v>
      </c>
      <c r="BN19" s="9">
        <v>161.63800000000001</v>
      </c>
      <c r="BO19" s="9">
        <v>188.375</v>
      </c>
      <c r="BP19" s="9">
        <v>2135.576</v>
      </c>
      <c r="BQ19" s="9">
        <v>1078.3409999999999</v>
      </c>
      <c r="BR19" s="9">
        <v>1057.2349999999999</v>
      </c>
      <c r="BS19" s="9">
        <v>1007.157</v>
      </c>
      <c r="BT19" s="9">
        <v>595.07899999999995</v>
      </c>
      <c r="BU19" s="9">
        <v>412.07799999999997</v>
      </c>
      <c r="BV19" s="9">
        <v>884.00599999999997</v>
      </c>
      <c r="BW19" s="9">
        <v>531.38800000000003</v>
      </c>
      <c r="BX19" s="9">
        <v>352.61900000000003</v>
      </c>
      <c r="BY19" s="9">
        <v>123.151</v>
      </c>
      <c r="BZ19" s="9">
        <v>63.691000000000003</v>
      </c>
      <c r="CA19" s="9">
        <v>59.46</v>
      </c>
      <c r="CB19" s="9">
        <v>116.268</v>
      </c>
      <c r="CC19" s="9">
        <v>60.180999999999997</v>
      </c>
      <c r="CD19" s="9">
        <v>56.087000000000003</v>
      </c>
      <c r="CE19" s="9">
        <v>6.8819999999999997</v>
      </c>
      <c r="CF19" s="9">
        <v>3.51</v>
      </c>
      <c r="CG19" s="9">
        <v>3.3719999999999999</v>
      </c>
      <c r="CH19" s="9">
        <v>1128.4190000000001</v>
      </c>
      <c r="CI19" s="9">
        <v>483.262</v>
      </c>
      <c r="CJ19" s="9">
        <v>645.15700000000004</v>
      </c>
      <c r="CK19" s="9">
        <v>809.40099999999995</v>
      </c>
      <c r="CL19" s="9">
        <v>339.72800000000001</v>
      </c>
      <c r="CM19" s="9">
        <v>469.673</v>
      </c>
      <c r="CN19" s="9">
        <v>319.017</v>
      </c>
      <c r="CO19" s="9">
        <v>143.53399999999999</v>
      </c>
      <c r="CP19" s="9">
        <v>175.483</v>
      </c>
      <c r="CQ19" s="9">
        <v>198.66399999999999</v>
      </c>
      <c r="CR19" s="9">
        <v>90.539000000000001</v>
      </c>
      <c r="CS19" s="9">
        <v>108.125</v>
      </c>
      <c r="CT19" s="9">
        <v>120.354</v>
      </c>
      <c r="CU19" s="9">
        <v>52.996000000000002</v>
      </c>
      <c r="CV19" s="9">
        <v>67.358000000000004</v>
      </c>
      <c r="CW19" s="9">
        <v>6177.7929999999997</v>
      </c>
      <c r="CX19" s="9">
        <v>3233.0729999999999</v>
      </c>
      <c r="CY19" s="9">
        <v>2944.72</v>
      </c>
      <c r="CZ19" s="9">
        <v>4850.076</v>
      </c>
      <c r="DA19" s="9">
        <v>2924.2620000000002</v>
      </c>
      <c r="DB19" s="9">
        <v>1925.8130000000001</v>
      </c>
      <c r="DC19" s="9">
        <v>4189.6229999999996</v>
      </c>
      <c r="DD19" s="9">
        <v>2560.34</v>
      </c>
      <c r="DE19" s="9">
        <v>1629.2829999999999</v>
      </c>
      <c r="DF19" s="9">
        <v>660.45299999999997</v>
      </c>
      <c r="DG19" s="9">
        <v>363.923</v>
      </c>
      <c r="DH19" s="9">
        <v>296.53100000000001</v>
      </c>
      <c r="DI19" s="9">
        <v>635.38800000000003</v>
      </c>
      <c r="DJ19" s="9">
        <v>347.55900000000003</v>
      </c>
      <c r="DK19" s="9">
        <v>287.82900000000001</v>
      </c>
      <c r="DL19" s="9">
        <v>25.065000000000001</v>
      </c>
      <c r="DM19" s="9">
        <v>16.364000000000001</v>
      </c>
      <c r="DN19" s="9">
        <v>8.7010000000000005</v>
      </c>
      <c r="DO19" s="9">
        <v>1327.7170000000001</v>
      </c>
      <c r="DP19" s="9">
        <v>308.81</v>
      </c>
      <c r="DQ19" s="9">
        <v>1018.9059999999999</v>
      </c>
      <c r="DR19" s="9">
        <v>1070.836</v>
      </c>
      <c r="DS19" s="9">
        <v>208.96299999999999</v>
      </c>
      <c r="DT19" s="9">
        <v>861.87300000000005</v>
      </c>
      <c r="DU19" s="9">
        <v>256.88099999999997</v>
      </c>
      <c r="DV19" s="9">
        <v>99.846999999999994</v>
      </c>
      <c r="DW19" s="9">
        <v>157.03399999999999</v>
      </c>
      <c r="DX19" s="9">
        <v>110.92</v>
      </c>
      <c r="DY19" s="9">
        <v>26.382000000000001</v>
      </c>
      <c r="DZ19" s="9">
        <v>84.537999999999997</v>
      </c>
      <c r="EA19" s="9">
        <v>145.96100000000001</v>
      </c>
      <c r="EB19" s="9">
        <v>73.465000000000003</v>
      </c>
      <c r="EC19" s="9">
        <v>72.495999999999995</v>
      </c>
      <c r="ED19" s="9">
        <v>4674.2950000000001</v>
      </c>
      <c r="EE19" s="9">
        <v>2406.3440000000001</v>
      </c>
      <c r="EF19" s="9">
        <v>2267.951</v>
      </c>
      <c r="EG19" s="9">
        <v>3447.2280000000001</v>
      </c>
      <c r="EH19" s="9">
        <v>2091.9670000000001</v>
      </c>
      <c r="EI19" s="9">
        <v>1355.261</v>
      </c>
      <c r="EJ19" s="9">
        <v>2972.7109999999998</v>
      </c>
      <c r="EK19" s="9">
        <v>1817.825</v>
      </c>
      <c r="EL19" s="9">
        <v>1154.886</v>
      </c>
      <c r="EM19" s="9">
        <v>474.517</v>
      </c>
      <c r="EN19" s="9">
        <v>274.142</v>
      </c>
      <c r="EO19" s="9">
        <v>200.375</v>
      </c>
      <c r="EP19" s="9">
        <v>445.92899999999997</v>
      </c>
      <c r="EQ19" s="9">
        <v>252.726</v>
      </c>
      <c r="ER19" s="9">
        <v>193.203</v>
      </c>
      <c r="ES19" s="9">
        <v>28.587</v>
      </c>
      <c r="ET19" s="9">
        <v>21.416</v>
      </c>
      <c r="EU19" s="9">
        <v>7.1710000000000003</v>
      </c>
      <c r="EV19" s="9">
        <v>1227.067</v>
      </c>
      <c r="EW19" s="9">
        <v>314.37599999999998</v>
      </c>
      <c r="EX19" s="9">
        <v>912.69100000000003</v>
      </c>
      <c r="EY19" s="9">
        <v>1033.9739999999999</v>
      </c>
      <c r="EZ19" s="9">
        <v>249.01599999999999</v>
      </c>
      <c r="FA19" s="9">
        <v>784.95799999999997</v>
      </c>
      <c r="FB19" s="9">
        <v>193.09299999999999</v>
      </c>
      <c r="FC19" s="9">
        <v>65.36</v>
      </c>
      <c r="FD19" s="9">
        <v>127.733</v>
      </c>
      <c r="FE19" s="9">
        <v>109.395</v>
      </c>
      <c r="FF19" s="9">
        <v>30.183</v>
      </c>
      <c r="FG19" s="9">
        <v>79.212000000000003</v>
      </c>
      <c r="FH19" s="9">
        <v>83.697999999999993</v>
      </c>
      <c r="FI19" s="9">
        <v>35.177</v>
      </c>
      <c r="FJ19" s="9">
        <v>48.521000000000001</v>
      </c>
      <c r="FK19" s="9">
        <v>664.90800000000002</v>
      </c>
      <c r="FL19" s="9">
        <v>401.36500000000001</v>
      </c>
      <c r="FM19" s="9">
        <v>263.54300000000001</v>
      </c>
      <c r="FN19" s="9">
        <v>289.57499999999999</v>
      </c>
      <c r="FO19" s="9">
        <v>210.34700000000001</v>
      </c>
      <c r="FP19" s="9">
        <v>79.227999999999994</v>
      </c>
      <c r="FQ19" s="9">
        <v>243.65299999999999</v>
      </c>
      <c r="FR19" s="9">
        <v>175.59</v>
      </c>
      <c r="FS19" s="9">
        <v>68.061999999999998</v>
      </c>
      <c r="FT19" s="9">
        <v>45.921999999999997</v>
      </c>
      <c r="FU19" s="9">
        <v>34.756</v>
      </c>
      <c r="FV19" s="9">
        <v>11.166</v>
      </c>
      <c r="FW19" s="9">
        <v>44.241</v>
      </c>
      <c r="FX19" s="9">
        <v>33.618000000000002</v>
      </c>
      <c r="FY19" s="9">
        <v>10.622999999999999</v>
      </c>
      <c r="FZ19" s="9">
        <v>1.681</v>
      </c>
      <c r="GA19" s="9">
        <v>1.139</v>
      </c>
      <c r="GB19" s="9">
        <v>0.54300000000000004</v>
      </c>
      <c r="GC19" s="9">
        <v>375.33300000000003</v>
      </c>
      <c r="GD19" s="9">
        <v>191.018</v>
      </c>
      <c r="GE19" s="9">
        <v>184.315</v>
      </c>
      <c r="GF19" s="9">
        <v>340.012</v>
      </c>
      <c r="GG19" s="9">
        <v>171.29599999999999</v>
      </c>
      <c r="GH19" s="9">
        <v>168.715</v>
      </c>
      <c r="GI19" s="9">
        <v>35.322000000000003</v>
      </c>
      <c r="GJ19" s="9">
        <v>19.722000000000001</v>
      </c>
      <c r="GK19" s="9">
        <v>15.6</v>
      </c>
      <c r="GL19" s="9">
        <v>28.268000000000001</v>
      </c>
      <c r="GM19" s="9">
        <v>15.127000000000001</v>
      </c>
      <c r="GN19" s="9">
        <v>13.141</v>
      </c>
      <c r="GO19" s="9">
        <v>7.0529999999999999</v>
      </c>
      <c r="GP19" s="9">
        <v>4.5949999999999998</v>
      </c>
      <c r="GQ19" s="9">
        <v>2.4580000000000002</v>
      </c>
      <c r="GR19" s="9">
        <v>4293.2910000000002</v>
      </c>
      <c r="GS19" s="9">
        <v>2244.6309999999999</v>
      </c>
      <c r="GT19" s="9">
        <v>2048.66</v>
      </c>
      <c r="GU19" s="9">
        <v>3075.7660000000001</v>
      </c>
      <c r="GV19" s="9">
        <v>1855.4259999999999</v>
      </c>
      <c r="GW19" s="9">
        <v>1220.3399999999999</v>
      </c>
      <c r="GX19" s="9">
        <v>2678.6619999999998</v>
      </c>
      <c r="GY19" s="9">
        <v>1623.9390000000001</v>
      </c>
      <c r="GZ19" s="9">
        <v>1054.723</v>
      </c>
      <c r="HA19" s="9">
        <v>397.10399999999998</v>
      </c>
      <c r="HB19" s="9">
        <v>231.48699999999999</v>
      </c>
      <c r="HC19" s="9">
        <v>165.61600000000001</v>
      </c>
      <c r="HD19" s="9">
        <v>373.71600000000001</v>
      </c>
      <c r="HE19" s="9">
        <v>216.37200000000001</v>
      </c>
      <c r="HF19" s="9">
        <v>157.34399999999999</v>
      </c>
      <c r="HG19" s="9">
        <v>23.388000000000002</v>
      </c>
      <c r="HH19" s="9">
        <v>15.115</v>
      </c>
      <c r="HI19" s="9">
        <v>8.2720000000000002</v>
      </c>
      <c r="HJ19" s="9">
        <v>1217.5250000000001</v>
      </c>
      <c r="HK19" s="9">
        <v>389.20499999999998</v>
      </c>
      <c r="HL19" s="9">
        <v>828.32</v>
      </c>
      <c r="HM19" s="9">
        <v>978.87300000000005</v>
      </c>
      <c r="HN19" s="9">
        <v>287.67099999999999</v>
      </c>
      <c r="HO19" s="9">
        <v>691.202</v>
      </c>
      <c r="HP19" s="9">
        <v>238.65199999999999</v>
      </c>
      <c r="HQ19" s="9">
        <v>101.53400000000001</v>
      </c>
      <c r="HR19" s="9">
        <v>137.11799999999999</v>
      </c>
      <c r="HS19" s="9">
        <v>123.47799999999999</v>
      </c>
      <c r="HT19" s="9">
        <v>47.945999999999998</v>
      </c>
      <c r="HU19" s="9">
        <v>75.531999999999996</v>
      </c>
      <c r="HV19" s="9">
        <v>115.17400000000001</v>
      </c>
      <c r="HW19" s="9">
        <v>53.588000000000001</v>
      </c>
      <c r="HX19" s="9">
        <v>61.585999999999999</v>
      </c>
      <c r="HY19" s="9">
        <v>3562.473</v>
      </c>
      <c r="HZ19" s="9">
        <v>1873.0340000000001</v>
      </c>
      <c r="IA19" s="9">
        <v>1689.4380000000001</v>
      </c>
      <c r="IB19" s="9">
        <v>2488.87</v>
      </c>
      <c r="IC19" s="9">
        <v>1520.3679999999999</v>
      </c>
      <c r="ID19" s="9">
        <v>968.50199999999995</v>
      </c>
      <c r="IE19" s="9">
        <v>2172.779</v>
      </c>
      <c r="IF19" s="9">
        <v>1336.4059999999999</v>
      </c>
      <c r="IG19" s="9">
        <v>836.37400000000002</v>
      </c>
      <c r="IH19" s="9">
        <v>316.08999999999997</v>
      </c>
      <c r="II19" s="9">
        <v>183.96199999999999</v>
      </c>
      <c r="IJ19" s="9">
        <v>132.12799999999999</v>
      </c>
      <c r="IK19" s="9">
        <v>301.45800000000003</v>
      </c>
      <c r="IL19" s="9">
        <v>175.65</v>
      </c>
      <c r="IM19" s="9">
        <v>125.80800000000001</v>
      </c>
      <c r="IN19" s="9">
        <v>14.632</v>
      </c>
      <c r="IO19" s="9">
        <v>8.3119999999999994</v>
      </c>
      <c r="IP19" s="9">
        <v>6.32</v>
      </c>
      <c r="IQ19" s="9">
        <v>1073.6030000000001</v>
      </c>
    </row>
    <row r="20" spans="1:251">
      <c r="A20" s="10">
        <v>45323</v>
      </c>
      <c r="B20" s="9">
        <v>14015.642</v>
      </c>
      <c r="C20" s="9">
        <v>7277.2110000000002</v>
      </c>
      <c r="D20" s="9">
        <v>6738.4309999999996</v>
      </c>
      <c r="E20" s="9">
        <v>9697.9240000000009</v>
      </c>
      <c r="F20" s="9">
        <v>5847.1310000000003</v>
      </c>
      <c r="G20" s="9">
        <v>3850.7930000000001</v>
      </c>
      <c r="H20" s="9">
        <v>8273.9009999999998</v>
      </c>
      <c r="I20" s="9">
        <v>5047.2240000000002</v>
      </c>
      <c r="J20" s="9">
        <v>3226.6770000000001</v>
      </c>
      <c r="K20" s="9">
        <v>1424.0229999999999</v>
      </c>
      <c r="L20" s="9">
        <v>799.90700000000004</v>
      </c>
      <c r="M20" s="9">
        <v>624.11599999999999</v>
      </c>
      <c r="N20" s="9">
        <v>1340.76</v>
      </c>
      <c r="O20" s="9">
        <v>743.87300000000005</v>
      </c>
      <c r="P20" s="9">
        <v>596.88699999999994</v>
      </c>
      <c r="Q20" s="9">
        <v>83.263000000000005</v>
      </c>
      <c r="R20" s="9">
        <v>56.033999999999999</v>
      </c>
      <c r="S20" s="9">
        <v>27.228999999999999</v>
      </c>
      <c r="T20" s="9">
        <v>4317.7190000000001</v>
      </c>
      <c r="U20" s="9">
        <v>1430.08</v>
      </c>
      <c r="V20" s="9">
        <v>2887.6379999999999</v>
      </c>
      <c r="W20" s="9">
        <v>3428.7620000000002</v>
      </c>
      <c r="X20" s="9">
        <v>1070.9010000000001</v>
      </c>
      <c r="Y20" s="9">
        <v>2357.8609999999999</v>
      </c>
      <c r="Z20" s="9">
        <v>888.95600000000002</v>
      </c>
      <c r="AA20" s="9">
        <v>359.17899999999997</v>
      </c>
      <c r="AB20" s="9">
        <v>529.77700000000004</v>
      </c>
      <c r="AC20" s="9">
        <v>451.68799999999999</v>
      </c>
      <c r="AD20" s="9">
        <v>159.26599999999999</v>
      </c>
      <c r="AE20" s="9">
        <v>292.42200000000003</v>
      </c>
      <c r="AF20" s="9">
        <v>437.26799999999997</v>
      </c>
      <c r="AG20" s="9">
        <v>199.91300000000001</v>
      </c>
      <c r="AH20" s="9">
        <v>237.35499999999999</v>
      </c>
      <c r="AI20" s="9">
        <v>13282.476000000001</v>
      </c>
      <c r="AJ20" s="9">
        <v>6839.61</v>
      </c>
      <c r="AK20" s="9">
        <v>6442.866</v>
      </c>
      <c r="AL20" s="9">
        <v>9382.5869999999995</v>
      </c>
      <c r="AM20" s="9">
        <v>5618.3379999999997</v>
      </c>
      <c r="AN20" s="9">
        <v>3764.2489999999998</v>
      </c>
      <c r="AO20" s="9">
        <v>8013.6689999999999</v>
      </c>
      <c r="AP20" s="9">
        <v>4856.4179999999997</v>
      </c>
      <c r="AQ20" s="9">
        <v>3157.2510000000002</v>
      </c>
      <c r="AR20" s="9">
        <v>1368.9190000000001</v>
      </c>
      <c r="AS20" s="9">
        <v>761.92</v>
      </c>
      <c r="AT20" s="9">
        <v>606.99900000000002</v>
      </c>
      <c r="AU20" s="9">
        <v>1292.6869999999999</v>
      </c>
      <c r="AV20" s="9">
        <v>711.42399999999998</v>
      </c>
      <c r="AW20" s="9">
        <v>581.26400000000001</v>
      </c>
      <c r="AX20" s="9">
        <v>76.230999999999995</v>
      </c>
      <c r="AY20" s="9">
        <v>50.496000000000002</v>
      </c>
      <c r="AZ20" s="9">
        <v>25.734999999999999</v>
      </c>
      <c r="BA20" s="9">
        <v>3899.8890000000001</v>
      </c>
      <c r="BB20" s="9">
        <v>1221.2719999999999</v>
      </c>
      <c r="BC20" s="9">
        <v>2678.6170000000002</v>
      </c>
      <c r="BD20" s="9">
        <v>3047.7759999999998</v>
      </c>
      <c r="BE20" s="9">
        <v>883.84900000000005</v>
      </c>
      <c r="BF20" s="9">
        <v>2163.9270000000001</v>
      </c>
      <c r="BG20" s="9">
        <v>852.11300000000006</v>
      </c>
      <c r="BH20" s="9">
        <v>337.423</v>
      </c>
      <c r="BI20" s="9">
        <v>514.69000000000005</v>
      </c>
      <c r="BJ20" s="9">
        <v>425.53399999999999</v>
      </c>
      <c r="BK20" s="9">
        <v>143.70500000000001</v>
      </c>
      <c r="BL20" s="9">
        <v>281.83</v>
      </c>
      <c r="BM20" s="9">
        <v>426.57900000000001</v>
      </c>
      <c r="BN20" s="9">
        <v>193.71899999999999</v>
      </c>
      <c r="BO20" s="9">
        <v>232.86</v>
      </c>
      <c r="BP20" s="9">
        <v>2138.9720000000002</v>
      </c>
      <c r="BQ20" s="9">
        <v>1079.4839999999999</v>
      </c>
      <c r="BR20" s="9">
        <v>1059.4880000000001</v>
      </c>
      <c r="BS20" s="9">
        <v>971.60900000000004</v>
      </c>
      <c r="BT20" s="9">
        <v>577.22299999999996</v>
      </c>
      <c r="BU20" s="9">
        <v>394.38600000000002</v>
      </c>
      <c r="BV20" s="9">
        <v>821.57399999999996</v>
      </c>
      <c r="BW20" s="9">
        <v>482.108</v>
      </c>
      <c r="BX20" s="9">
        <v>339.46600000000001</v>
      </c>
      <c r="BY20" s="9">
        <v>150.035</v>
      </c>
      <c r="BZ20" s="9">
        <v>95.116</v>
      </c>
      <c r="CA20" s="9">
        <v>54.92</v>
      </c>
      <c r="CB20" s="9">
        <v>139.41999999999999</v>
      </c>
      <c r="CC20" s="9">
        <v>87.789000000000001</v>
      </c>
      <c r="CD20" s="9">
        <v>51.631</v>
      </c>
      <c r="CE20" s="9">
        <v>10.616</v>
      </c>
      <c r="CF20" s="9">
        <v>7.327</v>
      </c>
      <c r="CG20" s="9">
        <v>3.2890000000000001</v>
      </c>
      <c r="CH20" s="9">
        <v>1167.3630000000001</v>
      </c>
      <c r="CI20" s="9">
        <v>502.26</v>
      </c>
      <c r="CJ20" s="9">
        <v>665.10199999999998</v>
      </c>
      <c r="CK20" s="9">
        <v>822.46100000000001</v>
      </c>
      <c r="CL20" s="9">
        <v>342.411</v>
      </c>
      <c r="CM20" s="9">
        <v>480.05099999999999</v>
      </c>
      <c r="CN20" s="9">
        <v>344.90100000000001</v>
      </c>
      <c r="CO20" s="9">
        <v>159.85</v>
      </c>
      <c r="CP20" s="9">
        <v>185.05199999999999</v>
      </c>
      <c r="CQ20" s="9">
        <v>204.458</v>
      </c>
      <c r="CR20" s="9">
        <v>87.378</v>
      </c>
      <c r="CS20" s="9">
        <v>117.08</v>
      </c>
      <c r="CT20" s="9">
        <v>140.44399999999999</v>
      </c>
      <c r="CU20" s="9">
        <v>72.471999999999994</v>
      </c>
      <c r="CV20" s="9">
        <v>67.971999999999994</v>
      </c>
      <c r="CW20" s="9">
        <v>6412.4960000000001</v>
      </c>
      <c r="CX20" s="9">
        <v>3324.2629999999999</v>
      </c>
      <c r="CY20" s="9">
        <v>3088.2330000000002</v>
      </c>
      <c r="CZ20" s="9">
        <v>4941.2870000000003</v>
      </c>
      <c r="DA20" s="9">
        <v>2942.8470000000002</v>
      </c>
      <c r="DB20" s="9">
        <v>1998.44</v>
      </c>
      <c r="DC20" s="9">
        <v>4212.1779999999999</v>
      </c>
      <c r="DD20" s="9">
        <v>2552.9090000000001</v>
      </c>
      <c r="DE20" s="9">
        <v>1659.268</v>
      </c>
      <c r="DF20" s="9">
        <v>729.10900000000004</v>
      </c>
      <c r="DG20" s="9">
        <v>389.93700000000001</v>
      </c>
      <c r="DH20" s="9">
        <v>339.17200000000003</v>
      </c>
      <c r="DI20" s="9">
        <v>690.596</v>
      </c>
      <c r="DJ20" s="9">
        <v>365.27199999999999</v>
      </c>
      <c r="DK20" s="9">
        <v>325.32400000000001</v>
      </c>
      <c r="DL20" s="9">
        <v>38.512999999999998</v>
      </c>
      <c r="DM20" s="9">
        <v>24.666</v>
      </c>
      <c r="DN20" s="9">
        <v>13.848000000000001</v>
      </c>
      <c r="DO20" s="9">
        <v>1471.2090000000001</v>
      </c>
      <c r="DP20" s="9">
        <v>381.416</v>
      </c>
      <c r="DQ20" s="9">
        <v>1089.7929999999999</v>
      </c>
      <c r="DR20" s="9">
        <v>1158.325</v>
      </c>
      <c r="DS20" s="9">
        <v>268.86799999999999</v>
      </c>
      <c r="DT20" s="9">
        <v>889.45799999999997</v>
      </c>
      <c r="DU20" s="9">
        <v>312.88400000000001</v>
      </c>
      <c r="DV20" s="9">
        <v>112.54900000000001</v>
      </c>
      <c r="DW20" s="9">
        <v>200.33500000000001</v>
      </c>
      <c r="DX20" s="9">
        <v>120.965</v>
      </c>
      <c r="DY20" s="9">
        <v>33.112000000000002</v>
      </c>
      <c r="DZ20" s="9">
        <v>87.853999999999999</v>
      </c>
      <c r="EA20" s="9">
        <v>191.91900000000001</v>
      </c>
      <c r="EB20" s="9">
        <v>79.436999999999998</v>
      </c>
      <c r="EC20" s="9">
        <v>112.482</v>
      </c>
      <c r="ED20" s="9">
        <v>4731.0079999999998</v>
      </c>
      <c r="EE20" s="9">
        <v>2435.8629999999998</v>
      </c>
      <c r="EF20" s="9">
        <v>2295.145</v>
      </c>
      <c r="EG20" s="9">
        <v>3469.692</v>
      </c>
      <c r="EH20" s="9">
        <v>2098.268</v>
      </c>
      <c r="EI20" s="9">
        <v>1371.424</v>
      </c>
      <c r="EJ20" s="9">
        <v>2979.9169999999999</v>
      </c>
      <c r="EK20" s="9">
        <v>1821.4010000000001</v>
      </c>
      <c r="EL20" s="9">
        <v>1158.5160000000001</v>
      </c>
      <c r="EM20" s="9">
        <v>489.774</v>
      </c>
      <c r="EN20" s="9">
        <v>276.86700000000002</v>
      </c>
      <c r="EO20" s="9">
        <v>212.90700000000001</v>
      </c>
      <c r="EP20" s="9">
        <v>462.67200000000003</v>
      </c>
      <c r="EQ20" s="9">
        <v>258.363</v>
      </c>
      <c r="ER20" s="9">
        <v>204.309</v>
      </c>
      <c r="ES20" s="9">
        <v>27.102</v>
      </c>
      <c r="ET20" s="9">
        <v>18.504000000000001</v>
      </c>
      <c r="EU20" s="9">
        <v>8.5980000000000008</v>
      </c>
      <c r="EV20" s="9">
        <v>1261.317</v>
      </c>
      <c r="EW20" s="9">
        <v>337.59500000000003</v>
      </c>
      <c r="EX20" s="9">
        <v>923.72199999999998</v>
      </c>
      <c r="EY20" s="9">
        <v>1066.989</v>
      </c>
      <c r="EZ20" s="9">
        <v>272.57</v>
      </c>
      <c r="FA20" s="9">
        <v>794.41899999999998</v>
      </c>
      <c r="FB20" s="9">
        <v>194.327</v>
      </c>
      <c r="FC20" s="9">
        <v>65.025000000000006</v>
      </c>
      <c r="FD20" s="9">
        <v>129.30199999999999</v>
      </c>
      <c r="FE20" s="9">
        <v>100.111</v>
      </c>
      <c r="FF20" s="9">
        <v>23.215</v>
      </c>
      <c r="FG20" s="9">
        <v>76.896000000000001</v>
      </c>
      <c r="FH20" s="9">
        <v>94.215999999999994</v>
      </c>
      <c r="FI20" s="9">
        <v>41.81</v>
      </c>
      <c r="FJ20" s="9">
        <v>52.405999999999999</v>
      </c>
      <c r="FK20" s="9">
        <v>733.16600000000005</v>
      </c>
      <c r="FL20" s="9">
        <v>437.601</v>
      </c>
      <c r="FM20" s="9">
        <v>295.565</v>
      </c>
      <c r="FN20" s="9">
        <v>315.33600000000001</v>
      </c>
      <c r="FO20" s="9">
        <v>228.79300000000001</v>
      </c>
      <c r="FP20" s="9">
        <v>86.543000000000006</v>
      </c>
      <c r="FQ20" s="9">
        <v>260.23200000000003</v>
      </c>
      <c r="FR20" s="9">
        <v>190.80600000000001</v>
      </c>
      <c r="FS20" s="9">
        <v>69.426000000000002</v>
      </c>
      <c r="FT20" s="9">
        <v>55.103999999999999</v>
      </c>
      <c r="FU20" s="9">
        <v>37.987000000000002</v>
      </c>
      <c r="FV20" s="9">
        <v>17.117999999999999</v>
      </c>
      <c r="FW20" s="9">
        <v>48.073</v>
      </c>
      <c r="FX20" s="9">
        <v>32.448999999999998</v>
      </c>
      <c r="FY20" s="9">
        <v>15.622999999999999</v>
      </c>
      <c r="FZ20" s="9">
        <v>7.032</v>
      </c>
      <c r="GA20" s="9">
        <v>5.5369999999999999</v>
      </c>
      <c r="GB20" s="9">
        <v>1.494</v>
      </c>
      <c r="GC20" s="9">
        <v>417.83</v>
      </c>
      <c r="GD20" s="9">
        <v>208.80799999999999</v>
      </c>
      <c r="GE20" s="9">
        <v>209.02199999999999</v>
      </c>
      <c r="GF20" s="9">
        <v>380.98599999999999</v>
      </c>
      <c r="GG20" s="9">
        <v>187.05199999999999</v>
      </c>
      <c r="GH20" s="9">
        <v>193.934</v>
      </c>
      <c r="GI20" s="9">
        <v>36.843000000000004</v>
      </c>
      <c r="GJ20" s="9">
        <v>21.756</v>
      </c>
      <c r="GK20" s="9">
        <v>15.087999999999999</v>
      </c>
      <c r="GL20" s="9">
        <v>26.154</v>
      </c>
      <c r="GM20" s="9">
        <v>15.561</v>
      </c>
      <c r="GN20" s="9">
        <v>10.593</v>
      </c>
      <c r="GO20" s="9">
        <v>10.689</v>
      </c>
      <c r="GP20" s="9">
        <v>6.194</v>
      </c>
      <c r="GQ20" s="9">
        <v>4.4950000000000001</v>
      </c>
      <c r="GR20" s="9">
        <v>4379.6880000000001</v>
      </c>
      <c r="GS20" s="9">
        <v>2292.8780000000002</v>
      </c>
      <c r="GT20" s="9">
        <v>2086.81</v>
      </c>
      <c r="GU20" s="9">
        <v>3089.9180000000001</v>
      </c>
      <c r="GV20" s="9">
        <v>1845.788</v>
      </c>
      <c r="GW20" s="9">
        <v>1244.1300000000001</v>
      </c>
      <c r="GX20" s="9">
        <v>2639.1329999999998</v>
      </c>
      <c r="GY20" s="9">
        <v>1595.3430000000001</v>
      </c>
      <c r="GZ20" s="9">
        <v>1043.79</v>
      </c>
      <c r="HA20" s="9">
        <v>450.78500000000003</v>
      </c>
      <c r="HB20" s="9">
        <v>250.44499999999999</v>
      </c>
      <c r="HC20" s="9">
        <v>200.34</v>
      </c>
      <c r="HD20" s="9">
        <v>419.88400000000001</v>
      </c>
      <c r="HE20" s="9">
        <v>230.33500000000001</v>
      </c>
      <c r="HF20" s="9">
        <v>189.54900000000001</v>
      </c>
      <c r="HG20" s="9">
        <v>30.901</v>
      </c>
      <c r="HH20" s="9">
        <v>20.111000000000001</v>
      </c>
      <c r="HI20" s="9">
        <v>10.791</v>
      </c>
      <c r="HJ20" s="9">
        <v>1289.771</v>
      </c>
      <c r="HK20" s="9">
        <v>447.09</v>
      </c>
      <c r="HL20" s="9">
        <v>842.68</v>
      </c>
      <c r="HM20" s="9">
        <v>1029.9480000000001</v>
      </c>
      <c r="HN20" s="9">
        <v>339.25</v>
      </c>
      <c r="HO20" s="9">
        <v>690.69799999999998</v>
      </c>
      <c r="HP20" s="9">
        <v>259.82299999999998</v>
      </c>
      <c r="HQ20" s="9">
        <v>107.84099999999999</v>
      </c>
      <c r="HR20" s="9">
        <v>151.982</v>
      </c>
      <c r="HS20" s="9">
        <v>119.39100000000001</v>
      </c>
      <c r="HT20" s="9">
        <v>39.758000000000003</v>
      </c>
      <c r="HU20" s="9">
        <v>79.634</v>
      </c>
      <c r="HV20" s="9">
        <v>140.43100000000001</v>
      </c>
      <c r="HW20" s="9">
        <v>68.082999999999998</v>
      </c>
      <c r="HX20" s="9">
        <v>72.349000000000004</v>
      </c>
      <c r="HY20" s="9">
        <v>3669.94</v>
      </c>
      <c r="HZ20" s="9">
        <v>1903.992</v>
      </c>
      <c r="IA20" s="9">
        <v>1765.9480000000001</v>
      </c>
      <c r="IB20" s="9">
        <v>2500.511</v>
      </c>
      <c r="IC20" s="9">
        <v>1518.7739999999999</v>
      </c>
      <c r="ID20" s="9">
        <v>981.73699999999997</v>
      </c>
      <c r="IE20" s="9">
        <v>2184.011</v>
      </c>
      <c r="IF20" s="9">
        <v>1346.288</v>
      </c>
      <c r="IG20" s="9">
        <v>837.72299999999996</v>
      </c>
      <c r="IH20" s="9">
        <v>316.5</v>
      </c>
      <c r="II20" s="9">
        <v>172.48599999999999</v>
      </c>
      <c r="IJ20" s="9">
        <v>144.01300000000001</v>
      </c>
      <c r="IK20" s="9">
        <v>297.95800000000003</v>
      </c>
      <c r="IL20" s="9">
        <v>159.553</v>
      </c>
      <c r="IM20" s="9">
        <v>138.405</v>
      </c>
      <c r="IN20" s="9">
        <v>18.542000000000002</v>
      </c>
      <c r="IO20" s="9">
        <v>12.933</v>
      </c>
      <c r="IP20" s="9">
        <v>5.609</v>
      </c>
      <c r="IQ20" s="9">
        <v>1169.4290000000001</v>
      </c>
    </row>
    <row r="21" spans="1:251">
      <c r="A21" s="10">
        <v>45689</v>
      </c>
      <c r="B21" s="9">
        <v>14331.866</v>
      </c>
      <c r="C21" s="9">
        <v>7457.2240000000002</v>
      </c>
      <c r="D21" s="9">
        <v>6874.6419999999998</v>
      </c>
      <c r="E21" s="9">
        <v>9923.5849999999991</v>
      </c>
      <c r="F21" s="9">
        <v>5973.94</v>
      </c>
      <c r="G21" s="9">
        <v>3949.645</v>
      </c>
      <c r="H21" s="9">
        <v>8516.9920000000002</v>
      </c>
      <c r="I21" s="9">
        <v>5196.0460000000003</v>
      </c>
      <c r="J21" s="9">
        <v>3320.9459999999999</v>
      </c>
      <c r="K21" s="9">
        <v>1406.5930000000001</v>
      </c>
      <c r="L21" s="9">
        <v>777.89300000000003</v>
      </c>
      <c r="M21" s="9">
        <v>628.69899999999996</v>
      </c>
      <c r="N21" s="9">
        <v>1340.3710000000001</v>
      </c>
      <c r="O21" s="9">
        <v>732.322</v>
      </c>
      <c r="P21" s="9">
        <v>608.04899999999998</v>
      </c>
      <c r="Q21" s="9">
        <v>66.221999999999994</v>
      </c>
      <c r="R21" s="9">
        <v>45.570999999999998</v>
      </c>
      <c r="S21" s="9">
        <v>20.651</v>
      </c>
      <c r="T21" s="9">
        <v>4408.2809999999999</v>
      </c>
      <c r="U21" s="9">
        <v>1483.2850000000001</v>
      </c>
      <c r="V21" s="9">
        <v>2924.9960000000001</v>
      </c>
      <c r="W21" s="9">
        <v>3589.3850000000002</v>
      </c>
      <c r="X21" s="9">
        <v>1152.1420000000001</v>
      </c>
      <c r="Y21" s="9">
        <v>2437.2440000000001</v>
      </c>
      <c r="Z21" s="9">
        <v>818.89599999999996</v>
      </c>
      <c r="AA21" s="9">
        <v>331.14299999999997</v>
      </c>
      <c r="AB21" s="9">
        <v>487.75299999999999</v>
      </c>
      <c r="AC21" s="9">
        <v>441.77499999999998</v>
      </c>
      <c r="AD21" s="9">
        <v>161.93199999999999</v>
      </c>
      <c r="AE21" s="9">
        <v>279.84300000000002</v>
      </c>
      <c r="AF21" s="9">
        <v>377.12099999999998</v>
      </c>
      <c r="AG21" s="9">
        <v>169.21100000000001</v>
      </c>
      <c r="AH21" s="9">
        <v>207.91</v>
      </c>
      <c r="AI21" s="9">
        <v>13603.248</v>
      </c>
      <c r="AJ21" s="9">
        <v>7046.9430000000002</v>
      </c>
      <c r="AK21" s="9">
        <v>6556.3059999999996</v>
      </c>
      <c r="AL21" s="9">
        <v>9586.9760000000006</v>
      </c>
      <c r="AM21" s="9">
        <v>5746.482</v>
      </c>
      <c r="AN21" s="9">
        <v>3840.4929999999999</v>
      </c>
      <c r="AO21" s="9">
        <v>8238.9339999999993</v>
      </c>
      <c r="AP21" s="9">
        <v>5007.857</v>
      </c>
      <c r="AQ21" s="9">
        <v>3231.0770000000002</v>
      </c>
      <c r="AR21" s="9">
        <v>1348.0409999999999</v>
      </c>
      <c r="AS21" s="9">
        <v>738.625</v>
      </c>
      <c r="AT21" s="9">
        <v>609.41600000000005</v>
      </c>
      <c r="AU21" s="9">
        <v>1285.402</v>
      </c>
      <c r="AV21" s="9">
        <v>696.18399999999997</v>
      </c>
      <c r="AW21" s="9">
        <v>589.21799999999996</v>
      </c>
      <c r="AX21" s="9">
        <v>62.639000000000003</v>
      </c>
      <c r="AY21" s="9">
        <v>42.441000000000003</v>
      </c>
      <c r="AZ21" s="9">
        <v>20.198</v>
      </c>
      <c r="BA21" s="9">
        <v>4016.2730000000001</v>
      </c>
      <c r="BB21" s="9">
        <v>1300.46</v>
      </c>
      <c r="BC21" s="9">
        <v>2715.8119999999999</v>
      </c>
      <c r="BD21" s="9">
        <v>3221.1729999999998</v>
      </c>
      <c r="BE21" s="9">
        <v>981.08900000000006</v>
      </c>
      <c r="BF21" s="9">
        <v>2240.0839999999998</v>
      </c>
      <c r="BG21" s="9">
        <v>795.09900000000005</v>
      </c>
      <c r="BH21" s="9">
        <v>319.37099999999998</v>
      </c>
      <c r="BI21" s="9">
        <v>475.72800000000001</v>
      </c>
      <c r="BJ21" s="9">
        <v>420.53</v>
      </c>
      <c r="BK21" s="9">
        <v>152.31800000000001</v>
      </c>
      <c r="BL21" s="9">
        <v>268.21199999999999</v>
      </c>
      <c r="BM21" s="9">
        <v>374.56900000000002</v>
      </c>
      <c r="BN21" s="9">
        <v>167.054</v>
      </c>
      <c r="BO21" s="9">
        <v>207.51599999999999</v>
      </c>
      <c r="BP21" s="9">
        <v>2203.768</v>
      </c>
      <c r="BQ21" s="9">
        <v>1130.723</v>
      </c>
      <c r="BR21" s="9">
        <v>1073.0450000000001</v>
      </c>
      <c r="BS21" s="9">
        <v>955.30499999999995</v>
      </c>
      <c r="BT21" s="9">
        <v>578.11099999999999</v>
      </c>
      <c r="BU21" s="9">
        <v>377.19400000000002</v>
      </c>
      <c r="BV21" s="9">
        <v>830.81</v>
      </c>
      <c r="BW21" s="9">
        <v>503.78800000000001</v>
      </c>
      <c r="BX21" s="9">
        <v>327.02300000000002</v>
      </c>
      <c r="BY21" s="9">
        <v>124.494</v>
      </c>
      <c r="BZ21" s="9">
        <v>74.322999999999993</v>
      </c>
      <c r="CA21" s="9">
        <v>50.170999999999999</v>
      </c>
      <c r="CB21" s="9">
        <v>115.04600000000001</v>
      </c>
      <c r="CC21" s="9">
        <v>68.953999999999994</v>
      </c>
      <c r="CD21" s="9">
        <v>46.091999999999999</v>
      </c>
      <c r="CE21" s="9">
        <v>9.4480000000000004</v>
      </c>
      <c r="CF21" s="9">
        <v>5.3689999999999998</v>
      </c>
      <c r="CG21" s="9">
        <v>4.0789999999999997</v>
      </c>
      <c r="CH21" s="9">
        <v>1248.463</v>
      </c>
      <c r="CI21" s="9">
        <v>552.61199999999997</v>
      </c>
      <c r="CJ21" s="9">
        <v>695.851</v>
      </c>
      <c r="CK21" s="9">
        <v>904.03899999999999</v>
      </c>
      <c r="CL21" s="9">
        <v>400.56299999999999</v>
      </c>
      <c r="CM21" s="9">
        <v>503.476</v>
      </c>
      <c r="CN21" s="9">
        <v>344.42399999999998</v>
      </c>
      <c r="CO21" s="9">
        <v>152.04900000000001</v>
      </c>
      <c r="CP21" s="9">
        <v>192.376</v>
      </c>
      <c r="CQ21" s="9">
        <v>226.13300000000001</v>
      </c>
      <c r="CR21" s="9">
        <v>101.753</v>
      </c>
      <c r="CS21" s="9">
        <v>124.38</v>
      </c>
      <c r="CT21" s="9">
        <v>118.291</v>
      </c>
      <c r="CU21" s="9">
        <v>50.295999999999999</v>
      </c>
      <c r="CV21" s="9">
        <v>67.995000000000005</v>
      </c>
      <c r="CW21" s="9">
        <v>6640.7110000000002</v>
      </c>
      <c r="CX21" s="9">
        <v>3468.1979999999999</v>
      </c>
      <c r="CY21" s="9">
        <v>3172.5129999999999</v>
      </c>
      <c r="CZ21" s="9">
        <v>5092.9440000000004</v>
      </c>
      <c r="DA21" s="9">
        <v>3041.6489999999999</v>
      </c>
      <c r="DB21" s="9">
        <v>2051.2950000000001</v>
      </c>
      <c r="DC21" s="9">
        <v>4361.5439999999999</v>
      </c>
      <c r="DD21" s="9">
        <v>2665.991</v>
      </c>
      <c r="DE21" s="9">
        <v>1695.5530000000001</v>
      </c>
      <c r="DF21" s="9">
        <v>731.40099999999995</v>
      </c>
      <c r="DG21" s="9">
        <v>375.65899999999999</v>
      </c>
      <c r="DH21" s="9">
        <v>355.74200000000002</v>
      </c>
      <c r="DI21" s="9">
        <v>701.3</v>
      </c>
      <c r="DJ21" s="9">
        <v>355.71899999999999</v>
      </c>
      <c r="DK21" s="9">
        <v>345.58100000000002</v>
      </c>
      <c r="DL21" s="9">
        <v>30.100999999999999</v>
      </c>
      <c r="DM21" s="9">
        <v>19.939</v>
      </c>
      <c r="DN21" s="9">
        <v>10.162000000000001</v>
      </c>
      <c r="DO21" s="9">
        <v>1547.7660000000001</v>
      </c>
      <c r="DP21" s="9">
        <v>426.54899999999998</v>
      </c>
      <c r="DQ21" s="9">
        <v>1121.2180000000001</v>
      </c>
      <c r="DR21" s="9">
        <v>1265.8520000000001</v>
      </c>
      <c r="DS21" s="9">
        <v>319.07</v>
      </c>
      <c r="DT21" s="9">
        <v>946.78200000000004</v>
      </c>
      <c r="DU21" s="9">
        <v>281.91399999999999</v>
      </c>
      <c r="DV21" s="9">
        <v>107.47799999999999</v>
      </c>
      <c r="DW21" s="9">
        <v>174.43600000000001</v>
      </c>
      <c r="DX21" s="9">
        <v>107.318</v>
      </c>
      <c r="DY21" s="9">
        <v>26.327999999999999</v>
      </c>
      <c r="DZ21" s="9">
        <v>80.989999999999995</v>
      </c>
      <c r="EA21" s="9">
        <v>174.596</v>
      </c>
      <c r="EB21" s="9">
        <v>81.150000000000006</v>
      </c>
      <c r="EC21" s="9">
        <v>93.445999999999998</v>
      </c>
      <c r="ED21" s="9">
        <v>4758.7690000000002</v>
      </c>
      <c r="EE21" s="9">
        <v>2448.0219999999999</v>
      </c>
      <c r="EF21" s="9">
        <v>2310.7469999999998</v>
      </c>
      <c r="EG21" s="9">
        <v>3538.7260000000001</v>
      </c>
      <c r="EH21" s="9">
        <v>2126.7220000000002</v>
      </c>
      <c r="EI21" s="9">
        <v>1412.0039999999999</v>
      </c>
      <c r="EJ21" s="9">
        <v>3046.58</v>
      </c>
      <c r="EK21" s="9">
        <v>1838.079</v>
      </c>
      <c r="EL21" s="9">
        <v>1208.502</v>
      </c>
      <c r="EM21" s="9">
        <v>492.14600000000002</v>
      </c>
      <c r="EN21" s="9">
        <v>288.64400000000001</v>
      </c>
      <c r="EO21" s="9">
        <v>203.50299999999999</v>
      </c>
      <c r="EP21" s="9">
        <v>469.05599999999998</v>
      </c>
      <c r="EQ21" s="9">
        <v>271.51100000000002</v>
      </c>
      <c r="ER21" s="9">
        <v>197.54499999999999</v>
      </c>
      <c r="ES21" s="9">
        <v>23.09</v>
      </c>
      <c r="ET21" s="9">
        <v>17.132999999999999</v>
      </c>
      <c r="EU21" s="9">
        <v>5.9569999999999999</v>
      </c>
      <c r="EV21" s="9">
        <v>1220.0429999999999</v>
      </c>
      <c r="EW21" s="9">
        <v>321.3</v>
      </c>
      <c r="EX21" s="9">
        <v>898.74300000000005</v>
      </c>
      <c r="EY21" s="9">
        <v>1051.2819999999999</v>
      </c>
      <c r="EZ21" s="9">
        <v>261.45600000000002</v>
      </c>
      <c r="FA21" s="9">
        <v>789.827</v>
      </c>
      <c r="FB21" s="9">
        <v>168.761</v>
      </c>
      <c r="FC21" s="9">
        <v>59.844000000000001</v>
      </c>
      <c r="FD21" s="9">
        <v>108.916</v>
      </c>
      <c r="FE21" s="9">
        <v>87.078000000000003</v>
      </c>
      <c r="FF21" s="9">
        <v>24.236000000000001</v>
      </c>
      <c r="FG21" s="9">
        <v>62.841999999999999</v>
      </c>
      <c r="FH21" s="9">
        <v>81.682000000000002</v>
      </c>
      <c r="FI21" s="9">
        <v>35.607999999999997</v>
      </c>
      <c r="FJ21" s="9">
        <v>46.073999999999998</v>
      </c>
      <c r="FK21" s="9">
        <v>728.61800000000005</v>
      </c>
      <c r="FL21" s="9">
        <v>410.28199999999998</v>
      </c>
      <c r="FM21" s="9">
        <v>318.33600000000001</v>
      </c>
      <c r="FN21" s="9">
        <v>336.60899999999998</v>
      </c>
      <c r="FO21" s="9">
        <v>227.45699999999999</v>
      </c>
      <c r="FP21" s="9">
        <v>109.152</v>
      </c>
      <c r="FQ21" s="9">
        <v>278.05799999999999</v>
      </c>
      <c r="FR21" s="9">
        <v>188.18899999999999</v>
      </c>
      <c r="FS21" s="9">
        <v>89.867999999999995</v>
      </c>
      <c r="FT21" s="9">
        <v>58.551000000000002</v>
      </c>
      <c r="FU21" s="9">
        <v>39.268000000000001</v>
      </c>
      <c r="FV21" s="9">
        <v>19.283000000000001</v>
      </c>
      <c r="FW21" s="9">
        <v>54.969000000000001</v>
      </c>
      <c r="FX21" s="9">
        <v>36.137999999999998</v>
      </c>
      <c r="FY21" s="9">
        <v>18.831</v>
      </c>
      <c r="FZ21" s="9">
        <v>3.5830000000000002</v>
      </c>
      <c r="GA21" s="9">
        <v>3.13</v>
      </c>
      <c r="GB21" s="9">
        <v>0.45300000000000001</v>
      </c>
      <c r="GC21" s="9">
        <v>392.00900000000001</v>
      </c>
      <c r="GD21" s="9">
        <v>182.82400000000001</v>
      </c>
      <c r="GE21" s="9">
        <v>209.184</v>
      </c>
      <c r="GF21" s="9">
        <v>368.21199999999999</v>
      </c>
      <c r="GG21" s="9">
        <v>171.053</v>
      </c>
      <c r="GH21" s="9">
        <v>197.15899999999999</v>
      </c>
      <c r="GI21" s="9">
        <v>23.797000000000001</v>
      </c>
      <c r="GJ21" s="9">
        <v>11.772</v>
      </c>
      <c r="GK21" s="9">
        <v>12.025</v>
      </c>
      <c r="GL21" s="9">
        <v>21.245000000000001</v>
      </c>
      <c r="GM21" s="9">
        <v>9.6140000000000008</v>
      </c>
      <c r="GN21" s="9">
        <v>11.631</v>
      </c>
      <c r="GO21" s="9">
        <v>2.552</v>
      </c>
      <c r="GP21" s="9">
        <v>2.1579999999999999</v>
      </c>
      <c r="GQ21" s="9">
        <v>0.39400000000000002</v>
      </c>
      <c r="GR21" s="9">
        <v>4466.1899999999996</v>
      </c>
      <c r="GS21" s="9">
        <v>2317.2800000000002</v>
      </c>
      <c r="GT21" s="9">
        <v>2148.9090000000001</v>
      </c>
      <c r="GU21" s="9">
        <v>3144.3029999999999</v>
      </c>
      <c r="GV21" s="9">
        <v>1853.269</v>
      </c>
      <c r="GW21" s="9">
        <v>1291.0329999999999</v>
      </c>
      <c r="GX21" s="9">
        <v>2743.674</v>
      </c>
      <c r="GY21" s="9">
        <v>1651.6569999999999</v>
      </c>
      <c r="GZ21" s="9">
        <v>1092.0170000000001</v>
      </c>
      <c r="HA21" s="9">
        <v>400.62900000000002</v>
      </c>
      <c r="HB21" s="9">
        <v>201.61199999999999</v>
      </c>
      <c r="HC21" s="9">
        <v>199.017</v>
      </c>
      <c r="HD21" s="9">
        <v>384.56799999999998</v>
      </c>
      <c r="HE21" s="9">
        <v>189.69399999999999</v>
      </c>
      <c r="HF21" s="9">
        <v>194.87299999999999</v>
      </c>
      <c r="HG21" s="9">
        <v>16.061</v>
      </c>
      <c r="HH21" s="9">
        <v>11.917999999999999</v>
      </c>
      <c r="HI21" s="9">
        <v>4.1429999999999998</v>
      </c>
      <c r="HJ21" s="9">
        <v>1321.8869999999999</v>
      </c>
      <c r="HK21" s="9">
        <v>464.01100000000002</v>
      </c>
      <c r="HL21" s="9">
        <v>857.87599999999998</v>
      </c>
      <c r="HM21" s="9">
        <v>1071.5329999999999</v>
      </c>
      <c r="HN21" s="9">
        <v>363.572</v>
      </c>
      <c r="HO21" s="9">
        <v>707.96199999999999</v>
      </c>
      <c r="HP21" s="9">
        <v>250.35400000000001</v>
      </c>
      <c r="HQ21" s="9">
        <v>100.43899999999999</v>
      </c>
      <c r="HR21" s="9">
        <v>149.91399999999999</v>
      </c>
      <c r="HS21" s="9">
        <v>134.166</v>
      </c>
      <c r="HT21" s="9">
        <v>48.84</v>
      </c>
      <c r="HU21" s="9">
        <v>85.325999999999993</v>
      </c>
      <c r="HV21" s="9">
        <v>116.188</v>
      </c>
      <c r="HW21" s="9">
        <v>51.6</v>
      </c>
      <c r="HX21" s="9">
        <v>64.588999999999999</v>
      </c>
      <c r="HY21" s="9">
        <v>3736.7370000000001</v>
      </c>
      <c r="HZ21" s="9">
        <v>1949.4960000000001</v>
      </c>
      <c r="IA21" s="9">
        <v>1787.24</v>
      </c>
      <c r="IB21" s="9">
        <v>2530.0340000000001</v>
      </c>
      <c r="IC21" s="9">
        <v>1548.5840000000001</v>
      </c>
      <c r="ID21" s="9">
        <v>981.44899999999996</v>
      </c>
      <c r="IE21" s="9">
        <v>2189.3270000000002</v>
      </c>
      <c r="IF21" s="9">
        <v>1357.674</v>
      </c>
      <c r="IG21" s="9">
        <v>831.65300000000002</v>
      </c>
      <c r="IH21" s="9">
        <v>340.70699999999999</v>
      </c>
      <c r="II21" s="9">
        <v>190.91</v>
      </c>
      <c r="IJ21" s="9">
        <v>149.797</v>
      </c>
      <c r="IK21" s="9">
        <v>317.62799999999999</v>
      </c>
      <c r="IL21" s="9">
        <v>176.81299999999999</v>
      </c>
      <c r="IM21" s="9">
        <v>140.81399999999999</v>
      </c>
      <c r="IN21" s="9">
        <v>23.079000000000001</v>
      </c>
      <c r="IO21" s="9">
        <v>14.097</v>
      </c>
      <c r="IP21" s="9">
        <v>8.9819999999999993</v>
      </c>
      <c r="IQ21" s="9">
        <v>1206.703</v>
      </c>
    </row>
  </sheetData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E21"/>
  <sheetViews>
    <sheetView workbookViewId="0">
      <pane xSplit="1" ySplit="10" topLeftCell="B11" activePane="bottomRight" state="frozen"/>
      <selection pane="topRight" activeCell="B1" sqref="B1"/>
      <selection pane="bottomLeft" activeCell="A11" sqref="A11"/>
      <selection pane="bottomRight" activeCell="A12" sqref="A12"/>
    </sheetView>
  </sheetViews>
  <sheetFormatPr defaultColWidth="14.7109375" defaultRowHeight="11.25"/>
  <cols>
    <col min="1" max="16384" width="14.7109375" style="1"/>
  </cols>
  <sheetData>
    <row r="1" spans="1:213" s="2" customFormat="1" ht="99.95" customHeight="1">
      <c r="B1" s="3" t="s">
        <v>512</v>
      </c>
      <c r="C1" s="3" t="s">
        <v>513</v>
      </c>
      <c r="D1" s="3" t="s">
        <v>514</v>
      </c>
      <c r="E1" s="3" t="s">
        <v>515</v>
      </c>
      <c r="F1" s="3" t="s">
        <v>516</v>
      </c>
      <c r="G1" s="3" t="s">
        <v>517</v>
      </c>
      <c r="H1" s="3" t="s">
        <v>518</v>
      </c>
      <c r="I1" s="3" t="s">
        <v>519</v>
      </c>
      <c r="J1" s="3" t="s">
        <v>520</v>
      </c>
      <c r="K1" s="3" t="s">
        <v>521</v>
      </c>
      <c r="L1" s="3" t="s">
        <v>522</v>
      </c>
      <c r="M1" s="3" t="s">
        <v>523</v>
      </c>
      <c r="N1" s="3" t="s">
        <v>524</v>
      </c>
      <c r="O1" s="3" t="s">
        <v>525</v>
      </c>
      <c r="P1" s="3" t="s">
        <v>526</v>
      </c>
      <c r="Q1" s="3" t="s">
        <v>527</v>
      </c>
      <c r="R1" s="3" t="s">
        <v>528</v>
      </c>
      <c r="S1" s="3" t="s">
        <v>529</v>
      </c>
      <c r="T1" s="3" t="s">
        <v>530</v>
      </c>
      <c r="U1" s="3" t="s">
        <v>531</v>
      </c>
      <c r="V1" s="3" t="s">
        <v>532</v>
      </c>
      <c r="W1" s="3" t="s">
        <v>533</v>
      </c>
      <c r="X1" s="3" t="s">
        <v>534</v>
      </c>
      <c r="Y1" s="3" t="s">
        <v>535</v>
      </c>
      <c r="Z1" s="3" t="s">
        <v>536</v>
      </c>
      <c r="AA1" s="3" t="s">
        <v>537</v>
      </c>
      <c r="AB1" s="3" t="s">
        <v>538</v>
      </c>
      <c r="AC1" s="3" t="s">
        <v>539</v>
      </c>
      <c r="AD1" s="3" t="s">
        <v>540</v>
      </c>
      <c r="AE1" s="3" t="s">
        <v>541</v>
      </c>
      <c r="AF1" s="3" t="s">
        <v>542</v>
      </c>
      <c r="AG1" s="3" t="s">
        <v>543</v>
      </c>
      <c r="AH1" s="3" t="s">
        <v>544</v>
      </c>
      <c r="AI1" s="3" t="s">
        <v>545</v>
      </c>
      <c r="AJ1" s="3" t="s">
        <v>546</v>
      </c>
      <c r="AK1" s="3" t="s">
        <v>547</v>
      </c>
      <c r="AL1" s="3" t="s">
        <v>548</v>
      </c>
      <c r="AM1" s="3" t="s">
        <v>549</v>
      </c>
      <c r="AN1" s="3" t="s">
        <v>550</v>
      </c>
      <c r="AO1" s="3" t="s">
        <v>551</v>
      </c>
      <c r="AP1" s="3" t="s">
        <v>552</v>
      </c>
      <c r="AQ1" s="3" t="s">
        <v>553</v>
      </c>
      <c r="AR1" s="3" t="s">
        <v>554</v>
      </c>
      <c r="AS1" s="3" t="s">
        <v>555</v>
      </c>
      <c r="AT1" s="3" t="s">
        <v>556</v>
      </c>
      <c r="AU1" s="3" t="s">
        <v>557</v>
      </c>
      <c r="AV1" s="3" t="s">
        <v>558</v>
      </c>
      <c r="AW1" s="3" t="s">
        <v>559</v>
      </c>
      <c r="AX1" s="3" t="s">
        <v>560</v>
      </c>
      <c r="AY1" s="3" t="s">
        <v>561</v>
      </c>
      <c r="AZ1" s="3" t="s">
        <v>562</v>
      </c>
      <c r="BA1" s="3" t="s">
        <v>563</v>
      </c>
      <c r="BB1" s="3" t="s">
        <v>564</v>
      </c>
      <c r="BC1" s="3" t="s">
        <v>565</v>
      </c>
      <c r="BD1" s="3" t="s">
        <v>566</v>
      </c>
      <c r="BE1" s="3" t="s">
        <v>567</v>
      </c>
      <c r="BF1" s="3" t="s">
        <v>568</v>
      </c>
      <c r="BG1" s="3" t="s">
        <v>569</v>
      </c>
      <c r="BH1" s="3" t="s">
        <v>570</v>
      </c>
      <c r="BI1" s="3" t="s">
        <v>571</v>
      </c>
      <c r="BJ1" s="3" t="s">
        <v>572</v>
      </c>
      <c r="BK1" s="3" t="s">
        <v>573</v>
      </c>
      <c r="BL1" s="3" t="s">
        <v>574</v>
      </c>
      <c r="BM1" s="3" t="s">
        <v>575</v>
      </c>
      <c r="BN1" s="3" t="s">
        <v>576</v>
      </c>
      <c r="BO1" s="3" t="s">
        <v>577</v>
      </c>
      <c r="BP1" s="3" t="s">
        <v>578</v>
      </c>
      <c r="BQ1" s="3" t="s">
        <v>579</v>
      </c>
      <c r="BR1" s="3" t="s">
        <v>580</v>
      </c>
      <c r="BS1" s="3" t="s">
        <v>581</v>
      </c>
      <c r="BT1" s="3" t="s">
        <v>582</v>
      </c>
      <c r="BU1" s="3" t="s">
        <v>583</v>
      </c>
      <c r="BV1" s="3" t="s">
        <v>584</v>
      </c>
      <c r="BW1" s="3" t="s">
        <v>585</v>
      </c>
      <c r="BX1" s="3" t="s">
        <v>586</v>
      </c>
      <c r="BY1" s="3" t="s">
        <v>587</v>
      </c>
      <c r="BZ1" s="3" t="s">
        <v>588</v>
      </c>
      <c r="CA1" s="3" t="s">
        <v>589</v>
      </c>
      <c r="CB1" s="3" t="s">
        <v>590</v>
      </c>
      <c r="CC1" s="3" t="s">
        <v>591</v>
      </c>
      <c r="CD1" s="3" t="s">
        <v>592</v>
      </c>
      <c r="CE1" s="3" t="s">
        <v>593</v>
      </c>
      <c r="CF1" s="3" t="s">
        <v>594</v>
      </c>
      <c r="CG1" s="3" t="s">
        <v>595</v>
      </c>
      <c r="CH1" s="3" t="s">
        <v>596</v>
      </c>
      <c r="CI1" s="3" t="s">
        <v>597</v>
      </c>
      <c r="CJ1" s="3" t="s">
        <v>598</v>
      </c>
      <c r="CK1" s="3" t="s">
        <v>599</v>
      </c>
      <c r="CL1" s="3" t="s">
        <v>600</v>
      </c>
      <c r="CM1" s="3" t="s">
        <v>601</v>
      </c>
      <c r="CN1" s="3" t="s">
        <v>602</v>
      </c>
      <c r="CO1" s="3" t="s">
        <v>603</v>
      </c>
      <c r="CP1" s="3" t="s">
        <v>604</v>
      </c>
      <c r="CQ1" s="3" t="s">
        <v>605</v>
      </c>
      <c r="CR1" s="3" t="s">
        <v>606</v>
      </c>
      <c r="CS1" s="3" t="s">
        <v>607</v>
      </c>
      <c r="CT1" s="3" t="s">
        <v>608</v>
      </c>
      <c r="CU1" s="3" t="s">
        <v>609</v>
      </c>
      <c r="CV1" s="3" t="s">
        <v>610</v>
      </c>
      <c r="CW1" s="3" t="s">
        <v>611</v>
      </c>
      <c r="CX1" s="3" t="s">
        <v>612</v>
      </c>
      <c r="CY1" s="3" t="s">
        <v>613</v>
      </c>
      <c r="CZ1" s="3" t="s">
        <v>614</v>
      </c>
      <c r="DA1" s="3" t="s">
        <v>615</v>
      </c>
      <c r="DB1" s="3" t="s">
        <v>616</v>
      </c>
      <c r="DC1" s="3" t="s">
        <v>617</v>
      </c>
      <c r="DD1" s="3" t="s">
        <v>618</v>
      </c>
      <c r="DE1" s="3" t="s">
        <v>619</v>
      </c>
      <c r="DF1" s="3" t="s">
        <v>620</v>
      </c>
      <c r="DG1" s="3" t="s">
        <v>621</v>
      </c>
      <c r="DH1" s="3" t="s">
        <v>622</v>
      </c>
      <c r="DI1" s="3" t="s">
        <v>623</v>
      </c>
      <c r="DJ1" s="3" t="s">
        <v>624</v>
      </c>
      <c r="DK1" s="3" t="s">
        <v>625</v>
      </c>
      <c r="DL1" s="3" t="s">
        <v>626</v>
      </c>
      <c r="DM1" s="3" t="s">
        <v>627</v>
      </c>
      <c r="DN1" s="3" t="s">
        <v>628</v>
      </c>
      <c r="DO1" s="3" t="s">
        <v>629</v>
      </c>
      <c r="DP1" s="3" t="s">
        <v>630</v>
      </c>
      <c r="DQ1" s="3" t="s">
        <v>631</v>
      </c>
      <c r="DR1" s="3" t="s">
        <v>632</v>
      </c>
      <c r="DS1" s="3" t="s">
        <v>633</v>
      </c>
      <c r="DT1" s="3" t="s">
        <v>634</v>
      </c>
      <c r="DU1" s="3" t="s">
        <v>635</v>
      </c>
      <c r="DV1" s="3" t="s">
        <v>636</v>
      </c>
      <c r="DW1" s="3" t="s">
        <v>637</v>
      </c>
      <c r="DX1" s="3" t="s">
        <v>638</v>
      </c>
      <c r="DY1" s="3" t="s">
        <v>639</v>
      </c>
      <c r="DZ1" s="3" t="s">
        <v>640</v>
      </c>
      <c r="EA1" s="3" t="s">
        <v>641</v>
      </c>
      <c r="EB1" s="3" t="s">
        <v>642</v>
      </c>
      <c r="EC1" s="3" t="s">
        <v>643</v>
      </c>
      <c r="ED1" s="3" t="s">
        <v>644</v>
      </c>
      <c r="EE1" s="3" t="s">
        <v>645</v>
      </c>
      <c r="EF1" s="3" t="s">
        <v>646</v>
      </c>
      <c r="EG1" s="3" t="s">
        <v>647</v>
      </c>
      <c r="EH1" s="3" t="s">
        <v>648</v>
      </c>
      <c r="EI1" s="3" t="s">
        <v>649</v>
      </c>
      <c r="EJ1" s="3" t="s">
        <v>650</v>
      </c>
      <c r="EK1" s="3" t="s">
        <v>651</v>
      </c>
      <c r="EL1" s="3" t="s">
        <v>652</v>
      </c>
      <c r="EM1" s="3" t="s">
        <v>653</v>
      </c>
      <c r="EN1" s="3" t="s">
        <v>654</v>
      </c>
      <c r="EO1" s="3" t="s">
        <v>655</v>
      </c>
      <c r="EP1" s="3" t="s">
        <v>656</v>
      </c>
      <c r="EQ1" s="3" t="s">
        <v>657</v>
      </c>
      <c r="ER1" s="3" t="s">
        <v>658</v>
      </c>
      <c r="ES1" s="3" t="s">
        <v>659</v>
      </c>
      <c r="ET1" s="3" t="s">
        <v>660</v>
      </c>
      <c r="EU1" s="3" t="s">
        <v>661</v>
      </c>
      <c r="EV1" s="3" t="s">
        <v>662</v>
      </c>
      <c r="EW1" s="3" t="s">
        <v>663</v>
      </c>
      <c r="EX1" s="3" t="s">
        <v>664</v>
      </c>
      <c r="EY1" s="3" t="s">
        <v>665</v>
      </c>
      <c r="EZ1" s="3" t="s">
        <v>666</v>
      </c>
      <c r="FA1" s="3" t="s">
        <v>667</v>
      </c>
      <c r="FB1" s="3" t="s">
        <v>668</v>
      </c>
      <c r="FC1" s="3" t="s">
        <v>669</v>
      </c>
      <c r="FD1" s="3" t="s">
        <v>670</v>
      </c>
      <c r="FE1" s="3" t="s">
        <v>671</v>
      </c>
      <c r="FF1" s="3" t="s">
        <v>672</v>
      </c>
      <c r="FG1" s="3" t="s">
        <v>673</v>
      </c>
      <c r="FH1" s="3" t="s">
        <v>674</v>
      </c>
      <c r="FI1" s="3" t="s">
        <v>675</v>
      </c>
      <c r="FJ1" s="3" t="s">
        <v>676</v>
      </c>
      <c r="FK1" s="3" t="s">
        <v>677</v>
      </c>
      <c r="FL1" s="3" t="s">
        <v>678</v>
      </c>
      <c r="FM1" s="3" t="s">
        <v>679</v>
      </c>
      <c r="FN1" s="3" t="s">
        <v>680</v>
      </c>
      <c r="FO1" s="3" t="s">
        <v>681</v>
      </c>
      <c r="FP1" s="3" t="s">
        <v>682</v>
      </c>
      <c r="FQ1" s="3" t="s">
        <v>683</v>
      </c>
      <c r="FR1" s="3" t="s">
        <v>684</v>
      </c>
      <c r="FS1" s="3" t="s">
        <v>685</v>
      </c>
      <c r="FT1" s="3" t="s">
        <v>686</v>
      </c>
      <c r="FU1" s="3" t="s">
        <v>687</v>
      </c>
      <c r="FV1" s="3" t="s">
        <v>688</v>
      </c>
      <c r="FW1" s="3" t="s">
        <v>689</v>
      </c>
      <c r="FX1" s="3" t="s">
        <v>690</v>
      </c>
      <c r="FY1" s="3" t="s">
        <v>691</v>
      </c>
      <c r="FZ1" s="3" t="s">
        <v>692</v>
      </c>
      <c r="GA1" s="3" t="s">
        <v>693</v>
      </c>
      <c r="GB1" s="3" t="s">
        <v>694</v>
      </c>
      <c r="GC1" s="3" t="s">
        <v>695</v>
      </c>
      <c r="GD1" s="3" t="s">
        <v>696</v>
      </c>
      <c r="GE1" s="3" t="s">
        <v>697</v>
      </c>
      <c r="GF1" s="3" t="s">
        <v>698</v>
      </c>
      <c r="GG1" s="3" t="s">
        <v>699</v>
      </c>
      <c r="GH1" s="3" t="s">
        <v>700</v>
      </c>
      <c r="GI1" s="3" t="s">
        <v>701</v>
      </c>
      <c r="GJ1" s="3" t="s">
        <v>702</v>
      </c>
      <c r="GK1" s="3" t="s">
        <v>703</v>
      </c>
      <c r="GL1" s="3" t="s">
        <v>704</v>
      </c>
      <c r="GM1" s="3" t="s">
        <v>705</v>
      </c>
      <c r="GN1" s="3" t="s">
        <v>706</v>
      </c>
      <c r="GO1" s="3" t="s">
        <v>707</v>
      </c>
      <c r="GP1" s="3" t="s">
        <v>708</v>
      </c>
      <c r="GQ1" s="3" t="s">
        <v>709</v>
      </c>
      <c r="GR1" s="3" t="s">
        <v>710</v>
      </c>
      <c r="GS1" s="3" t="s">
        <v>711</v>
      </c>
      <c r="GT1" s="3" t="s">
        <v>712</v>
      </c>
      <c r="GU1" s="3" t="s">
        <v>713</v>
      </c>
      <c r="GV1" s="3" t="s">
        <v>714</v>
      </c>
      <c r="GW1" s="3" t="s">
        <v>715</v>
      </c>
      <c r="GX1" s="3" t="s">
        <v>716</v>
      </c>
      <c r="GY1" s="3" t="s">
        <v>717</v>
      </c>
      <c r="GZ1" s="3" t="s">
        <v>718</v>
      </c>
      <c r="HA1" s="3" t="s">
        <v>719</v>
      </c>
      <c r="HB1" s="3" t="s">
        <v>720</v>
      </c>
      <c r="HC1" s="3" t="s">
        <v>721</v>
      </c>
      <c r="HD1" s="3" t="s">
        <v>722</v>
      </c>
      <c r="HE1" s="3" t="s">
        <v>723</v>
      </c>
    </row>
    <row r="2" spans="1:213">
      <c r="A2" s="4" t="s">
        <v>250</v>
      </c>
      <c r="B2" s="7" t="s">
        <v>259</v>
      </c>
      <c r="C2" s="7" t="s">
        <v>259</v>
      </c>
      <c r="D2" s="7" t="s">
        <v>259</v>
      </c>
      <c r="E2" s="7" t="s">
        <v>259</v>
      </c>
      <c r="F2" s="7" t="s">
        <v>259</v>
      </c>
      <c r="G2" s="7" t="s">
        <v>259</v>
      </c>
      <c r="H2" s="7" t="s">
        <v>259</v>
      </c>
      <c r="I2" s="7" t="s">
        <v>259</v>
      </c>
      <c r="J2" s="7" t="s">
        <v>259</v>
      </c>
      <c r="K2" s="7" t="s">
        <v>259</v>
      </c>
      <c r="L2" s="7" t="s">
        <v>259</v>
      </c>
      <c r="M2" s="7" t="s">
        <v>259</v>
      </c>
      <c r="N2" s="7" t="s">
        <v>259</v>
      </c>
      <c r="O2" s="7" t="s">
        <v>259</v>
      </c>
      <c r="P2" s="7" t="s">
        <v>259</v>
      </c>
      <c r="Q2" s="7" t="s">
        <v>259</v>
      </c>
      <c r="R2" s="7" t="s">
        <v>259</v>
      </c>
      <c r="S2" s="7" t="s">
        <v>259</v>
      </c>
      <c r="T2" s="7" t="s">
        <v>259</v>
      </c>
      <c r="U2" s="7" t="s">
        <v>259</v>
      </c>
      <c r="V2" s="7" t="s">
        <v>259</v>
      </c>
      <c r="W2" s="7" t="s">
        <v>259</v>
      </c>
      <c r="X2" s="7" t="s">
        <v>259</v>
      </c>
      <c r="Y2" s="7" t="s">
        <v>259</v>
      </c>
      <c r="Z2" s="7" t="s">
        <v>259</v>
      </c>
      <c r="AA2" s="7" t="s">
        <v>259</v>
      </c>
      <c r="AB2" s="7" t="s">
        <v>259</v>
      </c>
      <c r="AC2" s="7" t="s">
        <v>259</v>
      </c>
      <c r="AD2" s="7" t="s">
        <v>259</v>
      </c>
      <c r="AE2" s="7" t="s">
        <v>259</v>
      </c>
      <c r="AF2" s="7" t="s">
        <v>259</v>
      </c>
      <c r="AG2" s="7" t="s">
        <v>259</v>
      </c>
      <c r="AH2" s="7" t="s">
        <v>259</v>
      </c>
      <c r="AI2" s="7" t="s">
        <v>259</v>
      </c>
      <c r="AJ2" s="7" t="s">
        <v>259</v>
      </c>
      <c r="AK2" s="7" t="s">
        <v>259</v>
      </c>
      <c r="AL2" s="7" t="s">
        <v>259</v>
      </c>
      <c r="AM2" s="7" t="s">
        <v>259</v>
      </c>
      <c r="AN2" s="7" t="s">
        <v>259</v>
      </c>
      <c r="AO2" s="7" t="s">
        <v>259</v>
      </c>
      <c r="AP2" s="7" t="s">
        <v>259</v>
      </c>
      <c r="AQ2" s="7" t="s">
        <v>259</v>
      </c>
      <c r="AR2" s="7" t="s">
        <v>259</v>
      </c>
      <c r="AS2" s="7" t="s">
        <v>259</v>
      </c>
      <c r="AT2" s="7" t="s">
        <v>259</v>
      </c>
      <c r="AU2" s="7" t="s">
        <v>259</v>
      </c>
      <c r="AV2" s="7" t="s">
        <v>259</v>
      </c>
      <c r="AW2" s="7" t="s">
        <v>259</v>
      </c>
      <c r="AX2" s="7" t="s">
        <v>259</v>
      </c>
      <c r="AY2" s="7" t="s">
        <v>259</v>
      </c>
      <c r="AZ2" s="7" t="s">
        <v>259</v>
      </c>
      <c r="BA2" s="7" t="s">
        <v>259</v>
      </c>
      <c r="BB2" s="7" t="s">
        <v>259</v>
      </c>
      <c r="BC2" s="7" t="s">
        <v>259</v>
      </c>
      <c r="BD2" s="7" t="s">
        <v>259</v>
      </c>
      <c r="BE2" s="7" t="s">
        <v>259</v>
      </c>
      <c r="BF2" s="7" t="s">
        <v>259</v>
      </c>
      <c r="BG2" s="7" t="s">
        <v>259</v>
      </c>
      <c r="BH2" s="7" t="s">
        <v>259</v>
      </c>
      <c r="BI2" s="7" t="s">
        <v>259</v>
      </c>
      <c r="BJ2" s="7" t="s">
        <v>259</v>
      </c>
      <c r="BK2" s="7" t="s">
        <v>259</v>
      </c>
      <c r="BL2" s="7" t="s">
        <v>259</v>
      </c>
      <c r="BM2" s="7" t="s">
        <v>259</v>
      </c>
      <c r="BN2" s="7" t="s">
        <v>259</v>
      </c>
      <c r="BO2" s="7" t="s">
        <v>259</v>
      </c>
      <c r="BP2" s="7" t="s">
        <v>259</v>
      </c>
      <c r="BQ2" s="7" t="s">
        <v>259</v>
      </c>
      <c r="BR2" s="7" t="s">
        <v>259</v>
      </c>
      <c r="BS2" s="7" t="s">
        <v>259</v>
      </c>
      <c r="BT2" s="7" t="s">
        <v>259</v>
      </c>
      <c r="BU2" s="7" t="s">
        <v>259</v>
      </c>
      <c r="BV2" s="7" t="s">
        <v>259</v>
      </c>
      <c r="BW2" s="7" t="s">
        <v>259</v>
      </c>
      <c r="BX2" s="7" t="s">
        <v>259</v>
      </c>
      <c r="BY2" s="7" t="s">
        <v>259</v>
      </c>
      <c r="BZ2" s="7" t="s">
        <v>259</v>
      </c>
      <c r="CA2" s="7" t="s">
        <v>259</v>
      </c>
      <c r="CB2" s="7" t="s">
        <v>259</v>
      </c>
      <c r="CC2" s="7" t="s">
        <v>259</v>
      </c>
      <c r="CD2" s="7" t="s">
        <v>259</v>
      </c>
      <c r="CE2" s="7" t="s">
        <v>259</v>
      </c>
      <c r="CF2" s="7" t="s">
        <v>259</v>
      </c>
      <c r="CG2" s="7" t="s">
        <v>259</v>
      </c>
      <c r="CH2" s="7" t="s">
        <v>259</v>
      </c>
      <c r="CI2" s="7" t="s">
        <v>259</v>
      </c>
      <c r="CJ2" s="7" t="s">
        <v>259</v>
      </c>
      <c r="CK2" s="7" t="s">
        <v>259</v>
      </c>
      <c r="CL2" s="7" t="s">
        <v>259</v>
      </c>
      <c r="CM2" s="7" t="s">
        <v>259</v>
      </c>
      <c r="CN2" s="7" t="s">
        <v>259</v>
      </c>
      <c r="CO2" s="7" t="s">
        <v>259</v>
      </c>
      <c r="CP2" s="7" t="s">
        <v>259</v>
      </c>
      <c r="CQ2" s="7" t="s">
        <v>259</v>
      </c>
      <c r="CR2" s="7" t="s">
        <v>259</v>
      </c>
      <c r="CS2" s="7" t="s">
        <v>259</v>
      </c>
      <c r="CT2" s="7" t="s">
        <v>259</v>
      </c>
      <c r="CU2" s="7" t="s">
        <v>259</v>
      </c>
      <c r="CV2" s="7" t="s">
        <v>259</v>
      </c>
      <c r="CW2" s="7" t="s">
        <v>259</v>
      </c>
      <c r="CX2" s="7" t="s">
        <v>259</v>
      </c>
      <c r="CY2" s="7" t="s">
        <v>259</v>
      </c>
      <c r="CZ2" s="7" t="s">
        <v>259</v>
      </c>
      <c r="DA2" s="7" t="s">
        <v>259</v>
      </c>
      <c r="DB2" s="7" t="s">
        <v>259</v>
      </c>
      <c r="DC2" s="7" t="s">
        <v>259</v>
      </c>
      <c r="DD2" s="7" t="s">
        <v>259</v>
      </c>
      <c r="DE2" s="7" t="s">
        <v>259</v>
      </c>
      <c r="DF2" s="7" t="s">
        <v>259</v>
      </c>
      <c r="DG2" s="7" t="s">
        <v>259</v>
      </c>
      <c r="DH2" s="7" t="s">
        <v>259</v>
      </c>
      <c r="DI2" s="7" t="s">
        <v>259</v>
      </c>
      <c r="DJ2" s="7" t="s">
        <v>259</v>
      </c>
      <c r="DK2" s="7" t="s">
        <v>259</v>
      </c>
      <c r="DL2" s="7" t="s">
        <v>259</v>
      </c>
      <c r="DM2" s="7" t="s">
        <v>259</v>
      </c>
      <c r="DN2" s="7" t="s">
        <v>259</v>
      </c>
      <c r="DO2" s="7" t="s">
        <v>259</v>
      </c>
      <c r="DP2" s="7" t="s">
        <v>259</v>
      </c>
      <c r="DQ2" s="7" t="s">
        <v>259</v>
      </c>
      <c r="DR2" s="7" t="s">
        <v>259</v>
      </c>
      <c r="DS2" s="7" t="s">
        <v>259</v>
      </c>
      <c r="DT2" s="7" t="s">
        <v>259</v>
      </c>
      <c r="DU2" s="7" t="s">
        <v>259</v>
      </c>
      <c r="DV2" s="7" t="s">
        <v>259</v>
      </c>
      <c r="DW2" s="7" t="s">
        <v>259</v>
      </c>
      <c r="DX2" s="7" t="s">
        <v>259</v>
      </c>
      <c r="DY2" s="7" t="s">
        <v>259</v>
      </c>
      <c r="DZ2" s="7" t="s">
        <v>259</v>
      </c>
      <c r="EA2" s="7" t="s">
        <v>259</v>
      </c>
      <c r="EB2" s="7" t="s">
        <v>259</v>
      </c>
      <c r="EC2" s="7" t="s">
        <v>259</v>
      </c>
      <c r="ED2" s="7" t="s">
        <v>259</v>
      </c>
      <c r="EE2" s="7" t="s">
        <v>259</v>
      </c>
      <c r="EF2" s="7" t="s">
        <v>259</v>
      </c>
      <c r="EG2" s="7" t="s">
        <v>259</v>
      </c>
      <c r="EH2" s="7" t="s">
        <v>259</v>
      </c>
      <c r="EI2" s="7" t="s">
        <v>259</v>
      </c>
      <c r="EJ2" s="7" t="s">
        <v>259</v>
      </c>
      <c r="EK2" s="7" t="s">
        <v>259</v>
      </c>
      <c r="EL2" s="7" t="s">
        <v>259</v>
      </c>
      <c r="EM2" s="7" t="s">
        <v>259</v>
      </c>
      <c r="EN2" s="7" t="s">
        <v>259</v>
      </c>
      <c r="EO2" s="7" t="s">
        <v>259</v>
      </c>
      <c r="EP2" s="7" t="s">
        <v>259</v>
      </c>
      <c r="EQ2" s="7" t="s">
        <v>259</v>
      </c>
      <c r="ER2" s="7" t="s">
        <v>259</v>
      </c>
      <c r="ES2" s="7" t="s">
        <v>259</v>
      </c>
      <c r="ET2" s="7" t="s">
        <v>259</v>
      </c>
      <c r="EU2" s="7" t="s">
        <v>259</v>
      </c>
      <c r="EV2" s="7" t="s">
        <v>259</v>
      </c>
      <c r="EW2" s="7" t="s">
        <v>259</v>
      </c>
      <c r="EX2" s="7" t="s">
        <v>259</v>
      </c>
      <c r="EY2" s="7" t="s">
        <v>259</v>
      </c>
      <c r="EZ2" s="7" t="s">
        <v>259</v>
      </c>
      <c r="FA2" s="7" t="s">
        <v>259</v>
      </c>
      <c r="FB2" s="7" t="s">
        <v>259</v>
      </c>
      <c r="FC2" s="7" t="s">
        <v>259</v>
      </c>
      <c r="FD2" s="7" t="s">
        <v>259</v>
      </c>
      <c r="FE2" s="7" t="s">
        <v>259</v>
      </c>
      <c r="FF2" s="7" t="s">
        <v>259</v>
      </c>
      <c r="FG2" s="7" t="s">
        <v>259</v>
      </c>
      <c r="FH2" s="7" t="s">
        <v>259</v>
      </c>
      <c r="FI2" s="7" t="s">
        <v>259</v>
      </c>
      <c r="FJ2" s="7" t="s">
        <v>259</v>
      </c>
      <c r="FK2" s="7" t="s">
        <v>259</v>
      </c>
      <c r="FL2" s="7" t="s">
        <v>259</v>
      </c>
      <c r="FM2" s="7" t="s">
        <v>259</v>
      </c>
      <c r="FN2" s="7" t="s">
        <v>259</v>
      </c>
      <c r="FO2" s="7" t="s">
        <v>259</v>
      </c>
      <c r="FP2" s="7" t="s">
        <v>259</v>
      </c>
      <c r="FQ2" s="7" t="s">
        <v>259</v>
      </c>
      <c r="FR2" s="7" t="s">
        <v>259</v>
      </c>
      <c r="FS2" s="7" t="s">
        <v>259</v>
      </c>
      <c r="FT2" s="7" t="s">
        <v>259</v>
      </c>
      <c r="FU2" s="7" t="s">
        <v>259</v>
      </c>
      <c r="FV2" s="7" t="s">
        <v>259</v>
      </c>
      <c r="FW2" s="7" t="s">
        <v>259</v>
      </c>
      <c r="FX2" s="7" t="s">
        <v>259</v>
      </c>
      <c r="FY2" s="7" t="s">
        <v>259</v>
      </c>
      <c r="FZ2" s="7" t="s">
        <v>259</v>
      </c>
      <c r="GA2" s="7" t="s">
        <v>259</v>
      </c>
      <c r="GB2" s="7" t="s">
        <v>259</v>
      </c>
      <c r="GC2" s="7" t="s">
        <v>259</v>
      </c>
      <c r="GD2" s="7" t="s">
        <v>259</v>
      </c>
      <c r="GE2" s="7" t="s">
        <v>259</v>
      </c>
      <c r="GF2" s="7" t="s">
        <v>259</v>
      </c>
      <c r="GG2" s="7" t="s">
        <v>259</v>
      </c>
      <c r="GH2" s="7" t="s">
        <v>259</v>
      </c>
      <c r="GI2" s="7" t="s">
        <v>259</v>
      </c>
      <c r="GJ2" s="7" t="s">
        <v>259</v>
      </c>
      <c r="GK2" s="7" t="s">
        <v>259</v>
      </c>
      <c r="GL2" s="7" t="s">
        <v>259</v>
      </c>
      <c r="GM2" s="7" t="s">
        <v>259</v>
      </c>
      <c r="GN2" s="7" t="s">
        <v>259</v>
      </c>
      <c r="GO2" s="7" t="s">
        <v>259</v>
      </c>
      <c r="GP2" s="7" t="s">
        <v>259</v>
      </c>
      <c r="GQ2" s="7" t="s">
        <v>259</v>
      </c>
      <c r="GR2" s="7" t="s">
        <v>259</v>
      </c>
      <c r="GS2" s="7" t="s">
        <v>259</v>
      </c>
      <c r="GT2" s="7" t="s">
        <v>259</v>
      </c>
      <c r="GU2" s="7" t="s">
        <v>259</v>
      </c>
      <c r="GV2" s="7" t="s">
        <v>259</v>
      </c>
      <c r="GW2" s="7" t="s">
        <v>259</v>
      </c>
      <c r="GX2" s="7" t="s">
        <v>259</v>
      </c>
      <c r="GY2" s="7" t="s">
        <v>259</v>
      </c>
      <c r="GZ2" s="7" t="s">
        <v>259</v>
      </c>
      <c r="HA2" s="7" t="s">
        <v>259</v>
      </c>
      <c r="HB2" s="7" t="s">
        <v>259</v>
      </c>
      <c r="HC2" s="7" t="s">
        <v>259</v>
      </c>
      <c r="HD2" s="7" t="s">
        <v>259</v>
      </c>
      <c r="HE2" s="7" t="s">
        <v>259</v>
      </c>
    </row>
    <row r="3" spans="1:213">
      <c r="A3" s="4" t="s">
        <v>251</v>
      </c>
      <c r="B3" s="8" t="s">
        <v>260</v>
      </c>
      <c r="C3" s="8" t="s">
        <v>260</v>
      </c>
      <c r="D3" s="8" t="s">
        <v>260</v>
      </c>
      <c r="E3" s="8" t="s">
        <v>260</v>
      </c>
      <c r="F3" s="8" t="s">
        <v>260</v>
      </c>
      <c r="G3" s="8" t="s">
        <v>260</v>
      </c>
      <c r="H3" s="8" t="s">
        <v>260</v>
      </c>
      <c r="I3" s="8" t="s">
        <v>260</v>
      </c>
      <c r="J3" s="8" t="s">
        <v>260</v>
      </c>
      <c r="K3" s="8" t="s">
        <v>260</v>
      </c>
      <c r="L3" s="8" t="s">
        <v>260</v>
      </c>
      <c r="M3" s="8" t="s">
        <v>260</v>
      </c>
      <c r="N3" s="8" t="s">
        <v>260</v>
      </c>
      <c r="O3" s="8" t="s">
        <v>260</v>
      </c>
      <c r="P3" s="8" t="s">
        <v>260</v>
      </c>
      <c r="Q3" s="8" t="s">
        <v>260</v>
      </c>
      <c r="R3" s="8" t="s">
        <v>260</v>
      </c>
      <c r="S3" s="8" t="s">
        <v>260</v>
      </c>
      <c r="T3" s="8" t="s">
        <v>260</v>
      </c>
      <c r="U3" s="8" t="s">
        <v>260</v>
      </c>
      <c r="V3" s="8" t="s">
        <v>260</v>
      </c>
      <c r="W3" s="8" t="s">
        <v>260</v>
      </c>
      <c r="X3" s="8" t="s">
        <v>260</v>
      </c>
      <c r="Y3" s="8" t="s">
        <v>260</v>
      </c>
      <c r="Z3" s="8" t="s">
        <v>260</v>
      </c>
      <c r="AA3" s="8" t="s">
        <v>260</v>
      </c>
      <c r="AB3" s="8" t="s">
        <v>260</v>
      </c>
      <c r="AC3" s="8" t="s">
        <v>260</v>
      </c>
      <c r="AD3" s="8" t="s">
        <v>260</v>
      </c>
      <c r="AE3" s="8" t="s">
        <v>260</v>
      </c>
      <c r="AF3" s="8" t="s">
        <v>260</v>
      </c>
      <c r="AG3" s="8" t="s">
        <v>260</v>
      </c>
      <c r="AH3" s="8" t="s">
        <v>260</v>
      </c>
      <c r="AI3" s="8" t="s">
        <v>260</v>
      </c>
      <c r="AJ3" s="8" t="s">
        <v>260</v>
      </c>
      <c r="AK3" s="8" t="s">
        <v>260</v>
      </c>
      <c r="AL3" s="8" t="s">
        <v>260</v>
      </c>
      <c r="AM3" s="8" t="s">
        <v>260</v>
      </c>
      <c r="AN3" s="8" t="s">
        <v>260</v>
      </c>
      <c r="AO3" s="8" t="s">
        <v>260</v>
      </c>
      <c r="AP3" s="8" t="s">
        <v>260</v>
      </c>
      <c r="AQ3" s="8" t="s">
        <v>260</v>
      </c>
      <c r="AR3" s="8" t="s">
        <v>260</v>
      </c>
      <c r="AS3" s="8" t="s">
        <v>260</v>
      </c>
      <c r="AT3" s="8" t="s">
        <v>260</v>
      </c>
      <c r="AU3" s="8" t="s">
        <v>260</v>
      </c>
      <c r="AV3" s="8" t="s">
        <v>260</v>
      </c>
      <c r="AW3" s="8" t="s">
        <v>260</v>
      </c>
      <c r="AX3" s="8" t="s">
        <v>260</v>
      </c>
      <c r="AY3" s="8" t="s">
        <v>260</v>
      </c>
      <c r="AZ3" s="8" t="s">
        <v>260</v>
      </c>
      <c r="BA3" s="8" t="s">
        <v>260</v>
      </c>
      <c r="BB3" s="8" t="s">
        <v>260</v>
      </c>
      <c r="BC3" s="8" t="s">
        <v>260</v>
      </c>
      <c r="BD3" s="8" t="s">
        <v>260</v>
      </c>
      <c r="BE3" s="8" t="s">
        <v>260</v>
      </c>
      <c r="BF3" s="8" t="s">
        <v>260</v>
      </c>
      <c r="BG3" s="8" t="s">
        <v>260</v>
      </c>
      <c r="BH3" s="8" t="s">
        <v>260</v>
      </c>
      <c r="BI3" s="8" t="s">
        <v>260</v>
      </c>
      <c r="BJ3" s="8" t="s">
        <v>260</v>
      </c>
      <c r="BK3" s="8" t="s">
        <v>260</v>
      </c>
      <c r="BL3" s="8" t="s">
        <v>260</v>
      </c>
      <c r="BM3" s="8" t="s">
        <v>260</v>
      </c>
      <c r="BN3" s="8" t="s">
        <v>260</v>
      </c>
      <c r="BO3" s="8" t="s">
        <v>260</v>
      </c>
      <c r="BP3" s="8" t="s">
        <v>260</v>
      </c>
      <c r="BQ3" s="8" t="s">
        <v>260</v>
      </c>
      <c r="BR3" s="8" t="s">
        <v>260</v>
      </c>
      <c r="BS3" s="8" t="s">
        <v>260</v>
      </c>
      <c r="BT3" s="8" t="s">
        <v>260</v>
      </c>
      <c r="BU3" s="8" t="s">
        <v>260</v>
      </c>
      <c r="BV3" s="8" t="s">
        <v>260</v>
      </c>
      <c r="BW3" s="8" t="s">
        <v>260</v>
      </c>
      <c r="BX3" s="8" t="s">
        <v>260</v>
      </c>
      <c r="BY3" s="8" t="s">
        <v>260</v>
      </c>
      <c r="BZ3" s="8" t="s">
        <v>260</v>
      </c>
      <c r="CA3" s="8" t="s">
        <v>260</v>
      </c>
      <c r="CB3" s="8" t="s">
        <v>260</v>
      </c>
      <c r="CC3" s="8" t="s">
        <v>260</v>
      </c>
      <c r="CD3" s="8" t="s">
        <v>260</v>
      </c>
      <c r="CE3" s="8" t="s">
        <v>260</v>
      </c>
      <c r="CF3" s="8" t="s">
        <v>260</v>
      </c>
      <c r="CG3" s="8" t="s">
        <v>260</v>
      </c>
      <c r="CH3" s="8" t="s">
        <v>260</v>
      </c>
      <c r="CI3" s="8" t="s">
        <v>260</v>
      </c>
      <c r="CJ3" s="8" t="s">
        <v>260</v>
      </c>
      <c r="CK3" s="8" t="s">
        <v>260</v>
      </c>
      <c r="CL3" s="8" t="s">
        <v>260</v>
      </c>
      <c r="CM3" s="8" t="s">
        <v>260</v>
      </c>
      <c r="CN3" s="8" t="s">
        <v>260</v>
      </c>
      <c r="CO3" s="8" t="s">
        <v>260</v>
      </c>
      <c r="CP3" s="8" t="s">
        <v>260</v>
      </c>
      <c r="CQ3" s="8" t="s">
        <v>260</v>
      </c>
      <c r="CR3" s="8" t="s">
        <v>260</v>
      </c>
      <c r="CS3" s="8" t="s">
        <v>260</v>
      </c>
      <c r="CT3" s="8" t="s">
        <v>260</v>
      </c>
      <c r="CU3" s="8" t="s">
        <v>260</v>
      </c>
      <c r="CV3" s="8" t="s">
        <v>260</v>
      </c>
      <c r="CW3" s="8" t="s">
        <v>260</v>
      </c>
      <c r="CX3" s="8" t="s">
        <v>260</v>
      </c>
      <c r="CY3" s="8" t="s">
        <v>260</v>
      </c>
      <c r="CZ3" s="8" t="s">
        <v>260</v>
      </c>
      <c r="DA3" s="8" t="s">
        <v>260</v>
      </c>
      <c r="DB3" s="8" t="s">
        <v>260</v>
      </c>
      <c r="DC3" s="8" t="s">
        <v>260</v>
      </c>
      <c r="DD3" s="8" t="s">
        <v>260</v>
      </c>
      <c r="DE3" s="8" t="s">
        <v>260</v>
      </c>
      <c r="DF3" s="8" t="s">
        <v>260</v>
      </c>
      <c r="DG3" s="8" t="s">
        <v>260</v>
      </c>
      <c r="DH3" s="8" t="s">
        <v>260</v>
      </c>
      <c r="DI3" s="8" t="s">
        <v>260</v>
      </c>
      <c r="DJ3" s="8" t="s">
        <v>260</v>
      </c>
      <c r="DK3" s="8" t="s">
        <v>260</v>
      </c>
      <c r="DL3" s="8" t="s">
        <v>260</v>
      </c>
      <c r="DM3" s="8" t="s">
        <v>260</v>
      </c>
      <c r="DN3" s="8" t="s">
        <v>260</v>
      </c>
      <c r="DO3" s="8" t="s">
        <v>260</v>
      </c>
      <c r="DP3" s="8" t="s">
        <v>260</v>
      </c>
      <c r="DQ3" s="8" t="s">
        <v>260</v>
      </c>
      <c r="DR3" s="8" t="s">
        <v>260</v>
      </c>
      <c r="DS3" s="8" t="s">
        <v>260</v>
      </c>
      <c r="DT3" s="8" t="s">
        <v>260</v>
      </c>
      <c r="DU3" s="8" t="s">
        <v>260</v>
      </c>
      <c r="DV3" s="8" t="s">
        <v>260</v>
      </c>
      <c r="DW3" s="8" t="s">
        <v>260</v>
      </c>
      <c r="DX3" s="8" t="s">
        <v>260</v>
      </c>
      <c r="DY3" s="8" t="s">
        <v>260</v>
      </c>
      <c r="DZ3" s="8" t="s">
        <v>260</v>
      </c>
      <c r="EA3" s="8" t="s">
        <v>260</v>
      </c>
      <c r="EB3" s="8" t="s">
        <v>260</v>
      </c>
      <c r="EC3" s="8" t="s">
        <v>260</v>
      </c>
      <c r="ED3" s="8" t="s">
        <v>260</v>
      </c>
      <c r="EE3" s="8" t="s">
        <v>260</v>
      </c>
      <c r="EF3" s="8" t="s">
        <v>260</v>
      </c>
      <c r="EG3" s="8" t="s">
        <v>260</v>
      </c>
      <c r="EH3" s="8" t="s">
        <v>260</v>
      </c>
      <c r="EI3" s="8" t="s">
        <v>260</v>
      </c>
      <c r="EJ3" s="8" t="s">
        <v>260</v>
      </c>
      <c r="EK3" s="8" t="s">
        <v>260</v>
      </c>
      <c r="EL3" s="8" t="s">
        <v>260</v>
      </c>
      <c r="EM3" s="8" t="s">
        <v>260</v>
      </c>
      <c r="EN3" s="8" t="s">
        <v>260</v>
      </c>
      <c r="EO3" s="8" t="s">
        <v>260</v>
      </c>
      <c r="EP3" s="8" t="s">
        <v>260</v>
      </c>
      <c r="EQ3" s="8" t="s">
        <v>260</v>
      </c>
      <c r="ER3" s="8" t="s">
        <v>260</v>
      </c>
      <c r="ES3" s="8" t="s">
        <v>260</v>
      </c>
      <c r="ET3" s="8" t="s">
        <v>260</v>
      </c>
      <c r="EU3" s="8" t="s">
        <v>260</v>
      </c>
      <c r="EV3" s="8" t="s">
        <v>260</v>
      </c>
      <c r="EW3" s="8" t="s">
        <v>260</v>
      </c>
      <c r="EX3" s="8" t="s">
        <v>260</v>
      </c>
      <c r="EY3" s="8" t="s">
        <v>260</v>
      </c>
      <c r="EZ3" s="8" t="s">
        <v>260</v>
      </c>
      <c r="FA3" s="8" t="s">
        <v>260</v>
      </c>
      <c r="FB3" s="8" t="s">
        <v>260</v>
      </c>
      <c r="FC3" s="8" t="s">
        <v>260</v>
      </c>
      <c r="FD3" s="8" t="s">
        <v>260</v>
      </c>
      <c r="FE3" s="8" t="s">
        <v>260</v>
      </c>
      <c r="FF3" s="8" t="s">
        <v>260</v>
      </c>
      <c r="FG3" s="8" t="s">
        <v>260</v>
      </c>
      <c r="FH3" s="8" t="s">
        <v>260</v>
      </c>
      <c r="FI3" s="8" t="s">
        <v>260</v>
      </c>
      <c r="FJ3" s="8" t="s">
        <v>260</v>
      </c>
      <c r="FK3" s="8" t="s">
        <v>260</v>
      </c>
      <c r="FL3" s="8" t="s">
        <v>260</v>
      </c>
      <c r="FM3" s="8" t="s">
        <v>260</v>
      </c>
      <c r="FN3" s="8" t="s">
        <v>260</v>
      </c>
      <c r="FO3" s="8" t="s">
        <v>260</v>
      </c>
      <c r="FP3" s="8" t="s">
        <v>260</v>
      </c>
      <c r="FQ3" s="8" t="s">
        <v>260</v>
      </c>
      <c r="FR3" s="8" t="s">
        <v>260</v>
      </c>
      <c r="FS3" s="8" t="s">
        <v>260</v>
      </c>
      <c r="FT3" s="8" t="s">
        <v>260</v>
      </c>
      <c r="FU3" s="8" t="s">
        <v>260</v>
      </c>
      <c r="FV3" s="8" t="s">
        <v>260</v>
      </c>
      <c r="FW3" s="8" t="s">
        <v>260</v>
      </c>
      <c r="FX3" s="8" t="s">
        <v>260</v>
      </c>
      <c r="FY3" s="8" t="s">
        <v>260</v>
      </c>
      <c r="FZ3" s="8" t="s">
        <v>260</v>
      </c>
      <c r="GA3" s="8" t="s">
        <v>260</v>
      </c>
      <c r="GB3" s="8" t="s">
        <v>260</v>
      </c>
      <c r="GC3" s="8" t="s">
        <v>260</v>
      </c>
      <c r="GD3" s="8" t="s">
        <v>260</v>
      </c>
      <c r="GE3" s="8" t="s">
        <v>260</v>
      </c>
      <c r="GF3" s="8" t="s">
        <v>260</v>
      </c>
      <c r="GG3" s="8" t="s">
        <v>260</v>
      </c>
      <c r="GH3" s="8" t="s">
        <v>260</v>
      </c>
      <c r="GI3" s="8" t="s">
        <v>260</v>
      </c>
      <c r="GJ3" s="8" t="s">
        <v>260</v>
      </c>
      <c r="GK3" s="8" t="s">
        <v>260</v>
      </c>
      <c r="GL3" s="8" t="s">
        <v>260</v>
      </c>
      <c r="GM3" s="8" t="s">
        <v>260</v>
      </c>
      <c r="GN3" s="8" t="s">
        <v>260</v>
      </c>
      <c r="GO3" s="8" t="s">
        <v>260</v>
      </c>
      <c r="GP3" s="8" t="s">
        <v>260</v>
      </c>
      <c r="GQ3" s="8" t="s">
        <v>260</v>
      </c>
      <c r="GR3" s="8" t="s">
        <v>260</v>
      </c>
      <c r="GS3" s="8" t="s">
        <v>260</v>
      </c>
      <c r="GT3" s="8" t="s">
        <v>260</v>
      </c>
      <c r="GU3" s="8" t="s">
        <v>260</v>
      </c>
      <c r="GV3" s="8" t="s">
        <v>260</v>
      </c>
      <c r="GW3" s="8" t="s">
        <v>260</v>
      </c>
      <c r="GX3" s="8" t="s">
        <v>260</v>
      </c>
      <c r="GY3" s="8" t="s">
        <v>260</v>
      </c>
      <c r="GZ3" s="8" t="s">
        <v>260</v>
      </c>
      <c r="HA3" s="8" t="s">
        <v>260</v>
      </c>
      <c r="HB3" s="8" t="s">
        <v>260</v>
      </c>
      <c r="HC3" s="8" t="s">
        <v>260</v>
      </c>
      <c r="HD3" s="8" t="s">
        <v>260</v>
      </c>
      <c r="HE3" s="8" t="s">
        <v>260</v>
      </c>
    </row>
    <row r="4" spans="1:213">
      <c r="A4" s="4" t="s">
        <v>252</v>
      </c>
      <c r="B4" s="8" t="s">
        <v>261</v>
      </c>
      <c r="C4" s="8" t="s">
        <v>261</v>
      </c>
      <c r="D4" s="8" t="s">
        <v>261</v>
      </c>
      <c r="E4" s="8" t="s">
        <v>261</v>
      </c>
      <c r="F4" s="8" t="s">
        <v>261</v>
      </c>
      <c r="G4" s="8" t="s">
        <v>261</v>
      </c>
      <c r="H4" s="8" t="s">
        <v>261</v>
      </c>
      <c r="I4" s="8" t="s">
        <v>261</v>
      </c>
      <c r="J4" s="8" t="s">
        <v>261</v>
      </c>
      <c r="K4" s="8" t="s">
        <v>261</v>
      </c>
      <c r="L4" s="8" t="s">
        <v>261</v>
      </c>
      <c r="M4" s="8" t="s">
        <v>261</v>
      </c>
      <c r="N4" s="8" t="s">
        <v>261</v>
      </c>
      <c r="O4" s="8" t="s">
        <v>261</v>
      </c>
      <c r="P4" s="8" t="s">
        <v>261</v>
      </c>
      <c r="Q4" s="8" t="s">
        <v>261</v>
      </c>
      <c r="R4" s="8" t="s">
        <v>261</v>
      </c>
      <c r="S4" s="8" t="s">
        <v>261</v>
      </c>
      <c r="T4" s="8" t="s">
        <v>261</v>
      </c>
      <c r="U4" s="8" t="s">
        <v>261</v>
      </c>
      <c r="V4" s="8" t="s">
        <v>261</v>
      </c>
      <c r="W4" s="8" t="s">
        <v>261</v>
      </c>
      <c r="X4" s="8" t="s">
        <v>261</v>
      </c>
      <c r="Y4" s="8" t="s">
        <v>261</v>
      </c>
      <c r="Z4" s="8" t="s">
        <v>261</v>
      </c>
      <c r="AA4" s="8" t="s">
        <v>261</v>
      </c>
      <c r="AB4" s="8" t="s">
        <v>261</v>
      </c>
      <c r="AC4" s="8" t="s">
        <v>261</v>
      </c>
      <c r="AD4" s="8" t="s">
        <v>261</v>
      </c>
      <c r="AE4" s="8" t="s">
        <v>261</v>
      </c>
      <c r="AF4" s="8" t="s">
        <v>261</v>
      </c>
      <c r="AG4" s="8" t="s">
        <v>261</v>
      </c>
      <c r="AH4" s="8" t="s">
        <v>261</v>
      </c>
      <c r="AI4" s="8" t="s">
        <v>261</v>
      </c>
      <c r="AJ4" s="8" t="s">
        <v>261</v>
      </c>
      <c r="AK4" s="8" t="s">
        <v>261</v>
      </c>
      <c r="AL4" s="8" t="s">
        <v>261</v>
      </c>
      <c r="AM4" s="8" t="s">
        <v>261</v>
      </c>
      <c r="AN4" s="8" t="s">
        <v>261</v>
      </c>
      <c r="AO4" s="8" t="s">
        <v>261</v>
      </c>
      <c r="AP4" s="8" t="s">
        <v>261</v>
      </c>
      <c r="AQ4" s="8" t="s">
        <v>261</v>
      </c>
      <c r="AR4" s="8" t="s">
        <v>261</v>
      </c>
      <c r="AS4" s="8" t="s">
        <v>261</v>
      </c>
      <c r="AT4" s="8" t="s">
        <v>261</v>
      </c>
      <c r="AU4" s="8" t="s">
        <v>261</v>
      </c>
      <c r="AV4" s="8" t="s">
        <v>261</v>
      </c>
      <c r="AW4" s="8" t="s">
        <v>261</v>
      </c>
      <c r="AX4" s="8" t="s">
        <v>261</v>
      </c>
      <c r="AY4" s="8" t="s">
        <v>261</v>
      </c>
      <c r="AZ4" s="8" t="s">
        <v>261</v>
      </c>
      <c r="BA4" s="8" t="s">
        <v>261</v>
      </c>
      <c r="BB4" s="8" t="s">
        <v>261</v>
      </c>
      <c r="BC4" s="8" t="s">
        <v>261</v>
      </c>
      <c r="BD4" s="8" t="s">
        <v>261</v>
      </c>
      <c r="BE4" s="8" t="s">
        <v>261</v>
      </c>
      <c r="BF4" s="8" t="s">
        <v>261</v>
      </c>
      <c r="BG4" s="8" t="s">
        <v>261</v>
      </c>
      <c r="BH4" s="8" t="s">
        <v>261</v>
      </c>
      <c r="BI4" s="8" t="s">
        <v>261</v>
      </c>
      <c r="BJ4" s="8" t="s">
        <v>261</v>
      </c>
      <c r="BK4" s="8" t="s">
        <v>261</v>
      </c>
      <c r="BL4" s="8" t="s">
        <v>261</v>
      </c>
      <c r="BM4" s="8" t="s">
        <v>261</v>
      </c>
      <c r="BN4" s="8" t="s">
        <v>261</v>
      </c>
      <c r="BO4" s="8" t="s">
        <v>261</v>
      </c>
      <c r="BP4" s="8" t="s">
        <v>261</v>
      </c>
      <c r="BQ4" s="8" t="s">
        <v>261</v>
      </c>
      <c r="BR4" s="8" t="s">
        <v>261</v>
      </c>
      <c r="BS4" s="8" t="s">
        <v>261</v>
      </c>
      <c r="BT4" s="8" t="s">
        <v>261</v>
      </c>
      <c r="BU4" s="8" t="s">
        <v>261</v>
      </c>
      <c r="BV4" s="8" t="s">
        <v>261</v>
      </c>
      <c r="BW4" s="8" t="s">
        <v>261</v>
      </c>
      <c r="BX4" s="8" t="s">
        <v>261</v>
      </c>
      <c r="BY4" s="8" t="s">
        <v>261</v>
      </c>
      <c r="BZ4" s="8" t="s">
        <v>261</v>
      </c>
      <c r="CA4" s="8" t="s">
        <v>261</v>
      </c>
      <c r="CB4" s="8" t="s">
        <v>261</v>
      </c>
      <c r="CC4" s="8" t="s">
        <v>261</v>
      </c>
      <c r="CD4" s="8" t="s">
        <v>261</v>
      </c>
      <c r="CE4" s="8" t="s">
        <v>261</v>
      </c>
      <c r="CF4" s="8" t="s">
        <v>261</v>
      </c>
      <c r="CG4" s="8" t="s">
        <v>261</v>
      </c>
      <c r="CH4" s="8" t="s">
        <v>261</v>
      </c>
      <c r="CI4" s="8" t="s">
        <v>261</v>
      </c>
      <c r="CJ4" s="8" t="s">
        <v>261</v>
      </c>
      <c r="CK4" s="8" t="s">
        <v>261</v>
      </c>
      <c r="CL4" s="8" t="s">
        <v>261</v>
      </c>
      <c r="CM4" s="8" t="s">
        <v>261</v>
      </c>
      <c r="CN4" s="8" t="s">
        <v>261</v>
      </c>
      <c r="CO4" s="8" t="s">
        <v>261</v>
      </c>
      <c r="CP4" s="8" t="s">
        <v>261</v>
      </c>
      <c r="CQ4" s="8" t="s">
        <v>261</v>
      </c>
      <c r="CR4" s="8" t="s">
        <v>261</v>
      </c>
      <c r="CS4" s="8" t="s">
        <v>261</v>
      </c>
      <c r="CT4" s="8" t="s">
        <v>261</v>
      </c>
      <c r="CU4" s="8" t="s">
        <v>261</v>
      </c>
      <c r="CV4" s="8" t="s">
        <v>261</v>
      </c>
      <c r="CW4" s="8" t="s">
        <v>261</v>
      </c>
      <c r="CX4" s="8" t="s">
        <v>261</v>
      </c>
      <c r="CY4" s="8" t="s">
        <v>261</v>
      </c>
      <c r="CZ4" s="8" t="s">
        <v>261</v>
      </c>
      <c r="DA4" s="8" t="s">
        <v>261</v>
      </c>
      <c r="DB4" s="8" t="s">
        <v>261</v>
      </c>
      <c r="DC4" s="8" t="s">
        <v>261</v>
      </c>
      <c r="DD4" s="8" t="s">
        <v>261</v>
      </c>
      <c r="DE4" s="8" t="s">
        <v>261</v>
      </c>
      <c r="DF4" s="8" t="s">
        <v>261</v>
      </c>
      <c r="DG4" s="8" t="s">
        <v>261</v>
      </c>
      <c r="DH4" s="8" t="s">
        <v>261</v>
      </c>
      <c r="DI4" s="8" t="s">
        <v>261</v>
      </c>
      <c r="DJ4" s="8" t="s">
        <v>261</v>
      </c>
      <c r="DK4" s="8" t="s">
        <v>261</v>
      </c>
      <c r="DL4" s="8" t="s">
        <v>261</v>
      </c>
      <c r="DM4" s="8" t="s">
        <v>261</v>
      </c>
      <c r="DN4" s="8" t="s">
        <v>261</v>
      </c>
      <c r="DO4" s="8" t="s">
        <v>261</v>
      </c>
      <c r="DP4" s="8" t="s">
        <v>261</v>
      </c>
      <c r="DQ4" s="8" t="s">
        <v>261</v>
      </c>
      <c r="DR4" s="8" t="s">
        <v>261</v>
      </c>
      <c r="DS4" s="8" t="s">
        <v>261</v>
      </c>
      <c r="DT4" s="8" t="s">
        <v>261</v>
      </c>
      <c r="DU4" s="8" t="s">
        <v>261</v>
      </c>
      <c r="DV4" s="8" t="s">
        <v>261</v>
      </c>
      <c r="DW4" s="8" t="s">
        <v>261</v>
      </c>
      <c r="DX4" s="8" t="s">
        <v>261</v>
      </c>
      <c r="DY4" s="8" t="s">
        <v>261</v>
      </c>
      <c r="DZ4" s="8" t="s">
        <v>261</v>
      </c>
      <c r="EA4" s="8" t="s">
        <v>261</v>
      </c>
      <c r="EB4" s="8" t="s">
        <v>261</v>
      </c>
      <c r="EC4" s="8" t="s">
        <v>261</v>
      </c>
      <c r="ED4" s="8" t="s">
        <v>261</v>
      </c>
      <c r="EE4" s="8" t="s">
        <v>261</v>
      </c>
      <c r="EF4" s="8" t="s">
        <v>261</v>
      </c>
      <c r="EG4" s="8" t="s">
        <v>261</v>
      </c>
      <c r="EH4" s="8" t="s">
        <v>261</v>
      </c>
      <c r="EI4" s="8" t="s">
        <v>261</v>
      </c>
      <c r="EJ4" s="8" t="s">
        <v>261</v>
      </c>
      <c r="EK4" s="8" t="s">
        <v>261</v>
      </c>
      <c r="EL4" s="8" t="s">
        <v>261</v>
      </c>
      <c r="EM4" s="8" t="s">
        <v>261</v>
      </c>
      <c r="EN4" s="8" t="s">
        <v>261</v>
      </c>
      <c r="EO4" s="8" t="s">
        <v>261</v>
      </c>
      <c r="EP4" s="8" t="s">
        <v>261</v>
      </c>
      <c r="EQ4" s="8" t="s">
        <v>261</v>
      </c>
      <c r="ER4" s="8" t="s">
        <v>261</v>
      </c>
      <c r="ES4" s="8" t="s">
        <v>261</v>
      </c>
      <c r="ET4" s="8" t="s">
        <v>261</v>
      </c>
      <c r="EU4" s="8" t="s">
        <v>261</v>
      </c>
      <c r="EV4" s="8" t="s">
        <v>261</v>
      </c>
      <c r="EW4" s="8" t="s">
        <v>261</v>
      </c>
      <c r="EX4" s="8" t="s">
        <v>261</v>
      </c>
      <c r="EY4" s="8" t="s">
        <v>261</v>
      </c>
      <c r="EZ4" s="8" t="s">
        <v>261</v>
      </c>
      <c r="FA4" s="8" t="s">
        <v>261</v>
      </c>
      <c r="FB4" s="8" t="s">
        <v>261</v>
      </c>
      <c r="FC4" s="8" t="s">
        <v>261</v>
      </c>
      <c r="FD4" s="8" t="s">
        <v>261</v>
      </c>
      <c r="FE4" s="8" t="s">
        <v>261</v>
      </c>
      <c r="FF4" s="8" t="s">
        <v>261</v>
      </c>
      <c r="FG4" s="8" t="s">
        <v>261</v>
      </c>
      <c r="FH4" s="8" t="s">
        <v>261</v>
      </c>
      <c r="FI4" s="8" t="s">
        <v>261</v>
      </c>
      <c r="FJ4" s="8" t="s">
        <v>261</v>
      </c>
      <c r="FK4" s="8" t="s">
        <v>261</v>
      </c>
      <c r="FL4" s="8" t="s">
        <v>261</v>
      </c>
      <c r="FM4" s="8" t="s">
        <v>261</v>
      </c>
      <c r="FN4" s="8" t="s">
        <v>261</v>
      </c>
      <c r="FO4" s="8" t="s">
        <v>261</v>
      </c>
      <c r="FP4" s="8" t="s">
        <v>261</v>
      </c>
      <c r="FQ4" s="8" t="s">
        <v>261</v>
      </c>
      <c r="FR4" s="8" t="s">
        <v>261</v>
      </c>
      <c r="FS4" s="8" t="s">
        <v>261</v>
      </c>
      <c r="FT4" s="8" t="s">
        <v>261</v>
      </c>
      <c r="FU4" s="8" t="s">
        <v>261</v>
      </c>
      <c r="FV4" s="8" t="s">
        <v>261</v>
      </c>
      <c r="FW4" s="8" t="s">
        <v>261</v>
      </c>
      <c r="FX4" s="8" t="s">
        <v>261</v>
      </c>
      <c r="FY4" s="8" t="s">
        <v>261</v>
      </c>
      <c r="FZ4" s="8" t="s">
        <v>261</v>
      </c>
      <c r="GA4" s="8" t="s">
        <v>261</v>
      </c>
      <c r="GB4" s="8" t="s">
        <v>261</v>
      </c>
      <c r="GC4" s="8" t="s">
        <v>261</v>
      </c>
      <c r="GD4" s="8" t="s">
        <v>261</v>
      </c>
      <c r="GE4" s="8" t="s">
        <v>261</v>
      </c>
      <c r="GF4" s="8" t="s">
        <v>261</v>
      </c>
      <c r="GG4" s="8" t="s">
        <v>261</v>
      </c>
      <c r="GH4" s="8" t="s">
        <v>261</v>
      </c>
      <c r="GI4" s="8" t="s">
        <v>261</v>
      </c>
      <c r="GJ4" s="8" t="s">
        <v>261</v>
      </c>
      <c r="GK4" s="8" t="s">
        <v>261</v>
      </c>
      <c r="GL4" s="8" t="s">
        <v>261</v>
      </c>
      <c r="GM4" s="8" t="s">
        <v>261</v>
      </c>
      <c r="GN4" s="8" t="s">
        <v>261</v>
      </c>
      <c r="GO4" s="8" t="s">
        <v>261</v>
      </c>
      <c r="GP4" s="8" t="s">
        <v>261</v>
      </c>
      <c r="GQ4" s="8" t="s">
        <v>261</v>
      </c>
      <c r="GR4" s="8" t="s">
        <v>261</v>
      </c>
      <c r="GS4" s="8" t="s">
        <v>261</v>
      </c>
      <c r="GT4" s="8" t="s">
        <v>261</v>
      </c>
      <c r="GU4" s="8" t="s">
        <v>261</v>
      </c>
      <c r="GV4" s="8" t="s">
        <v>261</v>
      </c>
      <c r="GW4" s="8" t="s">
        <v>261</v>
      </c>
      <c r="GX4" s="8" t="s">
        <v>261</v>
      </c>
      <c r="GY4" s="8" t="s">
        <v>261</v>
      </c>
      <c r="GZ4" s="8" t="s">
        <v>261</v>
      </c>
      <c r="HA4" s="8" t="s">
        <v>261</v>
      </c>
      <c r="HB4" s="8" t="s">
        <v>261</v>
      </c>
      <c r="HC4" s="8" t="s">
        <v>261</v>
      </c>
      <c r="HD4" s="8" t="s">
        <v>261</v>
      </c>
      <c r="HE4" s="8" t="s">
        <v>261</v>
      </c>
    </row>
    <row r="5" spans="1:213">
      <c r="A5" s="4" t="s">
        <v>253</v>
      </c>
      <c r="B5" s="8" t="s">
        <v>945</v>
      </c>
      <c r="C5" s="8" t="s">
        <v>945</v>
      </c>
      <c r="D5" s="8" t="s">
        <v>945</v>
      </c>
      <c r="E5" s="8" t="s">
        <v>945</v>
      </c>
      <c r="F5" s="8" t="s">
        <v>945</v>
      </c>
      <c r="G5" s="8" t="s">
        <v>945</v>
      </c>
      <c r="H5" s="8" t="s">
        <v>945</v>
      </c>
      <c r="I5" s="8" t="s">
        <v>945</v>
      </c>
      <c r="J5" s="8" t="s">
        <v>945</v>
      </c>
      <c r="K5" s="8" t="s">
        <v>945</v>
      </c>
      <c r="L5" s="8" t="s">
        <v>945</v>
      </c>
      <c r="M5" s="8" t="s">
        <v>945</v>
      </c>
      <c r="N5" s="8" t="s">
        <v>945</v>
      </c>
      <c r="O5" s="8" t="s">
        <v>945</v>
      </c>
      <c r="P5" s="8" t="s">
        <v>945</v>
      </c>
      <c r="Q5" s="8" t="s">
        <v>945</v>
      </c>
      <c r="R5" s="8" t="s">
        <v>945</v>
      </c>
      <c r="S5" s="8" t="s">
        <v>945</v>
      </c>
      <c r="T5" s="8" t="s">
        <v>945</v>
      </c>
      <c r="U5" s="8" t="s">
        <v>945</v>
      </c>
      <c r="V5" s="8" t="s">
        <v>945</v>
      </c>
      <c r="W5" s="8" t="s">
        <v>945</v>
      </c>
      <c r="X5" s="8" t="s">
        <v>945</v>
      </c>
      <c r="Y5" s="8" t="s">
        <v>945</v>
      </c>
      <c r="Z5" s="8" t="s">
        <v>945</v>
      </c>
      <c r="AA5" s="8" t="s">
        <v>945</v>
      </c>
      <c r="AB5" s="8" t="s">
        <v>945</v>
      </c>
      <c r="AC5" s="8" t="s">
        <v>945</v>
      </c>
      <c r="AD5" s="8" t="s">
        <v>945</v>
      </c>
      <c r="AE5" s="8" t="s">
        <v>945</v>
      </c>
      <c r="AF5" s="8" t="s">
        <v>945</v>
      </c>
      <c r="AG5" s="8" t="s">
        <v>945</v>
      </c>
      <c r="AH5" s="8" t="s">
        <v>945</v>
      </c>
      <c r="AI5" s="8" t="s">
        <v>945</v>
      </c>
      <c r="AJ5" s="8" t="s">
        <v>945</v>
      </c>
      <c r="AK5" s="8" t="s">
        <v>945</v>
      </c>
      <c r="AL5" s="8" t="s">
        <v>945</v>
      </c>
      <c r="AM5" s="8" t="s">
        <v>945</v>
      </c>
      <c r="AN5" s="8" t="s">
        <v>945</v>
      </c>
      <c r="AO5" s="8" t="s">
        <v>945</v>
      </c>
      <c r="AP5" s="8" t="s">
        <v>945</v>
      </c>
      <c r="AQ5" s="8" t="s">
        <v>945</v>
      </c>
      <c r="AR5" s="8" t="s">
        <v>945</v>
      </c>
      <c r="AS5" s="8" t="s">
        <v>945</v>
      </c>
      <c r="AT5" s="8" t="s">
        <v>945</v>
      </c>
      <c r="AU5" s="8" t="s">
        <v>945</v>
      </c>
      <c r="AV5" s="8" t="s">
        <v>945</v>
      </c>
      <c r="AW5" s="8" t="s">
        <v>945</v>
      </c>
      <c r="AX5" s="8" t="s">
        <v>945</v>
      </c>
      <c r="AY5" s="8" t="s">
        <v>945</v>
      </c>
      <c r="AZ5" s="8" t="s">
        <v>945</v>
      </c>
      <c r="BA5" s="8" t="s">
        <v>945</v>
      </c>
      <c r="BB5" s="8" t="s">
        <v>945</v>
      </c>
      <c r="BC5" s="8" t="s">
        <v>945</v>
      </c>
      <c r="BD5" s="8" t="s">
        <v>945</v>
      </c>
      <c r="BE5" s="8" t="s">
        <v>945</v>
      </c>
      <c r="BF5" s="8" t="s">
        <v>945</v>
      </c>
      <c r="BG5" s="8" t="s">
        <v>945</v>
      </c>
      <c r="BH5" s="8" t="s">
        <v>945</v>
      </c>
      <c r="BI5" s="8" t="s">
        <v>945</v>
      </c>
      <c r="BJ5" s="8" t="s">
        <v>945</v>
      </c>
      <c r="BK5" s="8" t="s">
        <v>945</v>
      </c>
      <c r="BL5" s="8" t="s">
        <v>945</v>
      </c>
      <c r="BM5" s="8" t="s">
        <v>945</v>
      </c>
      <c r="BN5" s="8" t="s">
        <v>945</v>
      </c>
      <c r="BO5" s="8" t="s">
        <v>945</v>
      </c>
      <c r="BP5" s="8" t="s">
        <v>945</v>
      </c>
      <c r="BQ5" s="8" t="s">
        <v>945</v>
      </c>
      <c r="BR5" s="8" t="s">
        <v>945</v>
      </c>
      <c r="BS5" s="8" t="s">
        <v>945</v>
      </c>
      <c r="BT5" s="8" t="s">
        <v>945</v>
      </c>
      <c r="BU5" s="8" t="s">
        <v>945</v>
      </c>
      <c r="BV5" s="8" t="s">
        <v>945</v>
      </c>
      <c r="BW5" s="8" t="s">
        <v>945</v>
      </c>
      <c r="BX5" s="8" t="s">
        <v>945</v>
      </c>
      <c r="BY5" s="8" t="s">
        <v>945</v>
      </c>
      <c r="BZ5" s="8" t="s">
        <v>945</v>
      </c>
      <c r="CA5" s="8" t="s">
        <v>945</v>
      </c>
      <c r="CB5" s="8" t="s">
        <v>945</v>
      </c>
      <c r="CC5" s="8" t="s">
        <v>945</v>
      </c>
      <c r="CD5" s="8" t="s">
        <v>945</v>
      </c>
      <c r="CE5" s="8" t="s">
        <v>945</v>
      </c>
      <c r="CF5" s="8" t="s">
        <v>945</v>
      </c>
      <c r="CG5" s="8" t="s">
        <v>945</v>
      </c>
      <c r="CH5" s="8" t="s">
        <v>945</v>
      </c>
      <c r="CI5" s="8" t="s">
        <v>945</v>
      </c>
      <c r="CJ5" s="8" t="s">
        <v>945</v>
      </c>
      <c r="CK5" s="8" t="s">
        <v>945</v>
      </c>
      <c r="CL5" s="8" t="s">
        <v>945</v>
      </c>
      <c r="CM5" s="8" t="s">
        <v>945</v>
      </c>
      <c r="CN5" s="8" t="s">
        <v>945</v>
      </c>
      <c r="CO5" s="8" t="s">
        <v>945</v>
      </c>
      <c r="CP5" s="8" t="s">
        <v>945</v>
      </c>
      <c r="CQ5" s="8" t="s">
        <v>945</v>
      </c>
      <c r="CR5" s="8" t="s">
        <v>945</v>
      </c>
      <c r="CS5" s="8" t="s">
        <v>945</v>
      </c>
      <c r="CT5" s="8" t="s">
        <v>945</v>
      </c>
      <c r="CU5" s="8" t="s">
        <v>945</v>
      </c>
      <c r="CV5" s="8" t="s">
        <v>945</v>
      </c>
      <c r="CW5" s="8" t="s">
        <v>945</v>
      </c>
      <c r="CX5" s="8" t="s">
        <v>945</v>
      </c>
      <c r="CY5" s="8" t="s">
        <v>945</v>
      </c>
      <c r="CZ5" s="8" t="s">
        <v>945</v>
      </c>
      <c r="DA5" s="8" t="s">
        <v>945</v>
      </c>
      <c r="DB5" s="8" t="s">
        <v>945</v>
      </c>
      <c r="DC5" s="8" t="s">
        <v>945</v>
      </c>
      <c r="DD5" s="8" t="s">
        <v>945</v>
      </c>
      <c r="DE5" s="8" t="s">
        <v>945</v>
      </c>
      <c r="DF5" s="8" t="s">
        <v>945</v>
      </c>
      <c r="DG5" s="8" t="s">
        <v>945</v>
      </c>
      <c r="DH5" s="8" t="s">
        <v>945</v>
      </c>
      <c r="DI5" s="8" t="s">
        <v>945</v>
      </c>
      <c r="DJ5" s="8" t="s">
        <v>945</v>
      </c>
      <c r="DK5" s="8" t="s">
        <v>945</v>
      </c>
      <c r="DL5" s="8" t="s">
        <v>945</v>
      </c>
      <c r="DM5" s="8" t="s">
        <v>945</v>
      </c>
      <c r="DN5" s="8" t="s">
        <v>945</v>
      </c>
      <c r="DO5" s="8" t="s">
        <v>945</v>
      </c>
      <c r="DP5" s="8" t="s">
        <v>945</v>
      </c>
      <c r="DQ5" s="8" t="s">
        <v>945</v>
      </c>
      <c r="DR5" s="8" t="s">
        <v>945</v>
      </c>
      <c r="DS5" s="8" t="s">
        <v>945</v>
      </c>
      <c r="DT5" s="8" t="s">
        <v>945</v>
      </c>
      <c r="DU5" s="8" t="s">
        <v>945</v>
      </c>
      <c r="DV5" s="8" t="s">
        <v>945</v>
      </c>
      <c r="DW5" s="8" t="s">
        <v>945</v>
      </c>
      <c r="DX5" s="8" t="s">
        <v>945</v>
      </c>
      <c r="DY5" s="8" t="s">
        <v>945</v>
      </c>
      <c r="DZ5" s="8" t="s">
        <v>945</v>
      </c>
      <c r="EA5" s="8" t="s">
        <v>945</v>
      </c>
      <c r="EB5" s="8" t="s">
        <v>945</v>
      </c>
      <c r="EC5" s="8" t="s">
        <v>945</v>
      </c>
      <c r="ED5" s="8" t="s">
        <v>945</v>
      </c>
      <c r="EE5" s="8" t="s">
        <v>945</v>
      </c>
      <c r="EF5" s="8" t="s">
        <v>945</v>
      </c>
      <c r="EG5" s="8" t="s">
        <v>945</v>
      </c>
      <c r="EH5" s="8" t="s">
        <v>945</v>
      </c>
      <c r="EI5" s="8" t="s">
        <v>945</v>
      </c>
      <c r="EJ5" s="8" t="s">
        <v>945</v>
      </c>
      <c r="EK5" s="8" t="s">
        <v>945</v>
      </c>
      <c r="EL5" s="8" t="s">
        <v>945</v>
      </c>
      <c r="EM5" s="8" t="s">
        <v>945</v>
      </c>
      <c r="EN5" s="8" t="s">
        <v>945</v>
      </c>
      <c r="EO5" s="8" t="s">
        <v>945</v>
      </c>
      <c r="EP5" s="8" t="s">
        <v>945</v>
      </c>
      <c r="EQ5" s="8" t="s">
        <v>945</v>
      </c>
      <c r="ER5" s="8" t="s">
        <v>945</v>
      </c>
      <c r="ES5" s="8" t="s">
        <v>945</v>
      </c>
      <c r="ET5" s="8" t="s">
        <v>945</v>
      </c>
      <c r="EU5" s="8" t="s">
        <v>945</v>
      </c>
      <c r="EV5" s="8" t="s">
        <v>945</v>
      </c>
      <c r="EW5" s="8" t="s">
        <v>945</v>
      </c>
      <c r="EX5" s="8" t="s">
        <v>945</v>
      </c>
      <c r="EY5" s="8" t="s">
        <v>945</v>
      </c>
      <c r="EZ5" s="8" t="s">
        <v>945</v>
      </c>
      <c r="FA5" s="8" t="s">
        <v>945</v>
      </c>
      <c r="FB5" s="8" t="s">
        <v>945</v>
      </c>
      <c r="FC5" s="8" t="s">
        <v>945</v>
      </c>
      <c r="FD5" s="8" t="s">
        <v>945</v>
      </c>
      <c r="FE5" s="8" t="s">
        <v>945</v>
      </c>
      <c r="FF5" s="8" t="s">
        <v>945</v>
      </c>
      <c r="FG5" s="8" t="s">
        <v>945</v>
      </c>
      <c r="FH5" s="8" t="s">
        <v>945</v>
      </c>
      <c r="FI5" s="8" t="s">
        <v>945</v>
      </c>
      <c r="FJ5" s="8" t="s">
        <v>945</v>
      </c>
      <c r="FK5" s="8" t="s">
        <v>945</v>
      </c>
      <c r="FL5" s="8" t="s">
        <v>945</v>
      </c>
      <c r="FM5" s="8" t="s">
        <v>945</v>
      </c>
      <c r="FN5" s="8" t="s">
        <v>945</v>
      </c>
      <c r="FO5" s="8" t="s">
        <v>945</v>
      </c>
      <c r="FP5" s="8" t="s">
        <v>945</v>
      </c>
      <c r="FQ5" s="8" t="s">
        <v>945</v>
      </c>
      <c r="FR5" s="8" t="s">
        <v>945</v>
      </c>
      <c r="FS5" s="8" t="s">
        <v>945</v>
      </c>
      <c r="FT5" s="8" t="s">
        <v>945</v>
      </c>
      <c r="FU5" s="8" t="s">
        <v>945</v>
      </c>
      <c r="FV5" s="8" t="s">
        <v>945</v>
      </c>
      <c r="FW5" s="8" t="s">
        <v>945</v>
      </c>
      <c r="FX5" s="8" t="s">
        <v>945</v>
      </c>
      <c r="FY5" s="8" t="s">
        <v>945</v>
      </c>
      <c r="FZ5" s="8" t="s">
        <v>945</v>
      </c>
      <c r="GA5" s="8" t="s">
        <v>945</v>
      </c>
      <c r="GB5" s="8" t="s">
        <v>945</v>
      </c>
      <c r="GC5" s="8" t="s">
        <v>945</v>
      </c>
      <c r="GD5" s="8" t="s">
        <v>945</v>
      </c>
      <c r="GE5" s="8" t="s">
        <v>945</v>
      </c>
      <c r="GF5" s="8" t="s">
        <v>945</v>
      </c>
      <c r="GG5" s="8" t="s">
        <v>945</v>
      </c>
      <c r="GH5" s="8" t="s">
        <v>945</v>
      </c>
      <c r="GI5" s="8" t="s">
        <v>945</v>
      </c>
      <c r="GJ5" s="8" t="s">
        <v>945</v>
      </c>
      <c r="GK5" s="8" t="s">
        <v>945</v>
      </c>
      <c r="GL5" s="8" t="s">
        <v>945</v>
      </c>
      <c r="GM5" s="8" t="s">
        <v>945</v>
      </c>
      <c r="GN5" s="8" t="s">
        <v>945</v>
      </c>
      <c r="GO5" s="8" t="s">
        <v>945</v>
      </c>
      <c r="GP5" s="8" t="s">
        <v>945</v>
      </c>
      <c r="GQ5" s="8" t="s">
        <v>945</v>
      </c>
      <c r="GR5" s="8" t="s">
        <v>945</v>
      </c>
      <c r="GS5" s="8" t="s">
        <v>945</v>
      </c>
      <c r="GT5" s="8" t="s">
        <v>945</v>
      </c>
      <c r="GU5" s="8" t="s">
        <v>945</v>
      </c>
      <c r="GV5" s="8" t="s">
        <v>945</v>
      </c>
      <c r="GW5" s="8" t="s">
        <v>945</v>
      </c>
      <c r="GX5" s="8" t="s">
        <v>945</v>
      </c>
      <c r="GY5" s="8" t="s">
        <v>945</v>
      </c>
      <c r="GZ5" s="8" t="s">
        <v>945</v>
      </c>
      <c r="HA5" s="8" t="s">
        <v>945</v>
      </c>
      <c r="HB5" s="8" t="s">
        <v>945</v>
      </c>
      <c r="HC5" s="8" t="s">
        <v>945</v>
      </c>
      <c r="HD5" s="8" t="s">
        <v>945</v>
      </c>
      <c r="HE5" s="8" t="s">
        <v>945</v>
      </c>
    </row>
    <row r="6" spans="1:213">
      <c r="A6" s="4" t="s">
        <v>254</v>
      </c>
      <c r="B6" s="1">
        <v>2</v>
      </c>
      <c r="C6" s="1">
        <v>2</v>
      </c>
      <c r="D6" s="1">
        <v>2</v>
      </c>
      <c r="E6" s="1">
        <v>2</v>
      </c>
      <c r="F6" s="1">
        <v>2</v>
      </c>
      <c r="G6" s="1">
        <v>2</v>
      </c>
      <c r="H6" s="1">
        <v>2</v>
      </c>
      <c r="I6" s="1">
        <v>2</v>
      </c>
      <c r="J6" s="1">
        <v>2</v>
      </c>
      <c r="K6" s="1">
        <v>2</v>
      </c>
      <c r="L6" s="1">
        <v>2</v>
      </c>
      <c r="M6" s="1">
        <v>2</v>
      </c>
      <c r="N6" s="1">
        <v>2</v>
      </c>
      <c r="O6" s="1">
        <v>2</v>
      </c>
      <c r="P6" s="1">
        <v>2</v>
      </c>
      <c r="Q6" s="1">
        <v>2</v>
      </c>
      <c r="R6" s="1">
        <v>2</v>
      </c>
      <c r="S6" s="1">
        <v>2</v>
      </c>
      <c r="T6" s="1">
        <v>2</v>
      </c>
      <c r="U6" s="1">
        <v>2</v>
      </c>
      <c r="V6" s="1">
        <v>2</v>
      </c>
      <c r="W6" s="1">
        <v>2</v>
      </c>
      <c r="X6" s="1">
        <v>2</v>
      </c>
      <c r="Y6" s="1">
        <v>2</v>
      </c>
      <c r="Z6" s="1">
        <v>2</v>
      </c>
      <c r="AA6" s="1">
        <v>2</v>
      </c>
      <c r="AB6" s="1">
        <v>2</v>
      </c>
      <c r="AC6" s="1">
        <v>2</v>
      </c>
      <c r="AD6" s="1">
        <v>2</v>
      </c>
      <c r="AE6" s="1">
        <v>2</v>
      </c>
      <c r="AF6" s="1">
        <v>2</v>
      </c>
      <c r="AG6" s="1">
        <v>2</v>
      </c>
      <c r="AH6" s="1">
        <v>2</v>
      </c>
      <c r="AI6" s="1">
        <v>2</v>
      </c>
      <c r="AJ6" s="1">
        <v>2</v>
      </c>
      <c r="AK6" s="1">
        <v>2</v>
      </c>
      <c r="AL6" s="1">
        <v>2</v>
      </c>
      <c r="AM6" s="1">
        <v>2</v>
      </c>
      <c r="AN6" s="1">
        <v>2</v>
      </c>
      <c r="AO6" s="1">
        <v>2</v>
      </c>
      <c r="AP6" s="1">
        <v>2</v>
      </c>
      <c r="AQ6" s="1">
        <v>2</v>
      </c>
      <c r="AR6" s="1">
        <v>2</v>
      </c>
      <c r="AS6" s="1">
        <v>2</v>
      </c>
      <c r="AT6" s="1">
        <v>2</v>
      </c>
      <c r="AU6" s="1">
        <v>2</v>
      </c>
      <c r="AV6" s="1">
        <v>2</v>
      </c>
      <c r="AW6" s="1">
        <v>2</v>
      </c>
      <c r="AX6" s="1">
        <v>2</v>
      </c>
      <c r="AY6" s="1">
        <v>2</v>
      </c>
      <c r="AZ6" s="1">
        <v>2</v>
      </c>
      <c r="BA6" s="1">
        <v>2</v>
      </c>
      <c r="BB6" s="1">
        <v>2</v>
      </c>
      <c r="BC6" s="1">
        <v>2</v>
      </c>
      <c r="BD6" s="1">
        <v>2</v>
      </c>
      <c r="BE6" s="1">
        <v>2</v>
      </c>
      <c r="BF6" s="1">
        <v>2</v>
      </c>
      <c r="BG6" s="1">
        <v>2</v>
      </c>
      <c r="BH6" s="1">
        <v>2</v>
      </c>
      <c r="BI6" s="1">
        <v>2</v>
      </c>
      <c r="BJ6" s="1">
        <v>2</v>
      </c>
      <c r="BK6" s="1">
        <v>2</v>
      </c>
      <c r="BL6" s="1">
        <v>2</v>
      </c>
      <c r="BM6" s="1">
        <v>2</v>
      </c>
      <c r="BN6" s="1">
        <v>2</v>
      </c>
      <c r="BO6" s="1">
        <v>2</v>
      </c>
      <c r="BP6" s="1">
        <v>2</v>
      </c>
      <c r="BQ6" s="1">
        <v>2</v>
      </c>
      <c r="BR6" s="1">
        <v>2</v>
      </c>
      <c r="BS6" s="1">
        <v>2</v>
      </c>
      <c r="BT6" s="1">
        <v>2</v>
      </c>
      <c r="BU6" s="1">
        <v>2</v>
      </c>
      <c r="BV6" s="1">
        <v>2</v>
      </c>
      <c r="BW6" s="1">
        <v>2</v>
      </c>
      <c r="BX6" s="1">
        <v>2</v>
      </c>
      <c r="BY6" s="1">
        <v>2</v>
      </c>
      <c r="BZ6" s="1">
        <v>2</v>
      </c>
      <c r="CA6" s="1">
        <v>2</v>
      </c>
      <c r="CB6" s="1">
        <v>2</v>
      </c>
      <c r="CC6" s="1">
        <v>2</v>
      </c>
      <c r="CD6" s="1">
        <v>2</v>
      </c>
      <c r="CE6" s="1">
        <v>2</v>
      </c>
      <c r="CF6" s="1">
        <v>2</v>
      </c>
      <c r="CG6" s="1">
        <v>2</v>
      </c>
      <c r="CH6" s="1">
        <v>2</v>
      </c>
      <c r="CI6" s="1">
        <v>2</v>
      </c>
      <c r="CJ6" s="1">
        <v>2</v>
      </c>
      <c r="CK6" s="1">
        <v>2</v>
      </c>
      <c r="CL6" s="1">
        <v>2</v>
      </c>
      <c r="CM6" s="1">
        <v>2</v>
      </c>
      <c r="CN6" s="1">
        <v>2</v>
      </c>
      <c r="CO6" s="1">
        <v>2</v>
      </c>
      <c r="CP6" s="1">
        <v>2</v>
      </c>
      <c r="CQ6" s="1">
        <v>2</v>
      </c>
      <c r="CR6" s="1">
        <v>2</v>
      </c>
      <c r="CS6" s="1">
        <v>2</v>
      </c>
      <c r="CT6" s="1">
        <v>2</v>
      </c>
      <c r="CU6" s="1">
        <v>2</v>
      </c>
      <c r="CV6" s="1">
        <v>2</v>
      </c>
      <c r="CW6" s="1">
        <v>2</v>
      </c>
      <c r="CX6" s="1">
        <v>2</v>
      </c>
      <c r="CY6" s="1">
        <v>2</v>
      </c>
      <c r="CZ6" s="1">
        <v>2</v>
      </c>
      <c r="DA6" s="1">
        <v>2</v>
      </c>
      <c r="DB6" s="1">
        <v>2</v>
      </c>
      <c r="DC6" s="1">
        <v>2</v>
      </c>
      <c r="DD6" s="1">
        <v>2</v>
      </c>
      <c r="DE6" s="1">
        <v>2</v>
      </c>
      <c r="DF6" s="1">
        <v>2</v>
      </c>
      <c r="DG6" s="1">
        <v>2</v>
      </c>
      <c r="DH6" s="1">
        <v>2</v>
      </c>
      <c r="DI6" s="1">
        <v>2</v>
      </c>
      <c r="DJ6" s="1">
        <v>2</v>
      </c>
      <c r="DK6" s="1">
        <v>2</v>
      </c>
      <c r="DL6" s="1">
        <v>2</v>
      </c>
      <c r="DM6" s="1">
        <v>2</v>
      </c>
      <c r="DN6" s="1">
        <v>2</v>
      </c>
      <c r="DO6" s="1">
        <v>2</v>
      </c>
      <c r="DP6" s="1">
        <v>2</v>
      </c>
      <c r="DQ6" s="1">
        <v>2</v>
      </c>
      <c r="DR6" s="1">
        <v>2</v>
      </c>
      <c r="DS6" s="1">
        <v>2</v>
      </c>
      <c r="DT6" s="1">
        <v>2</v>
      </c>
      <c r="DU6" s="1">
        <v>2</v>
      </c>
      <c r="DV6" s="1">
        <v>2</v>
      </c>
      <c r="DW6" s="1">
        <v>2</v>
      </c>
      <c r="DX6" s="1">
        <v>2</v>
      </c>
      <c r="DY6" s="1">
        <v>2</v>
      </c>
      <c r="DZ6" s="1">
        <v>2</v>
      </c>
      <c r="EA6" s="1">
        <v>2</v>
      </c>
      <c r="EB6" s="1">
        <v>2</v>
      </c>
      <c r="EC6" s="1">
        <v>2</v>
      </c>
      <c r="ED6" s="1">
        <v>2</v>
      </c>
      <c r="EE6" s="1">
        <v>2</v>
      </c>
      <c r="EF6" s="1">
        <v>2</v>
      </c>
      <c r="EG6" s="1">
        <v>2</v>
      </c>
      <c r="EH6" s="1">
        <v>2</v>
      </c>
      <c r="EI6" s="1">
        <v>2</v>
      </c>
      <c r="EJ6" s="1">
        <v>2</v>
      </c>
      <c r="EK6" s="1">
        <v>2</v>
      </c>
      <c r="EL6" s="1">
        <v>2</v>
      </c>
      <c r="EM6" s="1">
        <v>2</v>
      </c>
      <c r="EN6" s="1">
        <v>2</v>
      </c>
      <c r="EO6" s="1">
        <v>2</v>
      </c>
      <c r="EP6" s="1">
        <v>2</v>
      </c>
      <c r="EQ6" s="1">
        <v>2</v>
      </c>
      <c r="ER6" s="1">
        <v>2</v>
      </c>
      <c r="ES6" s="1">
        <v>2</v>
      </c>
      <c r="ET6" s="1">
        <v>2</v>
      </c>
      <c r="EU6" s="1">
        <v>2</v>
      </c>
      <c r="EV6" s="1">
        <v>2</v>
      </c>
      <c r="EW6" s="1">
        <v>2</v>
      </c>
      <c r="EX6" s="1">
        <v>2</v>
      </c>
      <c r="EY6" s="1">
        <v>2</v>
      </c>
      <c r="EZ6" s="1">
        <v>2</v>
      </c>
      <c r="FA6" s="1">
        <v>2</v>
      </c>
      <c r="FB6" s="1">
        <v>2</v>
      </c>
      <c r="FC6" s="1">
        <v>2</v>
      </c>
      <c r="FD6" s="1">
        <v>2</v>
      </c>
      <c r="FE6" s="1">
        <v>2</v>
      </c>
      <c r="FF6" s="1">
        <v>2</v>
      </c>
      <c r="FG6" s="1">
        <v>2</v>
      </c>
      <c r="FH6" s="1">
        <v>2</v>
      </c>
      <c r="FI6" s="1">
        <v>2</v>
      </c>
      <c r="FJ6" s="1">
        <v>2</v>
      </c>
      <c r="FK6" s="1">
        <v>2</v>
      </c>
      <c r="FL6" s="1">
        <v>2</v>
      </c>
      <c r="FM6" s="1">
        <v>2</v>
      </c>
      <c r="FN6" s="1">
        <v>2</v>
      </c>
      <c r="FO6" s="1">
        <v>2</v>
      </c>
      <c r="FP6" s="1">
        <v>2</v>
      </c>
      <c r="FQ6" s="1">
        <v>2</v>
      </c>
      <c r="FR6" s="1">
        <v>2</v>
      </c>
      <c r="FS6" s="1">
        <v>2</v>
      </c>
      <c r="FT6" s="1">
        <v>2</v>
      </c>
      <c r="FU6" s="1">
        <v>2</v>
      </c>
      <c r="FV6" s="1">
        <v>2</v>
      </c>
      <c r="FW6" s="1">
        <v>2</v>
      </c>
      <c r="FX6" s="1">
        <v>2</v>
      </c>
      <c r="FY6" s="1">
        <v>2</v>
      </c>
      <c r="FZ6" s="1">
        <v>2</v>
      </c>
      <c r="GA6" s="1">
        <v>2</v>
      </c>
      <c r="GB6" s="1">
        <v>2</v>
      </c>
      <c r="GC6" s="1">
        <v>2</v>
      </c>
      <c r="GD6" s="1">
        <v>2</v>
      </c>
      <c r="GE6" s="1">
        <v>2</v>
      </c>
      <c r="GF6" s="1">
        <v>2</v>
      </c>
      <c r="GG6" s="1">
        <v>2</v>
      </c>
      <c r="GH6" s="1">
        <v>2</v>
      </c>
      <c r="GI6" s="1">
        <v>2</v>
      </c>
      <c r="GJ6" s="1">
        <v>2</v>
      </c>
      <c r="GK6" s="1">
        <v>2</v>
      </c>
      <c r="GL6" s="1">
        <v>2</v>
      </c>
      <c r="GM6" s="1">
        <v>2</v>
      </c>
      <c r="GN6" s="1">
        <v>2</v>
      </c>
      <c r="GO6" s="1">
        <v>2</v>
      </c>
      <c r="GP6" s="1">
        <v>2</v>
      </c>
      <c r="GQ6" s="1">
        <v>2</v>
      </c>
      <c r="GR6" s="1">
        <v>2</v>
      </c>
      <c r="GS6" s="1">
        <v>2</v>
      </c>
      <c r="GT6" s="1">
        <v>2</v>
      </c>
      <c r="GU6" s="1">
        <v>2</v>
      </c>
      <c r="GV6" s="1">
        <v>2</v>
      </c>
      <c r="GW6" s="1">
        <v>2</v>
      </c>
      <c r="GX6" s="1">
        <v>2</v>
      </c>
      <c r="GY6" s="1">
        <v>2</v>
      </c>
      <c r="GZ6" s="1">
        <v>2</v>
      </c>
      <c r="HA6" s="1">
        <v>2</v>
      </c>
      <c r="HB6" s="1">
        <v>2</v>
      </c>
      <c r="HC6" s="1">
        <v>2</v>
      </c>
      <c r="HD6" s="1">
        <v>2</v>
      </c>
      <c r="HE6" s="1">
        <v>2</v>
      </c>
    </row>
    <row r="7" spans="1:213" s="6" customFormat="1">
      <c r="A7" s="5" t="s">
        <v>255</v>
      </c>
      <c r="B7" s="6">
        <v>42036</v>
      </c>
      <c r="C7" s="6">
        <v>42036</v>
      </c>
      <c r="D7" s="6">
        <v>42036</v>
      </c>
      <c r="E7" s="6">
        <v>42036</v>
      </c>
      <c r="F7" s="6">
        <v>42036</v>
      </c>
      <c r="G7" s="6">
        <v>42036</v>
      </c>
      <c r="H7" s="6">
        <v>42036</v>
      </c>
      <c r="I7" s="6">
        <v>42036</v>
      </c>
      <c r="J7" s="6">
        <v>42036</v>
      </c>
      <c r="K7" s="6">
        <v>42036</v>
      </c>
      <c r="L7" s="6">
        <v>42036</v>
      </c>
      <c r="M7" s="6">
        <v>42036</v>
      </c>
      <c r="N7" s="6">
        <v>42036</v>
      </c>
      <c r="O7" s="6">
        <v>42036</v>
      </c>
      <c r="P7" s="6">
        <v>42036</v>
      </c>
      <c r="Q7" s="6">
        <v>42036</v>
      </c>
      <c r="R7" s="6">
        <v>42036</v>
      </c>
      <c r="S7" s="6">
        <v>42036</v>
      </c>
      <c r="T7" s="6">
        <v>42036</v>
      </c>
      <c r="U7" s="6">
        <v>42036</v>
      </c>
      <c r="V7" s="6">
        <v>42036</v>
      </c>
      <c r="W7" s="6">
        <v>42036</v>
      </c>
      <c r="X7" s="6">
        <v>42036</v>
      </c>
      <c r="Y7" s="6">
        <v>42036</v>
      </c>
      <c r="Z7" s="6">
        <v>42036</v>
      </c>
      <c r="AA7" s="6">
        <v>42036</v>
      </c>
      <c r="AB7" s="6">
        <v>42036</v>
      </c>
      <c r="AC7" s="6">
        <v>42036</v>
      </c>
      <c r="AD7" s="6">
        <v>42036</v>
      </c>
      <c r="AE7" s="6">
        <v>42036</v>
      </c>
      <c r="AF7" s="6">
        <v>42036</v>
      </c>
      <c r="AG7" s="6">
        <v>42036</v>
      </c>
      <c r="AH7" s="6">
        <v>42036</v>
      </c>
      <c r="AI7" s="6">
        <v>42036</v>
      </c>
      <c r="AJ7" s="6">
        <v>42036</v>
      </c>
      <c r="AK7" s="6">
        <v>42036</v>
      </c>
      <c r="AL7" s="6">
        <v>42036</v>
      </c>
      <c r="AM7" s="6">
        <v>42036</v>
      </c>
      <c r="AN7" s="6">
        <v>42036</v>
      </c>
      <c r="AO7" s="6">
        <v>42036</v>
      </c>
      <c r="AP7" s="6">
        <v>42036</v>
      </c>
      <c r="AQ7" s="6">
        <v>42036</v>
      </c>
      <c r="AR7" s="6">
        <v>42036</v>
      </c>
      <c r="AS7" s="6">
        <v>42036</v>
      </c>
      <c r="AT7" s="6">
        <v>42036</v>
      </c>
      <c r="AU7" s="6">
        <v>42036</v>
      </c>
      <c r="AV7" s="6">
        <v>42036</v>
      </c>
      <c r="AW7" s="6">
        <v>42036</v>
      </c>
      <c r="AX7" s="6">
        <v>42036</v>
      </c>
      <c r="AY7" s="6">
        <v>42036</v>
      </c>
      <c r="AZ7" s="6">
        <v>42036</v>
      </c>
      <c r="BA7" s="6">
        <v>42036</v>
      </c>
      <c r="BB7" s="6">
        <v>42036</v>
      </c>
      <c r="BC7" s="6">
        <v>42036</v>
      </c>
      <c r="BD7" s="6">
        <v>42036</v>
      </c>
      <c r="BE7" s="6">
        <v>42036</v>
      </c>
      <c r="BF7" s="6">
        <v>42036</v>
      </c>
      <c r="BG7" s="6">
        <v>42036</v>
      </c>
      <c r="BH7" s="6">
        <v>42036</v>
      </c>
      <c r="BI7" s="6">
        <v>42036</v>
      </c>
      <c r="BJ7" s="6">
        <v>42036</v>
      </c>
      <c r="BK7" s="6">
        <v>42036</v>
      </c>
      <c r="BL7" s="6">
        <v>42036</v>
      </c>
      <c r="BM7" s="6">
        <v>42036</v>
      </c>
      <c r="BN7" s="6">
        <v>42036</v>
      </c>
      <c r="BO7" s="6">
        <v>42036</v>
      </c>
      <c r="BP7" s="6">
        <v>42036</v>
      </c>
      <c r="BQ7" s="6">
        <v>42036</v>
      </c>
      <c r="BR7" s="6">
        <v>42036</v>
      </c>
      <c r="BS7" s="6">
        <v>42036</v>
      </c>
      <c r="BT7" s="6">
        <v>42036</v>
      </c>
      <c r="BU7" s="6">
        <v>42036</v>
      </c>
      <c r="BV7" s="6">
        <v>42036</v>
      </c>
      <c r="BW7" s="6">
        <v>42036</v>
      </c>
      <c r="BX7" s="6">
        <v>42036</v>
      </c>
      <c r="BY7" s="6">
        <v>42036</v>
      </c>
      <c r="BZ7" s="6">
        <v>42036</v>
      </c>
      <c r="CA7" s="6">
        <v>42036</v>
      </c>
      <c r="CB7" s="6">
        <v>42036</v>
      </c>
      <c r="CC7" s="6">
        <v>42036</v>
      </c>
      <c r="CD7" s="6">
        <v>42036</v>
      </c>
      <c r="CE7" s="6">
        <v>42036</v>
      </c>
      <c r="CF7" s="6">
        <v>42036</v>
      </c>
      <c r="CG7" s="6">
        <v>42036</v>
      </c>
      <c r="CH7" s="6">
        <v>42036</v>
      </c>
      <c r="CI7" s="6">
        <v>42036</v>
      </c>
      <c r="CJ7" s="6">
        <v>42036</v>
      </c>
      <c r="CK7" s="6">
        <v>42036</v>
      </c>
      <c r="CL7" s="6">
        <v>42036</v>
      </c>
      <c r="CM7" s="6">
        <v>42036</v>
      </c>
      <c r="CN7" s="6">
        <v>42036</v>
      </c>
      <c r="CO7" s="6">
        <v>42036</v>
      </c>
      <c r="CP7" s="6">
        <v>42036</v>
      </c>
      <c r="CQ7" s="6">
        <v>42036</v>
      </c>
      <c r="CR7" s="6">
        <v>42036</v>
      </c>
      <c r="CS7" s="6">
        <v>42036</v>
      </c>
      <c r="CT7" s="6">
        <v>42036</v>
      </c>
      <c r="CU7" s="6">
        <v>42036</v>
      </c>
      <c r="CV7" s="6">
        <v>42036</v>
      </c>
      <c r="CW7" s="6">
        <v>42036</v>
      </c>
      <c r="CX7" s="6">
        <v>42036</v>
      </c>
      <c r="CY7" s="6">
        <v>42036</v>
      </c>
      <c r="CZ7" s="6">
        <v>42036</v>
      </c>
      <c r="DA7" s="6">
        <v>42036</v>
      </c>
      <c r="DB7" s="6">
        <v>42036</v>
      </c>
      <c r="DC7" s="6">
        <v>42036</v>
      </c>
      <c r="DD7" s="6">
        <v>42036</v>
      </c>
      <c r="DE7" s="6">
        <v>42036</v>
      </c>
      <c r="DF7" s="6">
        <v>42036</v>
      </c>
      <c r="DG7" s="6">
        <v>42036</v>
      </c>
      <c r="DH7" s="6">
        <v>42036</v>
      </c>
      <c r="DI7" s="6">
        <v>42036</v>
      </c>
      <c r="DJ7" s="6">
        <v>42036</v>
      </c>
      <c r="DK7" s="6">
        <v>42036</v>
      </c>
      <c r="DL7" s="6">
        <v>42036</v>
      </c>
      <c r="DM7" s="6">
        <v>42036</v>
      </c>
      <c r="DN7" s="6">
        <v>42036</v>
      </c>
      <c r="DO7" s="6">
        <v>42036</v>
      </c>
      <c r="DP7" s="6">
        <v>42036</v>
      </c>
      <c r="DQ7" s="6">
        <v>42036</v>
      </c>
      <c r="DR7" s="6">
        <v>42036</v>
      </c>
      <c r="DS7" s="6">
        <v>42036</v>
      </c>
      <c r="DT7" s="6">
        <v>42036</v>
      </c>
      <c r="DU7" s="6">
        <v>42036</v>
      </c>
      <c r="DV7" s="6">
        <v>42036</v>
      </c>
      <c r="DW7" s="6">
        <v>42036</v>
      </c>
      <c r="DX7" s="6">
        <v>42036</v>
      </c>
      <c r="DY7" s="6">
        <v>42036</v>
      </c>
      <c r="DZ7" s="6">
        <v>42036</v>
      </c>
      <c r="EA7" s="6">
        <v>42036</v>
      </c>
      <c r="EB7" s="6">
        <v>42036</v>
      </c>
      <c r="EC7" s="6">
        <v>42036</v>
      </c>
      <c r="ED7" s="6">
        <v>42036</v>
      </c>
      <c r="EE7" s="6">
        <v>42036</v>
      </c>
      <c r="EF7" s="6">
        <v>42036</v>
      </c>
      <c r="EG7" s="6">
        <v>42036</v>
      </c>
      <c r="EH7" s="6">
        <v>42036</v>
      </c>
      <c r="EI7" s="6">
        <v>42036</v>
      </c>
      <c r="EJ7" s="6">
        <v>42036</v>
      </c>
      <c r="EK7" s="6">
        <v>42036</v>
      </c>
      <c r="EL7" s="6">
        <v>42036</v>
      </c>
      <c r="EM7" s="6">
        <v>42036</v>
      </c>
      <c r="EN7" s="6">
        <v>42036</v>
      </c>
      <c r="EO7" s="6">
        <v>42036</v>
      </c>
      <c r="EP7" s="6">
        <v>42036</v>
      </c>
      <c r="EQ7" s="6">
        <v>42036</v>
      </c>
      <c r="ER7" s="6">
        <v>42036</v>
      </c>
      <c r="ES7" s="6">
        <v>42036</v>
      </c>
      <c r="ET7" s="6">
        <v>42036</v>
      </c>
      <c r="EU7" s="6">
        <v>42036</v>
      </c>
      <c r="EV7" s="6">
        <v>42036</v>
      </c>
      <c r="EW7" s="6">
        <v>42036</v>
      </c>
      <c r="EX7" s="6">
        <v>42036</v>
      </c>
      <c r="EY7" s="6">
        <v>42036</v>
      </c>
      <c r="EZ7" s="6">
        <v>42036</v>
      </c>
      <c r="FA7" s="6">
        <v>42036</v>
      </c>
      <c r="FB7" s="6">
        <v>42036</v>
      </c>
      <c r="FC7" s="6">
        <v>42036</v>
      </c>
      <c r="FD7" s="6">
        <v>42036</v>
      </c>
      <c r="FE7" s="6">
        <v>42036</v>
      </c>
      <c r="FF7" s="6">
        <v>42036</v>
      </c>
      <c r="FG7" s="6">
        <v>42036</v>
      </c>
      <c r="FH7" s="6">
        <v>42036</v>
      </c>
      <c r="FI7" s="6">
        <v>42036</v>
      </c>
      <c r="FJ7" s="6">
        <v>42036</v>
      </c>
      <c r="FK7" s="6">
        <v>42036</v>
      </c>
      <c r="FL7" s="6">
        <v>42036</v>
      </c>
      <c r="FM7" s="6">
        <v>42036</v>
      </c>
      <c r="FN7" s="6">
        <v>42036</v>
      </c>
      <c r="FO7" s="6">
        <v>42036</v>
      </c>
      <c r="FP7" s="6">
        <v>42036</v>
      </c>
      <c r="FQ7" s="6">
        <v>42036</v>
      </c>
      <c r="FR7" s="6">
        <v>42036</v>
      </c>
      <c r="FS7" s="6">
        <v>42036</v>
      </c>
      <c r="FT7" s="6">
        <v>42036</v>
      </c>
      <c r="FU7" s="6">
        <v>42036</v>
      </c>
      <c r="FV7" s="6">
        <v>42036</v>
      </c>
      <c r="FW7" s="6">
        <v>42036</v>
      </c>
      <c r="FX7" s="6">
        <v>42036</v>
      </c>
      <c r="FY7" s="6">
        <v>42036</v>
      </c>
      <c r="FZ7" s="6">
        <v>42036</v>
      </c>
      <c r="GA7" s="6">
        <v>42036</v>
      </c>
      <c r="GB7" s="6">
        <v>42036</v>
      </c>
      <c r="GC7" s="6">
        <v>42036</v>
      </c>
      <c r="GD7" s="6">
        <v>42036</v>
      </c>
      <c r="GE7" s="6">
        <v>42036</v>
      </c>
      <c r="GF7" s="6">
        <v>42036</v>
      </c>
      <c r="GG7" s="6">
        <v>42036</v>
      </c>
      <c r="GH7" s="6">
        <v>42036</v>
      </c>
      <c r="GI7" s="6">
        <v>42036</v>
      </c>
      <c r="GJ7" s="6">
        <v>42036</v>
      </c>
      <c r="GK7" s="6">
        <v>42036</v>
      </c>
      <c r="GL7" s="6">
        <v>42036</v>
      </c>
      <c r="GM7" s="6">
        <v>42036</v>
      </c>
      <c r="GN7" s="6">
        <v>42036</v>
      </c>
      <c r="GO7" s="6">
        <v>42036</v>
      </c>
      <c r="GP7" s="6">
        <v>42036</v>
      </c>
      <c r="GQ7" s="6">
        <v>42036</v>
      </c>
      <c r="GR7" s="6">
        <v>42036</v>
      </c>
      <c r="GS7" s="6">
        <v>42036</v>
      </c>
      <c r="GT7" s="6">
        <v>42036</v>
      </c>
      <c r="GU7" s="6">
        <v>42036</v>
      </c>
      <c r="GV7" s="6">
        <v>42036</v>
      </c>
      <c r="GW7" s="6">
        <v>42036</v>
      </c>
      <c r="GX7" s="6">
        <v>42036</v>
      </c>
      <c r="GY7" s="6">
        <v>42036</v>
      </c>
      <c r="GZ7" s="6">
        <v>42036</v>
      </c>
      <c r="HA7" s="6">
        <v>42036</v>
      </c>
      <c r="HB7" s="6">
        <v>42036</v>
      </c>
      <c r="HC7" s="6">
        <v>42036</v>
      </c>
      <c r="HD7" s="6">
        <v>42036</v>
      </c>
      <c r="HE7" s="6">
        <v>42036</v>
      </c>
    </row>
    <row r="8" spans="1:213" s="6" customFormat="1">
      <c r="A8" s="5" t="s">
        <v>256</v>
      </c>
      <c r="B8" s="6">
        <v>45689</v>
      </c>
      <c r="C8" s="6">
        <v>45689</v>
      </c>
      <c r="D8" s="6">
        <v>45689</v>
      </c>
      <c r="E8" s="6">
        <v>45689</v>
      </c>
      <c r="F8" s="6">
        <v>45689</v>
      </c>
      <c r="G8" s="6">
        <v>45689</v>
      </c>
      <c r="H8" s="6">
        <v>45689</v>
      </c>
      <c r="I8" s="6">
        <v>45689</v>
      </c>
      <c r="J8" s="6">
        <v>45689</v>
      </c>
      <c r="K8" s="6">
        <v>45689</v>
      </c>
      <c r="L8" s="6">
        <v>45689</v>
      </c>
      <c r="M8" s="6">
        <v>45689</v>
      </c>
      <c r="N8" s="6">
        <v>45689</v>
      </c>
      <c r="O8" s="6">
        <v>45689</v>
      </c>
      <c r="P8" s="6">
        <v>45689</v>
      </c>
      <c r="Q8" s="6">
        <v>45689</v>
      </c>
      <c r="R8" s="6">
        <v>45689</v>
      </c>
      <c r="S8" s="6">
        <v>45689</v>
      </c>
      <c r="T8" s="6">
        <v>45689</v>
      </c>
      <c r="U8" s="6">
        <v>45689</v>
      </c>
      <c r="V8" s="6">
        <v>45689</v>
      </c>
      <c r="W8" s="6">
        <v>45689</v>
      </c>
      <c r="X8" s="6">
        <v>45689</v>
      </c>
      <c r="Y8" s="6">
        <v>45689</v>
      </c>
      <c r="Z8" s="6">
        <v>45689</v>
      </c>
      <c r="AA8" s="6">
        <v>45689</v>
      </c>
      <c r="AB8" s="6">
        <v>45689</v>
      </c>
      <c r="AC8" s="6">
        <v>45689</v>
      </c>
      <c r="AD8" s="6">
        <v>45689</v>
      </c>
      <c r="AE8" s="6">
        <v>45689</v>
      </c>
      <c r="AF8" s="6">
        <v>45689</v>
      </c>
      <c r="AG8" s="6">
        <v>45689</v>
      </c>
      <c r="AH8" s="6">
        <v>45689</v>
      </c>
      <c r="AI8" s="6">
        <v>45689</v>
      </c>
      <c r="AJ8" s="6">
        <v>45689</v>
      </c>
      <c r="AK8" s="6">
        <v>45689</v>
      </c>
      <c r="AL8" s="6">
        <v>45689</v>
      </c>
      <c r="AM8" s="6">
        <v>45689</v>
      </c>
      <c r="AN8" s="6">
        <v>45689</v>
      </c>
      <c r="AO8" s="6">
        <v>45689</v>
      </c>
      <c r="AP8" s="6">
        <v>45689</v>
      </c>
      <c r="AQ8" s="6">
        <v>45689</v>
      </c>
      <c r="AR8" s="6">
        <v>45689</v>
      </c>
      <c r="AS8" s="6">
        <v>45689</v>
      </c>
      <c r="AT8" s="6">
        <v>45689</v>
      </c>
      <c r="AU8" s="6">
        <v>45689</v>
      </c>
      <c r="AV8" s="6">
        <v>45689</v>
      </c>
      <c r="AW8" s="6">
        <v>45689</v>
      </c>
      <c r="AX8" s="6">
        <v>45689</v>
      </c>
      <c r="AY8" s="6">
        <v>45689</v>
      </c>
      <c r="AZ8" s="6">
        <v>45689</v>
      </c>
      <c r="BA8" s="6">
        <v>45689</v>
      </c>
      <c r="BB8" s="6">
        <v>45689</v>
      </c>
      <c r="BC8" s="6">
        <v>45689</v>
      </c>
      <c r="BD8" s="6">
        <v>45689</v>
      </c>
      <c r="BE8" s="6">
        <v>45689</v>
      </c>
      <c r="BF8" s="6">
        <v>45689</v>
      </c>
      <c r="BG8" s="6">
        <v>45689</v>
      </c>
      <c r="BH8" s="6">
        <v>45689</v>
      </c>
      <c r="BI8" s="6">
        <v>45689</v>
      </c>
      <c r="BJ8" s="6">
        <v>45689</v>
      </c>
      <c r="BK8" s="6">
        <v>45689</v>
      </c>
      <c r="BL8" s="6">
        <v>45689</v>
      </c>
      <c r="BM8" s="6">
        <v>45689</v>
      </c>
      <c r="BN8" s="6">
        <v>45689</v>
      </c>
      <c r="BO8" s="6">
        <v>45689</v>
      </c>
      <c r="BP8" s="6">
        <v>45689</v>
      </c>
      <c r="BQ8" s="6">
        <v>45689</v>
      </c>
      <c r="BR8" s="6">
        <v>45689</v>
      </c>
      <c r="BS8" s="6">
        <v>45689</v>
      </c>
      <c r="BT8" s="6">
        <v>45689</v>
      </c>
      <c r="BU8" s="6">
        <v>45689</v>
      </c>
      <c r="BV8" s="6">
        <v>45689</v>
      </c>
      <c r="BW8" s="6">
        <v>45689</v>
      </c>
      <c r="BX8" s="6">
        <v>45689</v>
      </c>
      <c r="BY8" s="6">
        <v>45689</v>
      </c>
      <c r="BZ8" s="6">
        <v>45689</v>
      </c>
      <c r="CA8" s="6">
        <v>45689</v>
      </c>
      <c r="CB8" s="6">
        <v>45689</v>
      </c>
      <c r="CC8" s="6">
        <v>45689</v>
      </c>
      <c r="CD8" s="6">
        <v>45689</v>
      </c>
      <c r="CE8" s="6">
        <v>45689</v>
      </c>
      <c r="CF8" s="6">
        <v>45689</v>
      </c>
      <c r="CG8" s="6">
        <v>45689</v>
      </c>
      <c r="CH8" s="6">
        <v>45689</v>
      </c>
      <c r="CI8" s="6">
        <v>45689</v>
      </c>
      <c r="CJ8" s="6">
        <v>45689</v>
      </c>
      <c r="CK8" s="6">
        <v>45689</v>
      </c>
      <c r="CL8" s="6">
        <v>45689</v>
      </c>
      <c r="CM8" s="6">
        <v>45689</v>
      </c>
      <c r="CN8" s="6">
        <v>45689</v>
      </c>
      <c r="CO8" s="6">
        <v>45689</v>
      </c>
      <c r="CP8" s="6">
        <v>45689</v>
      </c>
      <c r="CQ8" s="6">
        <v>45689</v>
      </c>
      <c r="CR8" s="6">
        <v>45689</v>
      </c>
      <c r="CS8" s="6">
        <v>45689</v>
      </c>
      <c r="CT8" s="6">
        <v>45689</v>
      </c>
      <c r="CU8" s="6">
        <v>45689</v>
      </c>
      <c r="CV8" s="6">
        <v>45689</v>
      </c>
      <c r="CW8" s="6">
        <v>45689</v>
      </c>
      <c r="CX8" s="6">
        <v>45689</v>
      </c>
      <c r="CY8" s="6">
        <v>45689</v>
      </c>
      <c r="CZ8" s="6">
        <v>45689</v>
      </c>
      <c r="DA8" s="6">
        <v>45689</v>
      </c>
      <c r="DB8" s="6">
        <v>45689</v>
      </c>
      <c r="DC8" s="6">
        <v>45689</v>
      </c>
      <c r="DD8" s="6">
        <v>45689</v>
      </c>
      <c r="DE8" s="6">
        <v>45689</v>
      </c>
      <c r="DF8" s="6">
        <v>45689</v>
      </c>
      <c r="DG8" s="6">
        <v>45689</v>
      </c>
      <c r="DH8" s="6">
        <v>45689</v>
      </c>
      <c r="DI8" s="6">
        <v>45689</v>
      </c>
      <c r="DJ8" s="6">
        <v>45689</v>
      </c>
      <c r="DK8" s="6">
        <v>45689</v>
      </c>
      <c r="DL8" s="6">
        <v>45689</v>
      </c>
      <c r="DM8" s="6">
        <v>45689</v>
      </c>
      <c r="DN8" s="6">
        <v>45689</v>
      </c>
      <c r="DO8" s="6">
        <v>45689</v>
      </c>
      <c r="DP8" s="6">
        <v>45689</v>
      </c>
      <c r="DQ8" s="6">
        <v>45689</v>
      </c>
      <c r="DR8" s="6">
        <v>45689</v>
      </c>
      <c r="DS8" s="6">
        <v>45689</v>
      </c>
      <c r="DT8" s="6">
        <v>45689</v>
      </c>
      <c r="DU8" s="6">
        <v>45689</v>
      </c>
      <c r="DV8" s="6">
        <v>45689</v>
      </c>
      <c r="DW8" s="6">
        <v>45689</v>
      </c>
      <c r="DX8" s="6">
        <v>45689</v>
      </c>
      <c r="DY8" s="6">
        <v>45689</v>
      </c>
      <c r="DZ8" s="6">
        <v>45689</v>
      </c>
      <c r="EA8" s="6">
        <v>45689</v>
      </c>
      <c r="EB8" s="6">
        <v>45689</v>
      </c>
      <c r="EC8" s="6">
        <v>45689</v>
      </c>
      <c r="ED8" s="6">
        <v>45689</v>
      </c>
      <c r="EE8" s="6">
        <v>45689</v>
      </c>
      <c r="EF8" s="6">
        <v>45689</v>
      </c>
      <c r="EG8" s="6">
        <v>45689</v>
      </c>
      <c r="EH8" s="6">
        <v>45689</v>
      </c>
      <c r="EI8" s="6">
        <v>45689</v>
      </c>
      <c r="EJ8" s="6">
        <v>45689</v>
      </c>
      <c r="EK8" s="6">
        <v>45689</v>
      </c>
      <c r="EL8" s="6">
        <v>45689</v>
      </c>
      <c r="EM8" s="6">
        <v>45689</v>
      </c>
      <c r="EN8" s="6">
        <v>45689</v>
      </c>
      <c r="EO8" s="6">
        <v>45689</v>
      </c>
      <c r="EP8" s="6">
        <v>45689</v>
      </c>
      <c r="EQ8" s="6">
        <v>45689</v>
      </c>
      <c r="ER8" s="6">
        <v>45689</v>
      </c>
      <c r="ES8" s="6">
        <v>45689</v>
      </c>
      <c r="ET8" s="6">
        <v>45689</v>
      </c>
      <c r="EU8" s="6">
        <v>45689</v>
      </c>
      <c r="EV8" s="6">
        <v>45689</v>
      </c>
      <c r="EW8" s="6">
        <v>45689</v>
      </c>
      <c r="EX8" s="6">
        <v>45689</v>
      </c>
      <c r="EY8" s="6">
        <v>45689</v>
      </c>
      <c r="EZ8" s="6">
        <v>45689</v>
      </c>
      <c r="FA8" s="6">
        <v>45689</v>
      </c>
      <c r="FB8" s="6">
        <v>45689</v>
      </c>
      <c r="FC8" s="6">
        <v>45689</v>
      </c>
      <c r="FD8" s="6">
        <v>45689</v>
      </c>
      <c r="FE8" s="6">
        <v>45689</v>
      </c>
      <c r="FF8" s="6">
        <v>45689</v>
      </c>
      <c r="FG8" s="6">
        <v>45689</v>
      </c>
      <c r="FH8" s="6">
        <v>45689</v>
      </c>
      <c r="FI8" s="6">
        <v>45689</v>
      </c>
      <c r="FJ8" s="6">
        <v>45689</v>
      </c>
      <c r="FK8" s="6">
        <v>45689</v>
      </c>
      <c r="FL8" s="6">
        <v>45689</v>
      </c>
      <c r="FM8" s="6">
        <v>45689</v>
      </c>
      <c r="FN8" s="6">
        <v>45689</v>
      </c>
      <c r="FO8" s="6">
        <v>45689</v>
      </c>
      <c r="FP8" s="6">
        <v>45689</v>
      </c>
      <c r="FQ8" s="6">
        <v>45689</v>
      </c>
      <c r="FR8" s="6">
        <v>45689</v>
      </c>
      <c r="FS8" s="6">
        <v>45689</v>
      </c>
      <c r="FT8" s="6">
        <v>45689</v>
      </c>
      <c r="FU8" s="6">
        <v>45689</v>
      </c>
      <c r="FV8" s="6">
        <v>45689</v>
      </c>
      <c r="FW8" s="6">
        <v>45689</v>
      </c>
      <c r="FX8" s="6">
        <v>45689</v>
      </c>
      <c r="FY8" s="6">
        <v>45689</v>
      </c>
      <c r="FZ8" s="6">
        <v>45689</v>
      </c>
      <c r="GA8" s="6">
        <v>45689</v>
      </c>
      <c r="GB8" s="6">
        <v>45689</v>
      </c>
      <c r="GC8" s="6">
        <v>45689</v>
      </c>
      <c r="GD8" s="6">
        <v>45689</v>
      </c>
      <c r="GE8" s="6">
        <v>45689</v>
      </c>
      <c r="GF8" s="6">
        <v>45689</v>
      </c>
      <c r="GG8" s="6">
        <v>45689</v>
      </c>
      <c r="GH8" s="6">
        <v>45689</v>
      </c>
      <c r="GI8" s="6">
        <v>45689</v>
      </c>
      <c r="GJ8" s="6">
        <v>45689</v>
      </c>
      <c r="GK8" s="6">
        <v>45689</v>
      </c>
      <c r="GL8" s="6">
        <v>45689</v>
      </c>
      <c r="GM8" s="6">
        <v>45689</v>
      </c>
      <c r="GN8" s="6">
        <v>45689</v>
      </c>
      <c r="GO8" s="6">
        <v>45689</v>
      </c>
      <c r="GP8" s="6">
        <v>45689</v>
      </c>
      <c r="GQ8" s="6">
        <v>45689</v>
      </c>
      <c r="GR8" s="6">
        <v>45689</v>
      </c>
      <c r="GS8" s="6">
        <v>45689</v>
      </c>
      <c r="GT8" s="6">
        <v>45689</v>
      </c>
      <c r="GU8" s="6">
        <v>45689</v>
      </c>
      <c r="GV8" s="6">
        <v>45689</v>
      </c>
      <c r="GW8" s="6">
        <v>45689</v>
      </c>
      <c r="GX8" s="6">
        <v>45689</v>
      </c>
      <c r="GY8" s="6">
        <v>45689</v>
      </c>
      <c r="GZ8" s="6">
        <v>45689</v>
      </c>
      <c r="HA8" s="6">
        <v>45689</v>
      </c>
      <c r="HB8" s="6">
        <v>45689</v>
      </c>
      <c r="HC8" s="6">
        <v>45689</v>
      </c>
      <c r="HD8" s="6">
        <v>45689</v>
      </c>
      <c r="HE8" s="6">
        <v>45689</v>
      </c>
    </row>
    <row r="9" spans="1:213">
      <c r="A9" s="4" t="s">
        <v>257</v>
      </c>
      <c r="B9" s="1">
        <v>11</v>
      </c>
      <c r="C9" s="1">
        <v>11</v>
      </c>
      <c r="D9" s="1">
        <v>11</v>
      </c>
      <c r="E9" s="1">
        <v>11</v>
      </c>
      <c r="F9" s="1">
        <v>11</v>
      </c>
      <c r="G9" s="1">
        <v>11</v>
      </c>
      <c r="H9" s="1">
        <v>11</v>
      </c>
      <c r="I9" s="1">
        <v>11</v>
      </c>
      <c r="J9" s="1">
        <v>11</v>
      </c>
      <c r="K9" s="1">
        <v>11</v>
      </c>
      <c r="L9" s="1">
        <v>11</v>
      </c>
      <c r="M9" s="1">
        <v>11</v>
      </c>
      <c r="N9" s="1">
        <v>11</v>
      </c>
      <c r="O9" s="1">
        <v>11</v>
      </c>
      <c r="P9" s="1">
        <v>11</v>
      </c>
      <c r="Q9" s="1">
        <v>11</v>
      </c>
      <c r="R9" s="1">
        <v>11</v>
      </c>
      <c r="S9" s="1">
        <v>11</v>
      </c>
      <c r="T9" s="1">
        <v>11</v>
      </c>
      <c r="U9" s="1">
        <v>11</v>
      </c>
      <c r="V9" s="1">
        <v>11</v>
      </c>
      <c r="W9" s="1">
        <v>11</v>
      </c>
      <c r="X9" s="1">
        <v>11</v>
      </c>
      <c r="Y9" s="1">
        <v>11</v>
      </c>
      <c r="Z9" s="1">
        <v>11</v>
      </c>
      <c r="AA9" s="1">
        <v>11</v>
      </c>
      <c r="AB9" s="1">
        <v>11</v>
      </c>
      <c r="AC9" s="1">
        <v>11</v>
      </c>
      <c r="AD9" s="1">
        <v>11</v>
      </c>
      <c r="AE9" s="1">
        <v>11</v>
      </c>
      <c r="AF9" s="1">
        <v>11</v>
      </c>
      <c r="AG9" s="1">
        <v>11</v>
      </c>
      <c r="AH9" s="1">
        <v>11</v>
      </c>
      <c r="AI9" s="1">
        <v>11</v>
      </c>
      <c r="AJ9" s="1">
        <v>11</v>
      </c>
      <c r="AK9" s="1">
        <v>11</v>
      </c>
      <c r="AL9" s="1">
        <v>11</v>
      </c>
      <c r="AM9" s="1">
        <v>11</v>
      </c>
      <c r="AN9" s="1">
        <v>11</v>
      </c>
      <c r="AO9" s="1">
        <v>11</v>
      </c>
      <c r="AP9" s="1">
        <v>11</v>
      </c>
      <c r="AQ9" s="1">
        <v>11</v>
      </c>
      <c r="AR9" s="1">
        <v>11</v>
      </c>
      <c r="AS9" s="1">
        <v>11</v>
      </c>
      <c r="AT9" s="1">
        <v>11</v>
      </c>
      <c r="AU9" s="1">
        <v>11</v>
      </c>
      <c r="AV9" s="1">
        <v>11</v>
      </c>
      <c r="AW9" s="1">
        <v>11</v>
      </c>
      <c r="AX9" s="1">
        <v>11</v>
      </c>
      <c r="AY9" s="1">
        <v>11</v>
      </c>
      <c r="AZ9" s="1">
        <v>11</v>
      </c>
      <c r="BA9" s="1">
        <v>11</v>
      </c>
      <c r="BB9" s="1">
        <v>11</v>
      </c>
      <c r="BC9" s="1">
        <v>11</v>
      </c>
      <c r="BD9" s="1">
        <v>11</v>
      </c>
      <c r="BE9" s="1">
        <v>11</v>
      </c>
      <c r="BF9" s="1">
        <v>11</v>
      </c>
      <c r="BG9" s="1">
        <v>11</v>
      </c>
      <c r="BH9" s="1">
        <v>11</v>
      </c>
      <c r="BI9" s="1">
        <v>11</v>
      </c>
      <c r="BJ9" s="1">
        <v>11</v>
      </c>
      <c r="BK9" s="1">
        <v>11</v>
      </c>
      <c r="BL9" s="1">
        <v>11</v>
      </c>
      <c r="BM9" s="1">
        <v>11</v>
      </c>
      <c r="BN9" s="1">
        <v>11</v>
      </c>
      <c r="BO9" s="1">
        <v>11</v>
      </c>
      <c r="BP9" s="1">
        <v>11</v>
      </c>
      <c r="BQ9" s="1">
        <v>11</v>
      </c>
      <c r="BR9" s="1">
        <v>11</v>
      </c>
      <c r="BS9" s="1">
        <v>11</v>
      </c>
      <c r="BT9" s="1">
        <v>11</v>
      </c>
      <c r="BU9" s="1">
        <v>11</v>
      </c>
      <c r="BV9" s="1">
        <v>11</v>
      </c>
      <c r="BW9" s="1">
        <v>11</v>
      </c>
      <c r="BX9" s="1">
        <v>11</v>
      </c>
      <c r="BY9" s="1">
        <v>11</v>
      </c>
      <c r="BZ9" s="1">
        <v>11</v>
      </c>
      <c r="CA9" s="1">
        <v>11</v>
      </c>
      <c r="CB9" s="1">
        <v>11</v>
      </c>
      <c r="CC9" s="1">
        <v>11</v>
      </c>
      <c r="CD9" s="1">
        <v>11</v>
      </c>
      <c r="CE9" s="1">
        <v>11</v>
      </c>
      <c r="CF9" s="1">
        <v>11</v>
      </c>
      <c r="CG9" s="1">
        <v>11</v>
      </c>
      <c r="CH9" s="1">
        <v>11</v>
      </c>
      <c r="CI9" s="1">
        <v>11</v>
      </c>
      <c r="CJ9" s="1">
        <v>11</v>
      </c>
      <c r="CK9" s="1">
        <v>11</v>
      </c>
      <c r="CL9" s="1">
        <v>11</v>
      </c>
      <c r="CM9" s="1">
        <v>11</v>
      </c>
      <c r="CN9" s="1">
        <v>11</v>
      </c>
      <c r="CO9" s="1">
        <v>11</v>
      </c>
      <c r="CP9" s="1">
        <v>11</v>
      </c>
      <c r="CQ9" s="1">
        <v>11</v>
      </c>
      <c r="CR9" s="1">
        <v>11</v>
      </c>
      <c r="CS9" s="1">
        <v>11</v>
      </c>
      <c r="CT9" s="1">
        <v>11</v>
      </c>
      <c r="CU9" s="1">
        <v>11</v>
      </c>
      <c r="CV9" s="1">
        <v>11</v>
      </c>
      <c r="CW9" s="1">
        <v>11</v>
      </c>
      <c r="CX9" s="1">
        <v>11</v>
      </c>
      <c r="CY9" s="1">
        <v>11</v>
      </c>
      <c r="CZ9" s="1">
        <v>11</v>
      </c>
      <c r="DA9" s="1">
        <v>11</v>
      </c>
      <c r="DB9" s="1">
        <v>11</v>
      </c>
      <c r="DC9" s="1">
        <v>11</v>
      </c>
      <c r="DD9" s="1">
        <v>11</v>
      </c>
      <c r="DE9" s="1">
        <v>11</v>
      </c>
      <c r="DF9" s="1">
        <v>11</v>
      </c>
      <c r="DG9" s="1">
        <v>11</v>
      </c>
      <c r="DH9" s="1">
        <v>11</v>
      </c>
      <c r="DI9" s="1">
        <v>11</v>
      </c>
      <c r="DJ9" s="1">
        <v>11</v>
      </c>
      <c r="DK9" s="1">
        <v>11</v>
      </c>
      <c r="DL9" s="1">
        <v>11</v>
      </c>
      <c r="DM9" s="1">
        <v>11</v>
      </c>
      <c r="DN9" s="1">
        <v>11</v>
      </c>
      <c r="DO9" s="1">
        <v>11</v>
      </c>
      <c r="DP9" s="1">
        <v>11</v>
      </c>
      <c r="DQ9" s="1">
        <v>11</v>
      </c>
      <c r="DR9" s="1">
        <v>11</v>
      </c>
      <c r="DS9" s="1">
        <v>11</v>
      </c>
      <c r="DT9" s="1">
        <v>11</v>
      </c>
      <c r="DU9" s="1">
        <v>11</v>
      </c>
      <c r="DV9" s="1">
        <v>11</v>
      </c>
      <c r="DW9" s="1">
        <v>11</v>
      </c>
      <c r="DX9" s="1">
        <v>11</v>
      </c>
      <c r="DY9" s="1">
        <v>11</v>
      </c>
      <c r="DZ9" s="1">
        <v>11</v>
      </c>
      <c r="EA9" s="1">
        <v>11</v>
      </c>
      <c r="EB9" s="1">
        <v>11</v>
      </c>
      <c r="EC9" s="1">
        <v>11</v>
      </c>
      <c r="ED9" s="1">
        <v>11</v>
      </c>
      <c r="EE9" s="1">
        <v>11</v>
      </c>
      <c r="EF9" s="1">
        <v>11</v>
      </c>
      <c r="EG9" s="1">
        <v>11</v>
      </c>
      <c r="EH9" s="1">
        <v>11</v>
      </c>
      <c r="EI9" s="1">
        <v>11</v>
      </c>
      <c r="EJ9" s="1">
        <v>11</v>
      </c>
      <c r="EK9" s="1">
        <v>11</v>
      </c>
      <c r="EL9" s="1">
        <v>11</v>
      </c>
      <c r="EM9" s="1">
        <v>11</v>
      </c>
      <c r="EN9" s="1">
        <v>11</v>
      </c>
      <c r="EO9" s="1">
        <v>11</v>
      </c>
      <c r="EP9" s="1">
        <v>11</v>
      </c>
      <c r="EQ9" s="1">
        <v>11</v>
      </c>
      <c r="ER9" s="1">
        <v>11</v>
      </c>
      <c r="ES9" s="1">
        <v>11</v>
      </c>
      <c r="ET9" s="1">
        <v>11</v>
      </c>
      <c r="EU9" s="1">
        <v>11</v>
      </c>
      <c r="EV9" s="1">
        <v>11</v>
      </c>
      <c r="EW9" s="1">
        <v>11</v>
      </c>
      <c r="EX9" s="1">
        <v>11</v>
      </c>
      <c r="EY9" s="1">
        <v>11</v>
      </c>
      <c r="EZ9" s="1">
        <v>11</v>
      </c>
      <c r="FA9" s="1">
        <v>11</v>
      </c>
      <c r="FB9" s="1">
        <v>11</v>
      </c>
      <c r="FC9" s="1">
        <v>11</v>
      </c>
      <c r="FD9" s="1">
        <v>11</v>
      </c>
      <c r="FE9" s="1">
        <v>11</v>
      </c>
      <c r="FF9" s="1">
        <v>11</v>
      </c>
      <c r="FG9" s="1">
        <v>11</v>
      </c>
      <c r="FH9" s="1">
        <v>11</v>
      </c>
      <c r="FI9" s="1">
        <v>11</v>
      </c>
      <c r="FJ9" s="1">
        <v>11</v>
      </c>
      <c r="FK9" s="1">
        <v>11</v>
      </c>
      <c r="FL9" s="1">
        <v>11</v>
      </c>
      <c r="FM9" s="1">
        <v>11</v>
      </c>
      <c r="FN9" s="1">
        <v>11</v>
      </c>
      <c r="FO9" s="1">
        <v>11</v>
      </c>
      <c r="FP9" s="1">
        <v>11</v>
      </c>
      <c r="FQ9" s="1">
        <v>11</v>
      </c>
      <c r="FR9" s="1">
        <v>11</v>
      </c>
      <c r="FS9" s="1">
        <v>11</v>
      </c>
      <c r="FT9" s="1">
        <v>11</v>
      </c>
      <c r="FU9" s="1">
        <v>11</v>
      </c>
      <c r="FV9" s="1">
        <v>11</v>
      </c>
      <c r="FW9" s="1">
        <v>11</v>
      </c>
      <c r="FX9" s="1">
        <v>11</v>
      </c>
      <c r="FY9" s="1">
        <v>11</v>
      </c>
      <c r="FZ9" s="1">
        <v>11</v>
      </c>
      <c r="GA9" s="1">
        <v>11</v>
      </c>
      <c r="GB9" s="1">
        <v>11</v>
      </c>
      <c r="GC9" s="1">
        <v>11</v>
      </c>
      <c r="GD9" s="1">
        <v>11</v>
      </c>
      <c r="GE9" s="1">
        <v>11</v>
      </c>
      <c r="GF9" s="1">
        <v>11</v>
      </c>
      <c r="GG9" s="1">
        <v>11</v>
      </c>
      <c r="GH9" s="1">
        <v>11</v>
      </c>
      <c r="GI9" s="1">
        <v>11</v>
      </c>
      <c r="GJ9" s="1">
        <v>11</v>
      </c>
      <c r="GK9" s="1">
        <v>11</v>
      </c>
      <c r="GL9" s="1">
        <v>11</v>
      </c>
      <c r="GM9" s="1">
        <v>11</v>
      </c>
      <c r="GN9" s="1">
        <v>11</v>
      </c>
      <c r="GO9" s="1">
        <v>11</v>
      </c>
      <c r="GP9" s="1">
        <v>11</v>
      </c>
      <c r="GQ9" s="1">
        <v>11</v>
      </c>
      <c r="GR9" s="1">
        <v>11</v>
      </c>
      <c r="GS9" s="1">
        <v>11</v>
      </c>
      <c r="GT9" s="1">
        <v>11</v>
      </c>
      <c r="GU9" s="1">
        <v>11</v>
      </c>
      <c r="GV9" s="1">
        <v>11</v>
      </c>
      <c r="GW9" s="1">
        <v>11</v>
      </c>
      <c r="GX9" s="1">
        <v>11</v>
      </c>
      <c r="GY9" s="1">
        <v>11</v>
      </c>
      <c r="GZ9" s="1">
        <v>11</v>
      </c>
      <c r="HA9" s="1">
        <v>11</v>
      </c>
      <c r="HB9" s="1">
        <v>11</v>
      </c>
      <c r="HC9" s="1">
        <v>11</v>
      </c>
      <c r="HD9" s="1">
        <v>11</v>
      </c>
      <c r="HE9" s="1">
        <v>11</v>
      </c>
    </row>
    <row r="10" spans="1:213">
      <c r="A10" s="4" t="s">
        <v>258</v>
      </c>
      <c r="B10" s="8" t="s">
        <v>724</v>
      </c>
      <c r="C10" s="8" t="s">
        <v>725</v>
      </c>
      <c r="D10" s="8" t="s">
        <v>726</v>
      </c>
      <c r="E10" s="8" t="s">
        <v>727</v>
      </c>
      <c r="F10" s="8" t="s">
        <v>728</v>
      </c>
      <c r="G10" s="8" t="s">
        <v>729</v>
      </c>
      <c r="H10" s="8" t="s">
        <v>730</v>
      </c>
      <c r="I10" s="8" t="s">
        <v>731</v>
      </c>
      <c r="J10" s="8" t="s">
        <v>732</v>
      </c>
      <c r="K10" s="8" t="s">
        <v>733</v>
      </c>
      <c r="L10" s="8" t="s">
        <v>734</v>
      </c>
      <c r="M10" s="8" t="s">
        <v>735</v>
      </c>
      <c r="N10" s="8" t="s">
        <v>736</v>
      </c>
      <c r="O10" s="8" t="s">
        <v>737</v>
      </c>
      <c r="P10" s="8" t="s">
        <v>738</v>
      </c>
      <c r="Q10" s="8" t="s">
        <v>739</v>
      </c>
      <c r="R10" s="8" t="s">
        <v>740</v>
      </c>
      <c r="S10" s="8" t="s">
        <v>741</v>
      </c>
      <c r="T10" s="8" t="s">
        <v>742</v>
      </c>
      <c r="U10" s="8" t="s">
        <v>743</v>
      </c>
      <c r="V10" s="8" t="s">
        <v>744</v>
      </c>
      <c r="W10" s="8" t="s">
        <v>745</v>
      </c>
      <c r="X10" s="8" t="s">
        <v>746</v>
      </c>
      <c r="Y10" s="8" t="s">
        <v>747</v>
      </c>
      <c r="Z10" s="8" t="s">
        <v>748</v>
      </c>
      <c r="AA10" s="8" t="s">
        <v>749</v>
      </c>
      <c r="AB10" s="8" t="s">
        <v>750</v>
      </c>
      <c r="AC10" s="8" t="s">
        <v>751</v>
      </c>
      <c r="AD10" s="8" t="s">
        <v>752</v>
      </c>
      <c r="AE10" s="8" t="s">
        <v>753</v>
      </c>
      <c r="AF10" s="8" t="s">
        <v>754</v>
      </c>
      <c r="AG10" s="8" t="s">
        <v>755</v>
      </c>
      <c r="AH10" s="8" t="s">
        <v>756</v>
      </c>
      <c r="AI10" s="8" t="s">
        <v>757</v>
      </c>
      <c r="AJ10" s="8" t="s">
        <v>758</v>
      </c>
      <c r="AK10" s="8" t="s">
        <v>759</v>
      </c>
      <c r="AL10" s="8" t="s">
        <v>760</v>
      </c>
      <c r="AM10" s="8" t="s">
        <v>761</v>
      </c>
      <c r="AN10" s="8" t="s">
        <v>762</v>
      </c>
      <c r="AO10" s="8" t="s">
        <v>763</v>
      </c>
      <c r="AP10" s="8" t="s">
        <v>764</v>
      </c>
      <c r="AQ10" s="8" t="s">
        <v>765</v>
      </c>
      <c r="AR10" s="8" t="s">
        <v>766</v>
      </c>
      <c r="AS10" s="8" t="s">
        <v>767</v>
      </c>
      <c r="AT10" s="8" t="s">
        <v>768</v>
      </c>
      <c r="AU10" s="8" t="s">
        <v>769</v>
      </c>
      <c r="AV10" s="8" t="s">
        <v>770</v>
      </c>
      <c r="AW10" s="8" t="s">
        <v>771</v>
      </c>
      <c r="AX10" s="8" t="s">
        <v>772</v>
      </c>
      <c r="AY10" s="8" t="s">
        <v>773</v>
      </c>
      <c r="AZ10" s="8" t="s">
        <v>774</v>
      </c>
      <c r="BA10" s="8" t="s">
        <v>775</v>
      </c>
      <c r="BB10" s="8" t="s">
        <v>776</v>
      </c>
      <c r="BC10" s="8" t="s">
        <v>777</v>
      </c>
      <c r="BD10" s="8" t="s">
        <v>778</v>
      </c>
      <c r="BE10" s="8" t="s">
        <v>779</v>
      </c>
      <c r="BF10" s="8" t="s">
        <v>780</v>
      </c>
      <c r="BG10" s="8" t="s">
        <v>781</v>
      </c>
      <c r="BH10" s="8" t="s">
        <v>782</v>
      </c>
      <c r="BI10" s="8" t="s">
        <v>783</v>
      </c>
      <c r="BJ10" s="8" t="s">
        <v>784</v>
      </c>
      <c r="BK10" s="8" t="s">
        <v>785</v>
      </c>
      <c r="BL10" s="8" t="s">
        <v>786</v>
      </c>
      <c r="BM10" s="8" t="s">
        <v>787</v>
      </c>
      <c r="BN10" s="8" t="s">
        <v>788</v>
      </c>
      <c r="BO10" s="8" t="s">
        <v>789</v>
      </c>
      <c r="BP10" s="8" t="s">
        <v>790</v>
      </c>
      <c r="BQ10" s="8" t="s">
        <v>791</v>
      </c>
      <c r="BR10" s="8" t="s">
        <v>792</v>
      </c>
      <c r="BS10" s="8" t="s">
        <v>793</v>
      </c>
      <c r="BT10" s="8" t="s">
        <v>794</v>
      </c>
      <c r="BU10" s="8" t="s">
        <v>795</v>
      </c>
      <c r="BV10" s="8" t="s">
        <v>796</v>
      </c>
      <c r="BW10" s="8" t="s">
        <v>797</v>
      </c>
      <c r="BX10" s="8" t="s">
        <v>798</v>
      </c>
      <c r="BY10" s="8" t="s">
        <v>799</v>
      </c>
      <c r="BZ10" s="8" t="s">
        <v>800</v>
      </c>
      <c r="CA10" s="8" t="s">
        <v>801</v>
      </c>
      <c r="CB10" s="8" t="s">
        <v>802</v>
      </c>
      <c r="CC10" s="8" t="s">
        <v>803</v>
      </c>
      <c r="CD10" s="8" t="s">
        <v>804</v>
      </c>
      <c r="CE10" s="8" t="s">
        <v>805</v>
      </c>
      <c r="CF10" s="8" t="s">
        <v>806</v>
      </c>
      <c r="CG10" s="8" t="s">
        <v>807</v>
      </c>
      <c r="CH10" s="8" t="s">
        <v>808</v>
      </c>
      <c r="CI10" s="8" t="s">
        <v>809</v>
      </c>
      <c r="CJ10" s="8" t="s">
        <v>810</v>
      </c>
      <c r="CK10" s="8" t="s">
        <v>811</v>
      </c>
      <c r="CL10" s="8" t="s">
        <v>812</v>
      </c>
      <c r="CM10" s="8" t="s">
        <v>813</v>
      </c>
      <c r="CN10" s="8" t="s">
        <v>814</v>
      </c>
      <c r="CO10" s="8" t="s">
        <v>815</v>
      </c>
      <c r="CP10" s="8" t="s">
        <v>816</v>
      </c>
      <c r="CQ10" s="8" t="s">
        <v>817</v>
      </c>
      <c r="CR10" s="8" t="s">
        <v>818</v>
      </c>
      <c r="CS10" s="8" t="s">
        <v>819</v>
      </c>
      <c r="CT10" s="8" t="s">
        <v>820</v>
      </c>
      <c r="CU10" s="8" t="s">
        <v>821</v>
      </c>
      <c r="CV10" s="8" t="s">
        <v>822</v>
      </c>
      <c r="CW10" s="8" t="s">
        <v>823</v>
      </c>
      <c r="CX10" s="8" t="s">
        <v>824</v>
      </c>
      <c r="CY10" s="8" t="s">
        <v>825</v>
      </c>
      <c r="CZ10" s="8" t="s">
        <v>826</v>
      </c>
      <c r="DA10" s="8" t="s">
        <v>827</v>
      </c>
      <c r="DB10" s="8" t="s">
        <v>828</v>
      </c>
      <c r="DC10" s="8" t="s">
        <v>829</v>
      </c>
      <c r="DD10" s="8" t="s">
        <v>830</v>
      </c>
      <c r="DE10" s="8" t="s">
        <v>831</v>
      </c>
      <c r="DF10" s="8" t="s">
        <v>832</v>
      </c>
      <c r="DG10" s="8" t="s">
        <v>833</v>
      </c>
      <c r="DH10" s="8" t="s">
        <v>834</v>
      </c>
      <c r="DI10" s="8" t="s">
        <v>835</v>
      </c>
      <c r="DJ10" s="8" t="s">
        <v>836</v>
      </c>
      <c r="DK10" s="8" t="s">
        <v>837</v>
      </c>
      <c r="DL10" s="8" t="s">
        <v>838</v>
      </c>
      <c r="DM10" s="8" t="s">
        <v>839</v>
      </c>
      <c r="DN10" s="8" t="s">
        <v>840</v>
      </c>
      <c r="DO10" s="8" t="s">
        <v>841</v>
      </c>
      <c r="DP10" s="8" t="s">
        <v>842</v>
      </c>
      <c r="DQ10" s="8" t="s">
        <v>843</v>
      </c>
      <c r="DR10" s="8" t="s">
        <v>844</v>
      </c>
      <c r="DS10" s="8" t="s">
        <v>845</v>
      </c>
      <c r="DT10" s="8" t="s">
        <v>846</v>
      </c>
      <c r="DU10" s="8" t="s">
        <v>847</v>
      </c>
      <c r="DV10" s="8" t="s">
        <v>848</v>
      </c>
      <c r="DW10" s="8" t="s">
        <v>849</v>
      </c>
      <c r="DX10" s="8" t="s">
        <v>850</v>
      </c>
      <c r="DY10" s="8" t="s">
        <v>851</v>
      </c>
      <c r="DZ10" s="8" t="s">
        <v>852</v>
      </c>
      <c r="EA10" s="8" t="s">
        <v>853</v>
      </c>
      <c r="EB10" s="8" t="s">
        <v>854</v>
      </c>
      <c r="EC10" s="8" t="s">
        <v>855</v>
      </c>
      <c r="ED10" s="8" t="s">
        <v>856</v>
      </c>
      <c r="EE10" s="8" t="s">
        <v>857</v>
      </c>
      <c r="EF10" s="8" t="s">
        <v>858</v>
      </c>
      <c r="EG10" s="8" t="s">
        <v>859</v>
      </c>
      <c r="EH10" s="8" t="s">
        <v>860</v>
      </c>
      <c r="EI10" s="8" t="s">
        <v>861</v>
      </c>
      <c r="EJ10" s="8" t="s">
        <v>862</v>
      </c>
      <c r="EK10" s="8" t="s">
        <v>863</v>
      </c>
      <c r="EL10" s="8" t="s">
        <v>864</v>
      </c>
      <c r="EM10" s="8" t="s">
        <v>865</v>
      </c>
      <c r="EN10" s="8" t="s">
        <v>866</v>
      </c>
      <c r="EO10" s="8" t="s">
        <v>867</v>
      </c>
      <c r="EP10" s="8" t="s">
        <v>868</v>
      </c>
      <c r="EQ10" s="8" t="s">
        <v>869</v>
      </c>
      <c r="ER10" s="8" t="s">
        <v>870</v>
      </c>
      <c r="ES10" s="8" t="s">
        <v>871</v>
      </c>
      <c r="ET10" s="8" t="s">
        <v>872</v>
      </c>
      <c r="EU10" s="8" t="s">
        <v>873</v>
      </c>
      <c r="EV10" s="8" t="s">
        <v>874</v>
      </c>
      <c r="EW10" s="8" t="s">
        <v>875</v>
      </c>
      <c r="EX10" s="8" t="s">
        <v>876</v>
      </c>
      <c r="EY10" s="8" t="s">
        <v>877</v>
      </c>
      <c r="EZ10" s="8" t="s">
        <v>878</v>
      </c>
      <c r="FA10" s="8" t="s">
        <v>879</v>
      </c>
      <c r="FB10" s="8" t="s">
        <v>880</v>
      </c>
      <c r="FC10" s="8" t="s">
        <v>881</v>
      </c>
      <c r="FD10" s="8" t="s">
        <v>882</v>
      </c>
      <c r="FE10" s="8" t="s">
        <v>883</v>
      </c>
      <c r="FF10" s="8" t="s">
        <v>884</v>
      </c>
      <c r="FG10" s="8" t="s">
        <v>885</v>
      </c>
      <c r="FH10" s="8" t="s">
        <v>886</v>
      </c>
      <c r="FI10" s="8" t="s">
        <v>887</v>
      </c>
      <c r="FJ10" s="8" t="s">
        <v>888</v>
      </c>
      <c r="FK10" s="8" t="s">
        <v>889</v>
      </c>
      <c r="FL10" s="8" t="s">
        <v>890</v>
      </c>
      <c r="FM10" s="8" t="s">
        <v>891</v>
      </c>
      <c r="FN10" s="8" t="s">
        <v>892</v>
      </c>
      <c r="FO10" s="8" t="s">
        <v>893</v>
      </c>
      <c r="FP10" s="8" t="s">
        <v>894</v>
      </c>
      <c r="FQ10" s="8" t="s">
        <v>895</v>
      </c>
      <c r="FR10" s="8" t="s">
        <v>896</v>
      </c>
      <c r="FS10" s="8" t="s">
        <v>897</v>
      </c>
      <c r="FT10" s="8" t="s">
        <v>898</v>
      </c>
      <c r="FU10" s="8" t="s">
        <v>899</v>
      </c>
      <c r="FV10" s="8" t="s">
        <v>900</v>
      </c>
      <c r="FW10" s="8" t="s">
        <v>901</v>
      </c>
      <c r="FX10" s="8" t="s">
        <v>902</v>
      </c>
      <c r="FY10" s="8" t="s">
        <v>903</v>
      </c>
      <c r="FZ10" s="8" t="s">
        <v>904</v>
      </c>
      <c r="GA10" s="8" t="s">
        <v>905</v>
      </c>
      <c r="GB10" s="8" t="s">
        <v>906</v>
      </c>
      <c r="GC10" s="8" t="s">
        <v>907</v>
      </c>
      <c r="GD10" s="8" t="s">
        <v>908</v>
      </c>
      <c r="GE10" s="8" t="s">
        <v>909</v>
      </c>
      <c r="GF10" s="8" t="s">
        <v>910</v>
      </c>
      <c r="GG10" s="8" t="s">
        <v>911</v>
      </c>
      <c r="GH10" s="8" t="s">
        <v>912</v>
      </c>
      <c r="GI10" s="8" t="s">
        <v>913</v>
      </c>
      <c r="GJ10" s="8" t="s">
        <v>914</v>
      </c>
      <c r="GK10" s="8" t="s">
        <v>915</v>
      </c>
      <c r="GL10" s="8" t="s">
        <v>916</v>
      </c>
      <c r="GM10" s="8" t="s">
        <v>917</v>
      </c>
      <c r="GN10" s="8" t="s">
        <v>918</v>
      </c>
      <c r="GO10" s="8" t="s">
        <v>919</v>
      </c>
      <c r="GP10" s="8" t="s">
        <v>920</v>
      </c>
      <c r="GQ10" s="8" t="s">
        <v>921</v>
      </c>
      <c r="GR10" s="8" t="s">
        <v>922</v>
      </c>
      <c r="GS10" s="8" t="s">
        <v>923</v>
      </c>
      <c r="GT10" s="8" t="s">
        <v>924</v>
      </c>
      <c r="GU10" s="8" t="s">
        <v>925</v>
      </c>
      <c r="GV10" s="8" t="s">
        <v>926</v>
      </c>
      <c r="GW10" s="8" t="s">
        <v>927</v>
      </c>
      <c r="GX10" s="8" t="s">
        <v>928</v>
      </c>
      <c r="GY10" s="8" t="s">
        <v>929</v>
      </c>
      <c r="GZ10" s="8" t="s">
        <v>930</v>
      </c>
      <c r="HA10" s="8" t="s">
        <v>931</v>
      </c>
      <c r="HB10" s="8" t="s">
        <v>932</v>
      </c>
      <c r="HC10" s="8" t="s">
        <v>933</v>
      </c>
      <c r="HD10" s="8" t="s">
        <v>934</v>
      </c>
      <c r="HE10" s="8" t="s">
        <v>935</v>
      </c>
    </row>
    <row r="11" spans="1:213">
      <c r="A11" s="10">
        <v>42036</v>
      </c>
      <c r="B11" s="9">
        <v>312.55700000000002</v>
      </c>
      <c r="C11" s="9">
        <v>666.71199999999999</v>
      </c>
      <c r="D11" s="9">
        <v>713.75199999999995</v>
      </c>
      <c r="E11" s="9">
        <v>209.37</v>
      </c>
      <c r="F11" s="9">
        <v>504.38200000000001</v>
      </c>
      <c r="G11" s="9">
        <v>265.517</v>
      </c>
      <c r="H11" s="9">
        <v>103.187</v>
      </c>
      <c r="I11" s="9">
        <v>162.33000000000001</v>
      </c>
      <c r="J11" s="9">
        <v>141.041</v>
      </c>
      <c r="K11" s="9">
        <v>43.067</v>
      </c>
      <c r="L11" s="9">
        <v>97.974000000000004</v>
      </c>
      <c r="M11" s="9">
        <v>124.476</v>
      </c>
      <c r="N11" s="9">
        <v>60.12</v>
      </c>
      <c r="O11" s="9">
        <v>64.355999999999995</v>
      </c>
      <c r="P11" s="9">
        <v>2319.7289999999998</v>
      </c>
      <c r="Q11" s="9">
        <v>1232.3</v>
      </c>
      <c r="R11" s="9">
        <v>1087.4290000000001</v>
      </c>
      <c r="S11" s="9">
        <v>1640.0329999999999</v>
      </c>
      <c r="T11" s="9">
        <v>1037.027</v>
      </c>
      <c r="U11" s="9">
        <v>603.00599999999997</v>
      </c>
      <c r="V11" s="9">
        <v>1430.4690000000001</v>
      </c>
      <c r="W11" s="9">
        <v>905.45299999999997</v>
      </c>
      <c r="X11" s="9">
        <v>525.01499999999999</v>
      </c>
      <c r="Y11" s="9">
        <v>209.56399999999999</v>
      </c>
      <c r="Z11" s="9">
        <v>131.57400000000001</v>
      </c>
      <c r="AA11" s="9">
        <v>77.989999999999995</v>
      </c>
      <c r="AB11" s="9">
        <v>192.017</v>
      </c>
      <c r="AC11" s="9">
        <v>118.583</v>
      </c>
      <c r="AD11" s="9">
        <v>73.433999999999997</v>
      </c>
      <c r="AE11" s="9">
        <v>17.547999999999998</v>
      </c>
      <c r="AF11" s="9">
        <v>12.992000000000001</v>
      </c>
      <c r="AG11" s="9">
        <v>4.556</v>
      </c>
      <c r="AH11" s="9">
        <v>679.69600000000003</v>
      </c>
      <c r="AI11" s="9">
        <v>195.273</v>
      </c>
      <c r="AJ11" s="9">
        <v>484.42399999999998</v>
      </c>
      <c r="AK11" s="9">
        <v>478.06400000000002</v>
      </c>
      <c r="AL11" s="9">
        <v>117.42100000000001</v>
      </c>
      <c r="AM11" s="9">
        <v>360.642</v>
      </c>
      <c r="AN11" s="9">
        <v>201.63300000000001</v>
      </c>
      <c r="AO11" s="9">
        <v>77.850999999999999</v>
      </c>
      <c r="AP11" s="9">
        <v>123.78100000000001</v>
      </c>
      <c r="AQ11" s="9">
        <v>83.888000000000005</v>
      </c>
      <c r="AR11" s="9">
        <v>29.256</v>
      </c>
      <c r="AS11" s="9">
        <v>54.631999999999998</v>
      </c>
      <c r="AT11" s="9">
        <v>117.745</v>
      </c>
      <c r="AU11" s="9">
        <v>48.594999999999999</v>
      </c>
      <c r="AV11" s="9">
        <v>69.149000000000001</v>
      </c>
      <c r="AW11" s="9">
        <v>800.74</v>
      </c>
      <c r="AX11" s="9">
        <v>429.67500000000001</v>
      </c>
      <c r="AY11" s="9">
        <v>371.065</v>
      </c>
      <c r="AZ11" s="9">
        <v>538.21100000000001</v>
      </c>
      <c r="BA11" s="9">
        <v>354.29700000000003</v>
      </c>
      <c r="BB11" s="9">
        <v>183.91399999999999</v>
      </c>
      <c r="BC11" s="9">
        <v>457.26799999999997</v>
      </c>
      <c r="BD11" s="9">
        <v>305.279</v>
      </c>
      <c r="BE11" s="9">
        <v>151.989</v>
      </c>
      <c r="BF11" s="9">
        <v>80.942999999999998</v>
      </c>
      <c r="BG11" s="9">
        <v>49.018000000000001</v>
      </c>
      <c r="BH11" s="9">
        <v>31.925000000000001</v>
      </c>
      <c r="BI11" s="9">
        <v>76.721000000000004</v>
      </c>
      <c r="BJ11" s="9">
        <v>46.161000000000001</v>
      </c>
      <c r="BK11" s="9">
        <v>30.56</v>
      </c>
      <c r="BL11" s="9">
        <v>4.2220000000000004</v>
      </c>
      <c r="BM11" s="9">
        <v>2.8570000000000002</v>
      </c>
      <c r="BN11" s="9">
        <v>1.365</v>
      </c>
      <c r="BO11" s="9">
        <v>262.529</v>
      </c>
      <c r="BP11" s="9">
        <v>75.378</v>
      </c>
      <c r="BQ11" s="9">
        <v>187.15100000000001</v>
      </c>
      <c r="BR11" s="9">
        <v>190.88300000000001</v>
      </c>
      <c r="BS11" s="9">
        <v>47.521999999999998</v>
      </c>
      <c r="BT11" s="9">
        <v>143.36099999999999</v>
      </c>
      <c r="BU11" s="9">
        <v>71.646000000000001</v>
      </c>
      <c r="BV11" s="9">
        <v>27.856000000000002</v>
      </c>
      <c r="BW11" s="9">
        <v>43.79</v>
      </c>
      <c r="BX11" s="9">
        <v>33.564</v>
      </c>
      <c r="BY11" s="9">
        <v>9.3930000000000007</v>
      </c>
      <c r="BZ11" s="9">
        <v>24.170999999999999</v>
      </c>
      <c r="CA11" s="9">
        <v>38.082000000000001</v>
      </c>
      <c r="CB11" s="9">
        <v>18.463000000000001</v>
      </c>
      <c r="CC11" s="9">
        <v>19.619</v>
      </c>
      <c r="CD11" s="9">
        <v>1322.4169999999999</v>
      </c>
      <c r="CE11" s="9">
        <v>736.93</v>
      </c>
      <c r="CF11" s="9">
        <v>585.48699999999997</v>
      </c>
      <c r="CG11" s="9">
        <v>927.74699999999996</v>
      </c>
      <c r="CH11" s="9">
        <v>622.72299999999996</v>
      </c>
      <c r="CI11" s="9">
        <v>305.024</v>
      </c>
      <c r="CJ11" s="9">
        <v>796.48199999999997</v>
      </c>
      <c r="CK11" s="9">
        <v>543.673</v>
      </c>
      <c r="CL11" s="9">
        <v>252.809</v>
      </c>
      <c r="CM11" s="9">
        <v>131.26499999999999</v>
      </c>
      <c r="CN11" s="9">
        <v>79.05</v>
      </c>
      <c r="CO11" s="9">
        <v>52.215000000000003</v>
      </c>
      <c r="CP11" s="9">
        <v>124.633</v>
      </c>
      <c r="CQ11" s="9">
        <v>73.206000000000003</v>
      </c>
      <c r="CR11" s="9">
        <v>51.427</v>
      </c>
      <c r="CS11" s="9">
        <v>6.6319999999999997</v>
      </c>
      <c r="CT11" s="9">
        <v>5.8440000000000003</v>
      </c>
      <c r="CU11" s="9">
        <v>0.78700000000000003</v>
      </c>
      <c r="CV11" s="9">
        <v>394.67</v>
      </c>
      <c r="CW11" s="9">
        <v>114.20699999999999</v>
      </c>
      <c r="CX11" s="9">
        <v>280.46300000000002</v>
      </c>
      <c r="CY11" s="9">
        <v>295.81700000000001</v>
      </c>
      <c r="CZ11" s="9">
        <v>77.447999999999993</v>
      </c>
      <c r="DA11" s="9">
        <v>218.37</v>
      </c>
      <c r="DB11" s="9">
        <v>98.852999999999994</v>
      </c>
      <c r="DC11" s="9">
        <v>36.759</v>
      </c>
      <c r="DD11" s="9">
        <v>62.094000000000001</v>
      </c>
      <c r="DE11" s="9">
        <v>44.198999999999998</v>
      </c>
      <c r="DF11" s="9">
        <v>11.622999999999999</v>
      </c>
      <c r="DG11" s="9">
        <v>32.576000000000001</v>
      </c>
      <c r="DH11" s="9">
        <v>54.652999999999999</v>
      </c>
      <c r="DI11" s="9">
        <v>25.135999999999999</v>
      </c>
      <c r="DJ11" s="9">
        <v>29.518000000000001</v>
      </c>
      <c r="DK11" s="9">
        <v>240.161</v>
      </c>
      <c r="DL11" s="9">
        <v>127.12</v>
      </c>
      <c r="DM11" s="9">
        <v>113.041</v>
      </c>
      <c r="DN11" s="9">
        <v>154.18</v>
      </c>
      <c r="DO11" s="9">
        <v>101.438</v>
      </c>
      <c r="DP11" s="9">
        <v>52.741</v>
      </c>
      <c r="DQ11" s="9">
        <v>124.126</v>
      </c>
      <c r="DR11" s="9">
        <v>81.81</v>
      </c>
      <c r="DS11" s="9">
        <v>42.316000000000003</v>
      </c>
      <c r="DT11" s="9">
        <v>30.053999999999998</v>
      </c>
      <c r="DU11" s="9">
        <v>19.628</v>
      </c>
      <c r="DV11" s="9">
        <v>10.425000000000001</v>
      </c>
      <c r="DW11" s="9">
        <v>29.446000000000002</v>
      </c>
      <c r="DX11" s="9">
        <v>19.021000000000001</v>
      </c>
      <c r="DY11" s="9">
        <v>10.425000000000001</v>
      </c>
      <c r="DZ11" s="9">
        <v>0.60799999999999998</v>
      </c>
      <c r="EA11" s="9">
        <v>0.60799999999999998</v>
      </c>
      <c r="EB11" s="9">
        <v>0</v>
      </c>
      <c r="EC11" s="9">
        <v>85.980999999999995</v>
      </c>
      <c r="ED11" s="9">
        <v>25.681000000000001</v>
      </c>
      <c r="EE11" s="9">
        <v>60.3</v>
      </c>
      <c r="EF11" s="9">
        <v>59.808</v>
      </c>
      <c r="EG11" s="9">
        <v>16.146999999999998</v>
      </c>
      <c r="EH11" s="9">
        <v>43.661000000000001</v>
      </c>
      <c r="EI11" s="9">
        <v>26.172999999999998</v>
      </c>
      <c r="EJ11" s="9">
        <v>9.5340000000000007</v>
      </c>
      <c r="EK11" s="9">
        <v>16.638999999999999</v>
      </c>
      <c r="EL11" s="9">
        <v>11.507</v>
      </c>
      <c r="EM11" s="9">
        <v>2.5169999999999999</v>
      </c>
      <c r="EN11" s="9">
        <v>8.99</v>
      </c>
      <c r="EO11" s="9">
        <v>14.666</v>
      </c>
      <c r="EP11" s="9">
        <v>7.0170000000000003</v>
      </c>
      <c r="EQ11" s="9">
        <v>7.649</v>
      </c>
      <c r="ER11" s="9">
        <v>129.54400000000001</v>
      </c>
      <c r="ES11" s="9">
        <v>69.968999999999994</v>
      </c>
      <c r="ET11" s="9">
        <v>59.575000000000003</v>
      </c>
      <c r="EU11" s="9">
        <v>108.443</v>
      </c>
      <c r="EV11" s="9">
        <v>62.737000000000002</v>
      </c>
      <c r="EW11" s="9">
        <v>45.706000000000003</v>
      </c>
      <c r="EX11" s="9">
        <v>91.605999999999995</v>
      </c>
      <c r="EY11" s="9">
        <v>52.86</v>
      </c>
      <c r="EZ11" s="9">
        <v>38.744999999999997</v>
      </c>
      <c r="FA11" s="9">
        <v>16.838000000000001</v>
      </c>
      <c r="FB11" s="9">
        <v>9.8770000000000007</v>
      </c>
      <c r="FC11" s="9">
        <v>6.9610000000000003</v>
      </c>
      <c r="FD11" s="9">
        <v>16.411999999999999</v>
      </c>
      <c r="FE11" s="9">
        <v>9.5190000000000001</v>
      </c>
      <c r="FF11" s="9">
        <v>6.8929999999999998</v>
      </c>
      <c r="FG11" s="9">
        <v>0.42599999999999999</v>
      </c>
      <c r="FH11" s="9">
        <v>0.35799999999999998</v>
      </c>
      <c r="FI11" s="9">
        <v>6.8000000000000005E-2</v>
      </c>
      <c r="FJ11" s="9">
        <v>21.1</v>
      </c>
      <c r="FK11" s="9">
        <v>7.2320000000000002</v>
      </c>
      <c r="FL11" s="9">
        <v>13.868</v>
      </c>
      <c r="FM11" s="9">
        <v>16.399999999999999</v>
      </c>
      <c r="FN11" s="9">
        <v>5.45</v>
      </c>
      <c r="FO11" s="9">
        <v>10.95</v>
      </c>
      <c r="FP11" s="9">
        <v>4.7009999999999996</v>
      </c>
      <c r="FQ11" s="9">
        <v>1.782</v>
      </c>
      <c r="FR11" s="9">
        <v>2.919</v>
      </c>
      <c r="FS11" s="9">
        <v>1.4610000000000001</v>
      </c>
      <c r="FT11" s="9">
        <v>0.16900000000000001</v>
      </c>
      <c r="FU11" s="9">
        <v>1.292</v>
      </c>
      <c r="FV11" s="9">
        <v>3.24</v>
      </c>
      <c r="FW11" s="9">
        <v>1.613</v>
      </c>
      <c r="FX11" s="9">
        <v>1.6259999999999999</v>
      </c>
      <c r="FY11" s="9">
        <v>211.12700000000001</v>
      </c>
      <c r="FZ11" s="9">
        <v>108.31</v>
      </c>
      <c r="GA11" s="9">
        <v>102.81699999999999</v>
      </c>
      <c r="GB11" s="9">
        <v>154.39099999999999</v>
      </c>
      <c r="GC11" s="9">
        <v>89.713999999999999</v>
      </c>
      <c r="GD11" s="9">
        <v>64.677000000000007</v>
      </c>
      <c r="GE11" s="9">
        <v>128.12299999999999</v>
      </c>
      <c r="GF11" s="9">
        <v>79.117000000000004</v>
      </c>
      <c r="GG11" s="9">
        <v>49.006</v>
      </c>
      <c r="GH11" s="9">
        <v>26.268000000000001</v>
      </c>
      <c r="GI11" s="9">
        <v>10.597</v>
      </c>
      <c r="GJ11" s="9">
        <v>15.670999999999999</v>
      </c>
      <c r="GK11" s="9">
        <v>24.899000000000001</v>
      </c>
      <c r="GL11" s="9">
        <v>9.6999999999999993</v>
      </c>
      <c r="GM11" s="9">
        <v>15.199</v>
      </c>
      <c r="GN11" s="9">
        <v>1.369</v>
      </c>
      <c r="GO11" s="9">
        <v>0.89700000000000002</v>
      </c>
      <c r="GP11" s="9">
        <v>0.47199999999999998</v>
      </c>
      <c r="GQ11" s="9">
        <v>56.737000000000002</v>
      </c>
      <c r="GR11" s="9">
        <v>18.596</v>
      </c>
      <c r="GS11" s="9">
        <v>38.140999999999998</v>
      </c>
      <c r="GT11" s="9">
        <v>43.057000000000002</v>
      </c>
      <c r="GU11" s="9">
        <v>12.696</v>
      </c>
      <c r="GV11" s="9">
        <v>30.361000000000001</v>
      </c>
      <c r="GW11" s="9">
        <v>13.68</v>
      </c>
      <c r="GX11" s="9">
        <v>5.9</v>
      </c>
      <c r="GY11" s="9">
        <v>7.78</v>
      </c>
      <c r="GZ11" s="9">
        <v>7.5460000000000003</v>
      </c>
      <c r="HA11" s="9">
        <v>3.4950000000000001</v>
      </c>
      <c r="HB11" s="9">
        <v>4.0510000000000002</v>
      </c>
      <c r="HC11" s="9">
        <v>6.1340000000000003</v>
      </c>
      <c r="HD11" s="9">
        <v>2.4049999999999998</v>
      </c>
      <c r="HE11" s="9">
        <v>3.7290000000000001</v>
      </c>
    </row>
    <row r="12" spans="1:213">
      <c r="A12" s="10">
        <v>42401</v>
      </c>
      <c r="B12" s="9">
        <v>325.89499999999998</v>
      </c>
      <c r="C12" s="9">
        <v>669.53599999999994</v>
      </c>
      <c r="D12" s="9">
        <v>719.43200000000002</v>
      </c>
      <c r="E12" s="9">
        <v>214.64099999999999</v>
      </c>
      <c r="F12" s="9">
        <v>504.791</v>
      </c>
      <c r="G12" s="9">
        <v>275.99900000000002</v>
      </c>
      <c r="H12" s="9">
        <v>111.254</v>
      </c>
      <c r="I12" s="9">
        <v>164.745</v>
      </c>
      <c r="J12" s="9">
        <v>144.75200000000001</v>
      </c>
      <c r="K12" s="9">
        <v>49.899000000000001</v>
      </c>
      <c r="L12" s="9">
        <v>94.852999999999994</v>
      </c>
      <c r="M12" s="9">
        <v>131.24700000000001</v>
      </c>
      <c r="N12" s="9">
        <v>61.354999999999997</v>
      </c>
      <c r="O12" s="9">
        <v>69.891999999999996</v>
      </c>
      <c r="P12" s="9">
        <v>2368.625</v>
      </c>
      <c r="Q12" s="9">
        <v>1253.463</v>
      </c>
      <c r="R12" s="9">
        <v>1115.162</v>
      </c>
      <c r="S12" s="9">
        <v>1652.22</v>
      </c>
      <c r="T12" s="9">
        <v>1036.479</v>
      </c>
      <c r="U12" s="9">
        <v>615.74099999999999</v>
      </c>
      <c r="V12" s="9">
        <v>1430.44</v>
      </c>
      <c r="W12" s="9">
        <v>901.93</v>
      </c>
      <c r="X12" s="9">
        <v>528.51</v>
      </c>
      <c r="Y12" s="9">
        <v>221.78</v>
      </c>
      <c r="Z12" s="9">
        <v>134.54900000000001</v>
      </c>
      <c r="AA12" s="9">
        <v>87.23</v>
      </c>
      <c r="AB12" s="9">
        <v>200.00700000000001</v>
      </c>
      <c r="AC12" s="9">
        <v>120.77200000000001</v>
      </c>
      <c r="AD12" s="9">
        <v>79.234999999999999</v>
      </c>
      <c r="AE12" s="9">
        <v>21.771999999999998</v>
      </c>
      <c r="AF12" s="9">
        <v>13.776999999999999</v>
      </c>
      <c r="AG12" s="9">
        <v>7.9950000000000001</v>
      </c>
      <c r="AH12" s="9">
        <v>716.40599999999995</v>
      </c>
      <c r="AI12" s="9">
        <v>216.98400000000001</v>
      </c>
      <c r="AJ12" s="9">
        <v>499.42099999999999</v>
      </c>
      <c r="AK12" s="9">
        <v>529.60500000000002</v>
      </c>
      <c r="AL12" s="9">
        <v>141.83799999999999</v>
      </c>
      <c r="AM12" s="9">
        <v>387.76600000000002</v>
      </c>
      <c r="AN12" s="9">
        <v>186.80099999999999</v>
      </c>
      <c r="AO12" s="9">
        <v>75.146000000000001</v>
      </c>
      <c r="AP12" s="9">
        <v>111.655</v>
      </c>
      <c r="AQ12" s="9">
        <v>79.659000000000006</v>
      </c>
      <c r="AR12" s="9">
        <v>26.82</v>
      </c>
      <c r="AS12" s="9">
        <v>52.838000000000001</v>
      </c>
      <c r="AT12" s="9">
        <v>107.142</v>
      </c>
      <c r="AU12" s="9">
        <v>48.325000000000003</v>
      </c>
      <c r="AV12" s="9">
        <v>58.817</v>
      </c>
      <c r="AW12" s="9">
        <v>808.17399999999998</v>
      </c>
      <c r="AX12" s="9">
        <v>426.23599999999999</v>
      </c>
      <c r="AY12" s="9">
        <v>381.93799999999999</v>
      </c>
      <c r="AZ12" s="9">
        <v>529.66</v>
      </c>
      <c r="BA12" s="9">
        <v>341.19499999999999</v>
      </c>
      <c r="BB12" s="9">
        <v>188.464</v>
      </c>
      <c r="BC12" s="9">
        <v>456.64699999999999</v>
      </c>
      <c r="BD12" s="9">
        <v>301.54899999999998</v>
      </c>
      <c r="BE12" s="9">
        <v>155.09800000000001</v>
      </c>
      <c r="BF12" s="9">
        <v>73.013000000000005</v>
      </c>
      <c r="BG12" s="9">
        <v>39.646999999999998</v>
      </c>
      <c r="BH12" s="9">
        <v>33.366</v>
      </c>
      <c r="BI12" s="9">
        <v>67.361000000000004</v>
      </c>
      <c r="BJ12" s="9">
        <v>36.664999999999999</v>
      </c>
      <c r="BK12" s="9">
        <v>30.696999999999999</v>
      </c>
      <c r="BL12" s="9">
        <v>5.6509999999999998</v>
      </c>
      <c r="BM12" s="9">
        <v>2.9820000000000002</v>
      </c>
      <c r="BN12" s="9">
        <v>2.669</v>
      </c>
      <c r="BO12" s="9">
        <v>278.51499999999999</v>
      </c>
      <c r="BP12" s="9">
        <v>85.040999999999997</v>
      </c>
      <c r="BQ12" s="9">
        <v>193.47399999999999</v>
      </c>
      <c r="BR12" s="9">
        <v>194.14599999999999</v>
      </c>
      <c r="BS12" s="9">
        <v>47.98</v>
      </c>
      <c r="BT12" s="9">
        <v>146.166</v>
      </c>
      <c r="BU12" s="9">
        <v>84.367999999999995</v>
      </c>
      <c r="BV12" s="9">
        <v>37.061</v>
      </c>
      <c r="BW12" s="9">
        <v>47.308</v>
      </c>
      <c r="BX12" s="9">
        <v>39.164999999999999</v>
      </c>
      <c r="BY12" s="9">
        <v>11.683999999999999</v>
      </c>
      <c r="BZ12" s="9">
        <v>27.481000000000002</v>
      </c>
      <c r="CA12" s="9">
        <v>45.203000000000003</v>
      </c>
      <c r="CB12" s="9">
        <v>25.376000000000001</v>
      </c>
      <c r="CC12" s="9">
        <v>19.827000000000002</v>
      </c>
      <c r="CD12" s="9">
        <v>1315.655</v>
      </c>
      <c r="CE12" s="9">
        <v>721.38400000000001</v>
      </c>
      <c r="CF12" s="9">
        <v>594.27099999999996</v>
      </c>
      <c r="CG12" s="9">
        <v>895.13300000000004</v>
      </c>
      <c r="CH12" s="9">
        <v>596.14099999999996</v>
      </c>
      <c r="CI12" s="9">
        <v>298.99299999999999</v>
      </c>
      <c r="CJ12" s="9">
        <v>773.48299999999995</v>
      </c>
      <c r="CK12" s="9">
        <v>517.60900000000004</v>
      </c>
      <c r="CL12" s="9">
        <v>255.874</v>
      </c>
      <c r="CM12" s="9">
        <v>121.65</v>
      </c>
      <c r="CN12" s="9">
        <v>78.531000000000006</v>
      </c>
      <c r="CO12" s="9">
        <v>43.119</v>
      </c>
      <c r="CP12" s="9">
        <v>110.675</v>
      </c>
      <c r="CQ12" s="9">
        <v>69.611999999999995</v>
      </c>
      <c r="CR12" s="9">
        <v>41.063000000000002</v>
      </c>
      <c r="CS12" s="9">
        <v>10.975</v>
      </c>
      <c r="CT12" s="9">
        <v>8.92</v>
      </c>
      <c r="CU12" s="9">
        <v>2.0550000000000002</v>
      </c>
      <c r="CV12" s="9">
        <v>420.52199999999999</v>
      </c>
      <c r="CW12" s="9">
        <v>125.244</v>
      </c>
      <c r="CX12" s="9">
        <v>295.27800000000002</v>
      </c>
      <c r="CY12" s="9">
        <v>305.81</v>
      </c>
      <c r="CZ12" s="9">
        <v>82.162000000000006</v>
      </c>
      <c r="DA12" s="9">
        <v>223.648</v>
      </c>
      <c r="DB12" s="9">
        <v>114.712</v>
      </c>
      <c r="DC12" s="9">
        <v>43.082000000000001</v>
      </c>
      <c r="DD12" s="9">
        <v>71.63</v>
      </c>
      <c r="DE12" s="9">
        <v>53.433999999999997</v>
      </c>
      <c r="DF12" s="9">
        <v>15.132999999999999</v>
      </c>
      <c r="DG12" s="9">
        <v>38.301000000000002</v>
      </c>
      <c r="DH12" s="9">
        <v>61.277999999999999</v>
      </c>
      <c r="DI12" s="9">
        <v>27.949000000000002</v>
      </c>
      <c r="DJ12" s="9">
        <v>33.329000000000001</v>
      </c>
      <c r="DK12" s="9">
        <v>237.761</v>
      </c>
      <c r="DL12" s="9">
        <v>126.054</v>
      </c>
      <c r="DM12" s="9">
        <v>111.70699999999999</v>
      </c>
      <c r="DN12" s="9">
        <v>154.57400000000001</v>
      </c>
      <c r="DO12" s="9">
        <v>101.259</v>
      </c>
      <c r="DP12" s="9">
        <v>53.314999999999998</v>
      </c>
      <c r="DQ12" s="9">
        <v>122.27800000000001</v>
      </c>
      <c r="DR12" s="9">
        <v>81.816000000000003</v>
      </c>
      <c r="DS12" s="9">
        <v>40.462000000000003</v>
      </c>
      <c r="DT12" s="9">
        <v>32.295999999999999</v>
      </c>
      <c r="DU12" s="9">
        <v>19.443000000000001</v>
      </c>
      <c r="DV12" s="9">
        <v>12.853</v>
      </c>
      <c r="DW12" s="9">
        <v>30.414999999999999</v>
      </c>
      <c r="DX12" s="9">
        <v>18.327999999999999</v>
      </c>
      <c r="DY12" s="9">
        <v>12.087</v>
      </c>
      <c r="DZ12" s="9">
        <v>1.881</v>
      </c>
      <c r="EA12" s="9">
        <v>1.1160000000000001</v>
      </c>
      <c r="EB12" s="9">
        <v>0.76600000000000001</v>
      </c>
      <c r="EC12" s="9">
        <v>83.186999999999998</v>
      </c>
      <c r="ED12" s="9">
        <v>24.795000000000002</v>
      </c>
      <c r="EE12" s="9">
        <v>58.392000000000003</v>
      </c>
      <c r="EF12" s="9">
        <v>60.51</v>
      </c>
      <c r="EG12" s="9">
        <v>15.701000000000001</v>
      </c>
      <c r="EH12" s="9">
        <v>44.808999999999997</v>
      </c>
      <c r="EI12" s="9">
        <v>22.678000000000001</v>
      </c>
      <c r="EJ12" s="9">
        <v>9.0939999999999994</v>
      </c>
      <c r="EK12" s="9">
        <v>13.584</v>
      </c>
      <c r="EL12" s="9">
        <v>11.788</v>
      </c>
      <c r="EM12" s="9">
        <v>2.8969999999999998</v>
      </c>
      <c r="EN12" s="9">
        <v>8.891</v>
      </c>
      <c r="EO12" s="9">
        <v>10.89</v>
      </c>
      <c r="EP12" s="9">
        <v>6.1970000000000001</v>
      </c>
      <c r="EQ12" s="9">
        <v>4.6929999999999996</v>
      </c>
      <c r="ER12" s="9">
        <v>128.26599999999999</v>
      </c>
      <c r="ES12" s="9">
        <v>67.983999999999995</v>
      </c>
      <c r="ET12" s="9">
        <v>60.281999999999996</v>
      </c>
      <c r="EU12" s="9">
        <v>106.908</v>
      </c>
      <c r="EV12" s="9">
        <v>61.917999999999999</v>
      </c>
      <c r="EW12" s="9">
        <v>44.991</v>
      </c>
      <c r="EX12" s="9">
        <v>92.908000000000001</v>
      </c>
      <c r="EY12" s="9">
        <v>54.326000000000001</v>
      </c>
      <c r="EZ12" s="9">
        <v>38.582000000000001</v>
      </c>
      <c r="FA12" s="9">
        <v>14.000999999999999</v>
      </c>
      <c r="FB12" s="9">
        <v>7.5919999999999996</v>
      </c>
      <c r="FC12" s="9">
        <v>6.4089999999999998</v>
      </c>
      <c r="FD12" s="9">
        <v>13.214</v>
      </c>
      <c r="FE12" s="9">
        <v>6.8890000000000002</v>
      </c>
      <c r="FF12" s="9">
        <v>6.3250000000000002</v>
      </c>
      <c r="FG12" s="9">
        <v>0.78700000000000003</v>
      </c>
      <c r="FH12" s="9">
        <v>0.70299999999999996</v>
      </c>
      <c r="FI12" s="9">
        <v>8.4000000000000005E-2</v>
      </c>
      <c r="FJ12" s="9">
        <v>21.358000000000001</v>
      </c>
      <c r="FK12" s="9">
        <v>6.0659999999999998</v>
      </c>
      <c r="FL12" s="9">
        <v>15.291</v>
      </c>
      <c r="FM12" s="9">
        <v>16.276</v>
      </c>
      <c r="FN12" s="9">
        <v>4.3879999999999999</v>
      </c>
      <c r="FO12" s="9">
        <v>11.888999999999999</v>
      </c>
      <c r="FP12" s="9">
        <v>5.0810000000000004</v>
      </c>
      <c r="FQ12" s="9">
        <v>1.679</v>
      </c>
      <c r="FR12" s="9">
        <v>3.403</v>
      </c>
      <c r="FS12" s="9">
        <v>1.349</v>
      </c>
      <c r="FT12" s="9">
        <v>0.23200000000000001</v>
      </c>
      <c r="FU12" s="9">
        <v>1.117</v>
      </c>
      <c r="FV12" s="9">
        <v>3.7330000000000001</v>
      </c>
      <c r="FW12" s="9">
        <v>1.4470000000000001</v>
      </c>
      <c r="FX12" s="9">
        <v>2.286</v>
      </c>
      <c r="FY12" s="9">
        <v>215.57599999999999</v>
      </c>
      <c r="FZ12" s="9">
        <v>108.185</v>
      </c>
      <c r="GA12" s="9">
        <v>107.39100000000001</v>
      </c>
      <c r="GB12" s="9">
        <v>158.62</v>
      </c>
      <c r="GC12" s="9">
        <v>90.215999999999994</v>
      </c>
      <c r="GD12" s="9">
        <v>68.403000000000006</v>
      </c>
      <c r="GE12" s="9">
        <v>133.58099999999999</v>
      </c>
      <c r="GF12" s="9">
        <v>79.131</v>
      </c>
      <c r="GG12" s="9">
        <v>54.45</v>
      </c>
      <c r="GH12" s="9">
        <v>25.038</v>
      </c>
      <c r="GI12" s="9">
        <v>11.085000000000001</v>
      </c>
      <c r="GJ12" s="9">
        <v>13.952999999999999</v>
      </c>
      <c r="GK12" s="9">
        <v>24.399000000000001</v>
      </c>
      <c r="GL12" s="9">
        <v>10.446</v>
      </c>
      <c r="GM12" s="9">
        <v>13.952999999999999</v>
      </c>
      <c r="GN12" s="9">
        <v>0.63900000000000001</v>
      </c>
      <c r="GO12" s="9">
        <v>0.63900000000000001</v>
      </c>
      <c r="GP12" s="9">
        <v>0</v>
      </c>
      <c r="GQ12" s="9">
        <v>56.957000000000001</v>
      </c>
      <c r="GR12" s="9">
        <v>17.969000000000001</v>
      </c>
      <c r="GS12" s="9">
        <v>38.988</v>
      </c>
      <c r="GT12" s="9">
        <v>43.247999999999998</v>
      </c>
      <c r="GU12" s="9">
        <v>13.188000000000001</v>
      </c>
      <c r="GV12" s="9">
        <v>30.059000000000001</v>
      </c>
      <c r="GW12" s="9">
        <v>13.709</v>
      </c>
      <c r="GX12" s="9">
        <v>4.78</v>
      </c>
      <c r="GY12" s="9">
        <v>8.9280000000000008</v>
      </c>
      <c r="GZ12" s="9">
        <v>6.5010000000000003</v>
      </c>
      <c r="HA12" s="9">
        <v>1.4990000000000001</v>
      </c>
      <c r="HB12" s="9">
        <v>5.0019999999999998</v>
      </c>
      <c r="HC12" s="9">
        <v>7.2080000000000002</v>
      </c>
      <c r="HD12" s="9">
        <v>3.2810000000000001</v>
      </c>
      <c r="HE12" s="9">
        <v>3.927</v>
      </c>
    </row>
    <row r="13" spans="1:213">
      <c r="A13" s="10">
        <v>42767</v>
      </c>
      <c r="B13" s="9">
        <v>327.74900000000002</v>
      </c>
      <c r="C13" s="9">
        <v>722.21</v>
      </c>
      <c r="D13" s="9">
        <v>765.75199999999995</v>
      </c>
      <c r="E13" s="9">
        <v>216.82599999999999</v>
      </c>
      <c r="F13" s="9">
        <v>548.92600000000004</v>
      </c>
      <c r="G13" s="9">
        <v>284.20699999999999</v>
      </c>
      <c r="H13" s="9">
        <v>110.923</v>
      </c>
      <c r="I13" s="9">
        <v>173.28399999999999</v>
      </c>
      <c r="J13" s="9">
        <v>139.49600000000001</v>
      </c>
      <c r="K13" s="9">
        <v>47.317999999999998</v>
      </c>
      <c r="L13" s="9">
        <v>92.179000000000002</v>
      </c>
      <c r="M13" s="9">
        <v>144.71</v>
      </c>
      <c r="N13" s="9">
        <v>63.604999999999997</v>
      </c>
      <c r="O13" s="9">
        <v>81.105000000000004</v>
      </c>
      <c r="P13" s="9">
        <v>2326.2460000000001</v>
      </c>
      <c r="Q13" s="9">
        <v>1222.077</v>
      </c>
      <c r="R13" s="9">
        <v>1104.1690000000001</v>
      </c>
      <c r="S13" s="9">
        <v>1597.44</v>
      </c>
      <c r="T13" s="9">
        <v>1005.951</v>
      </c>
      <c r="U13" s="9">
        <v>591.48800000000006</v>
      </c>
      <c r="V13" s="9">
        <v>1390.0709999999999</v>
      </c>
      <c r="W13" s="9">
        <v>885.697</v>
      </c>
      <c r="X13" s="9">
        <v>504.37400000000002</v>
      </c>
      <c r="Y13" s="9">
        <v>207.369</v>
      </c>
      <c r="Z13" s="9">
        <v>120.254</v>
      </c>
      <c r="AA13" s="9">
        <v>87.114999999999995</v>
      </c>
      <c r="AB13" s="9">
        <v>183.916</v>
      </c>
      <c r="AC13" s="9">
        <v>105.709</v>
      </c>
      <c r="AD13" s="9">
        <v>78.206999999999994</v>
      </c>
      <c r="AE13" s="9">
        <v>23.452999999999999</v>
      </c>
      <c r="AF13" s="9">
        <v>14.545999999999999</v>
      </c>
      <c r="AG13" s="9">
        <v>8.9079999999999995</v>
      </c>
      <c r="AH13" s="9">
        <v>728.80600000000004</v>
      </c>
      <c r="AI13" s="9">
        <v>216.126</v>
      </c>
      <c r="AJ13" s="9">
        <v>512.68100000000004</v>
      </c>
      <c r="AK13" s="9">
        <v>536.95600000000002</v>
      </c>
      <c r="AL13" s="9">
        <v>139.6</v>
      </c>
      <c r="AM13" s="9">
        <v>397.35599999999999</v>
      </c>
      <c r="AN13" s="9">
        <v>191.851</v>
      </c>
      <c r="AO13" s="9">
        <v>76.525999999999996</v>
      </c>
      <c r="AP13" s="9">
        <v>115.325</v>
      </c>
      <c r="AQ13" s="9">
        <v>90.403000000000006</v>
      </c>
      <c r="AR13" s="9">
        <v>22.873000000000001</v>
      </c>
      <c r="AS13" s="9">
        <v>67.53</v>
      </c>
      <c r="AT13" s="9">
        <v>101.44799999999999</v>
      </c>
      <c r="AU13" s="9">
        <v>53.652999999999999</v>
      </c>
      <c r="AV13" s="9">
        <v>47.795000000000002</v>
      </c>
      <c r="AW13" s="9">
        <v>803.71600000000001</v>
      </c>
      <c r="AX13" s="9">
        <v>419.52699999999999</v>
      </c>
      <c r="AY13" s="9">
        <v>384.18900000000002</v>
      </c>
      <c r="AZ13" s="9">
        <v>514.82000000000005</v>
      </c>
      <c r="BA13" s="9">
        <v>333.65100000000001</v>
      </c>
      <c r="BB13" s="9">
        <v>181.16900000000001</v>
      </c>
      <c r="BC13" s="9">
        <v>432.77100000000002</v>
      </c>
      <c r="BD13" s="9">
        <v>285.67599999999999</v>
      </c>
      <c r="BE13" s="9">
        <v>147.095</v>
      </c>
      <c r="BF13" s="9">
        <v>82.049000000000007</v>
      </c>
      <c r="BG13" s="9">
        <v>47.975000000000001</v>
      </c>
      <c r="BH13" s="9">
        <v>34.075000000000003</v>
      </c>
      <c r="BI13" s="9">
        <v>77.777000000000001</v>
      </c>
      <c r="BJ13" s="9">
        <v>44.267000000000003</v>
      </c>
      <c r="BK13" s="9">
        <v>33.51</v>
      </c>
      <c r="BL13" s="9">
        <v>4.2720000000000002</v>
      </c>
      <c r="BM13" s="9">
        <v>3.7080000000000002</v>
      </c>
      <c r="BN13" s="9">
        <v>0.56499999999999995</v>
      </c>
      <c r="BO13" s="9">
        <v>288.89600000000002</v>
      </c>
      <c r="BP13" s="9">
        <v>85.876000000000005</v>
      </c>
      <c r="BQ13" s="9">
        <v>203.02</v>
      </c>
      <c r="BR13" s="9">
        <v>205.29300000000001</v>
      </c>
      <c r="BS13" s="9">
        <v>55.018000000000001</v>
      </c>
      <c r="BT13" s="9">
        <v>150.27500000000001</v>
      </c>
      <c r="BU13" s="9">
        <v>83.602999999999994</v>
      </c>
      <c r="BV13" s="9">
        <v>30.858000000000001</v>
      </c>
      <c r="BW13" s="9">
        <v>52.744999999999997</v>
      </c>
      <c r="BX13" s="9">
        <v>42.186999999999998</v>
      </c>
      <c r="BY13" s="9">
        <v>10.840999999999999</v>
      </c>
      <c r="BZ13" s="9">
        <v>31.346</v>
      </c>
      <c r="CA13" s="9">
        <v>41.417000000000002</v>
      </c>
      <c r="CB13" s="9">
        <v>20.016999999999999</v>
      </c>
      <c r="CC13" s="9">
        <v>21.399000000000001</v>
      </c>
      <c r="CD13" s="9">
        <v>1248.4190000000001</v>
      </c>
      <c r="CE13" s="9">
        <v>671.64200000000005</v>
      </c>
      <c r="CF13" s="9">
        <v>576.77700000000004</v>
      </c>
      <c r="CG13" s="9">
        <v>858.09</v>
      </c>
      <c r="CH13" s="9">
        <v>560.71699999999998</v>
      </c>
      <c r="CI13" s="9">
        <v>297.37299999999999</v>
      </c>
      <c r="CJ13" s="9">
        <v>722.12699999999995</v>
      </c>
      <c r="CK13" s="9">
        <v>472.41800000000001</v>
      </c>
      <c r="CL13" s="9">
        <v>249.709</v>
      </c>
      <c r="CM13" s="9">
        <v>135.96299999999999</v>
      </c>
      <c r="CN13" s="9">
        <v>88.298000000000002</v>
      </c>
      <c r="CO13" s="9">
        <v>47.664999999999999</v>
      </c>
      <c r="CP13" s="9">
        <v>122.83799999999999</v>
      </c>
      <c r="CQ13" s="9">
        <v>77.94</v>
      </c>
      <c r="CR13" s="9">
        <v>44.898000000000003</v>
      </c>
      <c r="CS13" s="9">
        <v>13.125</v>
      </c>
      <c r="CT13" s="9">
        <v>10.359</v>
      </c>
      <c r="CU13" s="9">
        <v>2.766</v>
      </c>
      <c r="CV13" s="9">
        <v>390.32900000000001</v>
      </c>
      <c r="CW13" s="9">
        <v>110.925</v>
      </c>
      <c r="CX13" s="9">
        <v>279.404</v>
      </c>
      <c r="CY13" s="9">
        <v>267.173</v>
      </c>
      <c r="CZ13" s="9">
        <v>64.132999999999996</v>
      </c>
      <c r="DA13" s="9">
        <v>203.04</v>
      </c>
      <c r="DB13" s="9">
        <v>123.15600000000001</v>
      </c>
      <c r="DC13" s="9">
        <v>46.792000000000002</v>
      </c>
      <c r="DD13" s="9">
        <v>76.364000000000004</v>
      </c>
      <c r="DE13" s="9">
        <v>59.264000000000003</v>
      </c>
      <c r="DF13" s="9">
        <v>17.731999999999999</v>
      </c>
      <c r="DG13" s="9">
        <v>41.531999999999996</v>
      </c>
      <c r="DH13" s="9">
        <v>63.893000000000001</v>
      </c>
      <c r="DI13" s="9">
        <v>29.06</v>
      </c>
      <c r="DJ13" s="9">
        <v>34.832000000000001</v>
      </c>
      <c r="DK13" s="9">
        <v>239.78299999999999</v>
      </c>
      <c r="DL13" s="9">
        <v>126.614</v>
      </c>
      <c r="DM13" s="9">
        <v>113.169</v>
      </c>
      <c r="DN13" s="9">
        <v>153.31800000000001</v>
      </c>
      <c r="DO13" s="9">
        <v>101.47499999999999</v>
      </c>
      <c r="DP13" s="9">
        <v>51.841999999999999</v>
      </c>
      <c r="DQ13" s="9">
        <v>127.068</v>
      </c>
      <c r="DR13" s="9">
        <v>85.795000000000002</v>
      </c>
      <c r="DS13" s="9">
        <v>41.273000000000003</v>
      </c>
      <c r="DT13" s="9">
        <v>26.25</v>
      </c>
      <c r="DU13" s="9">
        <v>15.680999999999999</v>
      </c>
      <c r="DV13" s="9">
        <v>10.569000000000001</v>
      </c>
      <c r="DW13" s="9">
        <v>25.018000000000001</v>
      </c>
      <c r="DX13" s="9">
        <v>14.8</v>
      </c>
      <c r="DY13" s="9">
        <v>10.218</v>
      </c>
      <c r="DZ13" s="9">
        <v>1.2310000000000001</v>
      </c>
      <c r="EA13" s="9">
        <v>0.88100000000000001</v>
      </c>
      <c r="EB13" s="9">
        <v>0.35099999999999998</v>
      </c>
      <c r="EC13" s="9">
        <v>86.465000000000003</v>
      </c>
      <c r="ED13" s="9">
        <v>25.138999999999999</v>
      </c>
      <c r="EE13" s="9">
        <v>61.326000000000001</v>
      </c>
      <c r="EF13" s="9">
        <v>62.874000000000002</v>
      </c>
      <c r="EG13" s="9">
        <v>16.384</v>
      </c>
      <c r="EH13" s="9">
        <v>46.491</v>
      </c>
      <c r="EI13" s="9">
        <v>23.591000000000001</v>
      </c>
      <c r="EJ13" s="9">
        <v>8.7550000000000008</v>
      </c>
      <c r="EK13" s="9">
        <v>14.836</v>
      </c>
      <c r="EL13" s="9">
        <v>12.379</v>
      </c>
      <c r="EM13" s="9">
        <v>3.081</v>
      </c>
      <c r="EN13" s="9">
        <v>9.298</v>
      </c>
      <c r="EO13" s="9">
        <v>11.212</v>
      </c>
      <c r="EP13" s="9">
        <v>5.6749999999999998</v>
      </c>
      <c r="EQ13" s="9">
        <v>5.5369999999999999</v>
      </c>
      <c r="ER13" s="9">
        <v>113.79900000000001</v>
      </c>
      <c r="ES13" s="9">
        <v>60.13</v>
      </c>
      <c r="ET13" s="9">
        <v>53.668999999999997</v>
      </c>
      <c r="EU13" s="9">
        <v>90.254999999999995</v>
      </c>
      <c r="EV13" s="9">
        <v>52.444000000000003</v>
      </c>
      <c r="EW13" s="9">
        <v>37.811</v>
      </c>
      <c r="EX13" s="9">
        <v>75.239000000000004</v>
      </c>
      <c r="EY13" s="9">
        <v>44.110999999999997</v>
      </c>
      <c r="EZ13" s="9">
        <v>31.128</v>
      </c>
      <c r="FA13" s="9">
        <v>15.016</v>
      </c>
      <c r="FB13" s="9">
        <v>8.3330000000000002</v>
      </c>
      <c r="FC13" s="9">
        <v>6.6829999999999998</v>
      </c>
      <c r="FD13" s="9">
        <v>14.308</v>
      </c>
      <c r="FE13" s="9">
        <v>7.7110000000000003</v>
      </c>
      <c r="FF13" s="9">
        <v>6.5970000000000004</v>
      </c>
      <c r="FG13" s="9">
        <v>0.70799999999999996</v>
      </c>
      <c r="FH13" s="9">
        <v>0.622</v>
      </c>
      <c r="FI13" s="9">
        <v>8.5999999999999993E-2</v>
      </c>
      <c r="FJ13" s="9">
        <v>23.544</v>
      </c>
      <c r="FK13" s="9">
        <v>7.6859999999999999</v>
      </c>
      <c r="FL13" s="9">
        <v>15.858000000000001</v>
      </c>
      <c r="FM13" s="9">
        <v>18.704000000000001</v>
      </c>
      <c r="FN13" s="9">
        <v>5.6319999999999997</v>
      </c>
      <c r="FO13" s="9">
        <v>13.071999999999999</v>
      </c>
      <c r="FP13" s="9">
        <v>4.84</v>
      </c>
      <c r="FQ13" s="9">
        <v>2.0539999999999998</v>
      </c>
      <c r="FR13" s="9">
        <v>2.786</v>
      </c>
      <c r="FS13" s="9">
        <v>1.6759999999999999</v>
      </c>
      <c r="FT13" s="9">
        <v>0.73399999999999999</v>
      </c>
      <c r="FU13" s="9">
        <v>0.94199999999999995</v>
      </c>
      <c r="FV13" s="9">
        <v>3.1640000000000001</v>
      </c>
      <c r="FW13" s="9">
        <v>1.32</v>
      </c>
      <c r="FX13" s="9">
        <v>1.8440000000000001</v>
      </c>
      <c r="FY13" s="9">
        <v>218.15700000000001</v>
      </c>
      <c r="FZ13" s="9">
        <v>110.69199999999999</v>
      </c>
      <c r="GA13" s="9">
        <v>107.465</v>
      </c>
      <c r="GB13" s="9">
        <v>155.96600000000001</v>
      </c>
      <c r="GC13" s="9">
        <v>89.783000000000001</v>
      </c>
      <c r="GD13" s="9">
        <v>66.183000000000007</v>
      </c>
      <c r="GE13" s="9">
        <v>128.61199999999999</v>
      </c>
      <c r="GF13" s="9">
        <v>75.912999999999997</v>
      </c>
      <c r="GG13" s="9">
        <v>52.698999999999998</v>
      </c>
      <c r="GH13" s="9">
        <v>27.353999999999999</v>
      </c>
      <c r="GI13" s="9">
        <v>13.87</v>
      </c>
      <c r="GJ13" s="9">
        <v>13.484</v>
      </c>
      <c r="GK13" s="9">
        <v>26.62</v>
      </c>
      <c r="GL13" s="9">
        <v>13.571</v>
      </c>
      <c r="GM13" s="9">
        <v>13.05</v>
      </c>
      <c r="GN13" s="9">
        <v>0.73399999999999999</v>
      </c>
      <c r="GO13" s="9">
        <v>0.29899999999999999</v>
      </c>
      <c r="GP13" s="9">
        <v>0.435</v>
      </c>
      <c r="GQ13" s="9">
        <v>62.191000000000003</v>
      </c>
      <c r="GR13" s="9">
        <v>20.908999999999999</v>
      </c>
      <c r="GS13" s="9">
        <v>41.281999999999996</v>
      </c>
      <c r="GT13" s="9">
        <v>48.576999999999998</v>
      </c>
      <c r="GU13" s="9">
        <v>15.180999999999999</v>
      </c>
      <c r="GV13" s="9">
        <v>33.395000000000003</v>
      </c>
      <c r="GW13" s="9">
        <v>13.614000000000001</v>
      </c>
      <c r="GX13" s="9">
        <v>5.7270000000000003</v>
      </c>
      <c r="GY13" s="9">
        <v>7.8869999999999996</v>
      </c>
      <c r="GZ13" s="9">
        <v>7.7</v>
      </c>
      <c r="HA13" s="9">
        <v>2.59</v>
      </c>
      <c r="HB13" s="9">
        <v>5.109</v>
      </c>
      <c r="HC13" s="9">
        <v>5.915</v>
      </c>
      <c r="HD13" s="9">
        <v>3.137</v>
      </c>
      <c r="HE13" s="9">
        <v>2.7770000000000001</v>
      </c>
    </row>
    <row r="14" spans="1:213">
      <c r="A14" s="10">
        <v>43132</v>
      </c>
      <c r="B14" s="9">
        <v>321.8</v>
      </c>
      <c r="C14" s="9">
        <v>703.62</v>
      </c>
      <c r="D14" s="9">
        <v>766.15499999999997</v>
      </c>
      <c r="E14" s="9">
        <v>217.465</v>
      </c>
      <c r="F14" s="9">
        <v>548.69000000000005</v>
      </c>
      <c r="G14" s="9">
        <v>259.26499999999999</v>
      </c>
      <c r="H14" s="9">
        <v>104.336</v>
      </c>
      <c r="I14" s="9">
        <v>154.93</v>
      </c>
      <c r="J14" s="9">
        <v>131.34200000000001</v>
      </c>
      <c r="K14" s="9">
        <v>44.848999999999997</v>
      </c>
      <c r="L14" s="9">
        <v>86.492999999999995</v>
      </c>
      <c r="M14" s="9">
        <v>127.923</v>
      </c>
      <c r="N14" s="9">
        <v>59.485999999999997</v>
      </c>
      <c r="O14" s="9">
        <v>68.436999999999998</v>
      </c>
      <c r="P14" s="9">
        <v>2410.5790000000002</v>
      </c>
      <c r="Q14" s="9">
        <v>1252.855</v>
      </c>
      <c r="R14" s="9">
        <v>1157.7249999999999</v>
      </c>
      <c r="S14" s="9">
        <v>1663.6869999999999</v>
      </c>
      <c r="T14" s="9">
        <v>1026.1110000000001</v>
      </c>
      <c r="U14" s="9">
        <v>637.57600000000002</v>
      </c>
      <c r="V14" s="9">
        <v>1427.7149999999999</v>
      </c>
      <c r="W14" s="9">
        <v>895.65</v>
      </c>
      <c r="X14" s="9">
        <v>532.06500000000005</v>
      </c>
      <c r="Y14" s="9">
        <v>235.97200000000001</v>
      </c>
      <c r="Z14" s="9">
        <v>130.46</v>
      </c>
      <c r="AA14" s="9">
        <v>105.511</v>
      </c>
      <c r="AB14" s="9">
        <v>218.369</v>
      </c>
      <c r="AC14" s="9">
        <v>118.026</v>
      </c>
      <c r="AD14" s="9">
        <v>100.343</v>
      </c>
      <c r="AE14" s="9">
        <v>17.602</v>
      </c>
      <c r="AF14" s="9">
        <v>12.435</v>
      </c>
      <c r="AG14" s="9">
        <v>5.1680000000000001</v>
      </c>
      <c r="AH14" s="9">
        <v>746.89200000000005</v>
      </c>
      <c r="AI14" s="9">
        <v>226.744</v>
      </c>
      <c r="AJ14" s="9">
        <v>520.14800000000002</v>
      </c>
      <c r="AK14" s="9">
        <v>533.47900000000004</v>
      </c>
      <c r="AL14" s="9">
        <v>146.995</v>
      </c>
      <c r="AM14" s="9">
        <v>386.48500000000001</v>
      </c>
      <c r="AN14" s="9">
        <v>213.41300000000001</v>
      </c>
      <c r="AO14" s="9">
        <v>79.748999999999995</v>
      </c>
      <c r="AP14" s="9">
        <v>133.66399999999999</v>
      </c>
      <c r="AQ14" s="9">
        <v>92.096999999999994</v>
      </c>
      <c r="AR14" s="9">
        <v>27.934999999999999</v>
      </c>
      <c r="AS14" s="9">
        <v>64.162000000000006</v>
      </c>
      <c r="AT14" s="9">
        <v>121.316</v>
      </c>
      <c r="AU14" s="9">
        <v>51.814999999999998</v>
      </c>
      <c r="AV14" s="9">
        <v>69.501000000000005</v>
      </c>
      <c r="AW14" s="9">
        <v>825.20100000000002</v>
      </c>
      <c r="AX14" s="9">
        <v>432.73700000000002</v>
      </c>
      <c r="AY14" s="9">
        <v>392.464</v>
      </c>
      <c r="AZ14" s="9">
        <v>544.68200000000002</v>
      </c>
      <c r="BA14" s="9">
        <v>351.78</v>
      </c>
      <c r="BB14" s="9">
        <v>192.90199999999999</v>
      </c>
      <c r="BC14" s="9">
        <v>466.70800000000003</v>
      </c>
      <c r="BD14" s="9">
        <v>303.62599999999998</v>
      </c>
      <c r="BE14" s="9">
        <v>163.08199999999999</v>
      </c>
      <c r="BF14" s="9">
        <v>77.974000000000004</v>
      </c>
      <c r="BG14" s="9">
        <v>48.154000000000003</v>
      </c>
      <c r="BH14" s="9">
        <v>29.82</v>
      </c>
      <c r="BI14" s="9">
        <v>71.808000000000007</v>
      </c>
      <c r="BJ14" s="9">
        <v>43.787999999999997</v>
      </c>
      <c r="BK14" s="9">
        <v>28.02</v>
      </c>
      <c r="BL14" s="9">
        <v>6.1660000000000004</v>
      </c>
      <c r="BM14" s="9">
        <v>4.3659999999999997</v>
      </c>
      <c r="BN14" s="9">
        <v>1.8</v>
      </c>
      <c r="BO14" s="9">
        <v>280.51900000000001</v>
      </c>
      <c r="BP14" s="9">
        <v>80.956999999999994</v>
      </c>
      <c r="BQ14" s="9">
        <v>199.56200000000001</v>
      </c>
      <c r="BR14" s="9">
        <v>202.30699999999999</v>
      </c>
      <c r="BS14" s="9">
        <v>49.451000000000001</v>
      </c>
      <c r="BT14" s="9">
        <v>152.85599999999999</v>
      </c>
      <c r="BU14" s="9">
        <v>78.212999999999994</v>
      </c>
      <c r="BV14" s="9">
        <v>31.506</v>
      </c>
      <c r="BW14" s="9">
        <v>46.706000000000003</v>
      </c>
      <c r="BX14" s="9">
        <v>38.628999999999998</v>
      </c>
      <c r="BY14" s="9">
        <v>11.686999999999999</v>
      </c>
      <c r="BZ14" s="9">
        <v>26.943000000000001</v>
      </c>
      <c r="CA14" s="9">
        <v>39.582999999999998</v>
      </c>
      <c r="CB14" s="9">
        <v>19.818999999999999</v>
      </c>
      <c r="CC14" s="9">
        <v>19.763999999999999</v>
      </c>
      <c r="CD14" s="9">
        <v>1275.0060000000001</v>
      </c>
      <c r="CE14" s="9">
        <v>676.58900000000006</v>
      </c>
      <c r="CF14" s="9">
        <v>598.41800000000001</v>
      </c>
      <c r="CG14" s="9">
        <v>850.92700000000002</v>
      </c>
      <c r="CH14" s="9">
        <v>553.07100000000003</v>
      </c>
      <c r="CI14" s="9">
        <v>297.85599999999999</v>
      </c>
      <c r="CJ14" s="9">
        <v>715.44200000000001</v>
      </c>
      <c r="CK14" s="9">
        <v>463.834</v>
      </c>
      <c r="CL14" s="9">
        <v>251.608</v>
      </c>
      <c r="CM14" s="9">
        <v>135.48500000000001</v>
      </c>
      <c r="CN14" s="9">
        <v>89.236999999999995</v>
      </c>
      <c r="CO14" s="9">
        <v>46.247999999999998</v>
      </c>
      <c r="CP14" s="9">
        <v>120.80200000000001</v>
      </c>
      <c r="CQ14" s="9">
        <v>75.325000000000003</v>
      </c>
      <c r="CR14" s="9">
        <v>45.476999999999997</v>
      </c>
      <c r="CS14" s="9">
        <v>14.683</v>
      </c>
      <c r="CT14" s="9">
        <v>13.912000000000001</v>
      </c>
      <c r="CU14" s="9">
        <v>0.77100000000000002</v>
      </c>
      <c r="CV14" s="9">
        <v>424.07900000000001</v>
      </c>
      <c r="CW14" s="9">
        <v>123.518</v>
      </c>
      <c r="CX14" s="9">
        <v>300.56200000000001</v>
      </c>
      <c r="CY14" s="9">
        <v>310.61900000000003</v>
      </c>
      <c r="CZ14" s="9">
        <v>84.033000000000001</v>
      </c>
      <c r="DA14" s="9">
        <v>226.58600000000001</v>
      </c>
      <c r="DB14" s="9">
        <v>113.46</v>
      </c>
      <c r="DC14" s="9">
        <v>39.484999999999999</v>
      </c>
      <c r="DD14" s="9">
        <v>73.974999999999994</v>
      </c>
      <c r="DE14" s="9">
        <v>58.884999999999998</v>
      </c>
      <c r="DF14" s="9">
        <v>17.678999999999998</v>
      </c>
      <c r="DG14" s="9">
        <v>41.206000000000003</v>
      </c>
      <c r="DH14" s="9">
        <v>54.575000000000003</v>
      </c>
      <c r="DI14" s="9">
        <v>21.806000000000001</v>
      </c>
      <c r="DJ14" s="9">
        <v>32.768999999999998</v>
      </c>
      <c r="DK14" s="9">
        <v>249.72399999999999</v>
      </c>
      <c r="DL14" s="9">
        <v>127.965</v>
      </c>
      <c r="DM14" s="9">
        <v>121.759</v>
      </c>
      <c r="DN14" s="9">
        <v>156.61799999999999</v>
      </c>
      <c r="DO14" s="9">
        <v>99.144000000000005</v>
      </c>
      <c r="DP14" s="9">
        <v>57.473999999999997</v>
      </c>
      <c r="DQ14" s="9">
        <v>125.78100000000001</v>
      </c>
      <c r="DR14" s="9">
        <v>80.126000000000005</v>
      </c>
      <c r="DS14" s="9">
        <v>45.655000000000001</v>
      </c>
      <c r="DT14" s="9">
        <v>30.837</v>
      </c>
      <c r="DU14" s="9">
        <v>19.018000000000001</v>
      </c>
      <c r="DV14" s="9">
        <v>11.819000000000001</v>
      </c>
      <c r="DW14" s="9">
        <v>30.199000000000002</v>
      </c>
      <c r="DX14" s="9">
        <v>18.527000000000001</v>
      </c>
      <c r="DY14" s="9">
        <v>11.672000000000001</v>
      </c>
      <c r="DZ14" s="9">
        <v>0.63900000000000001</v>
      </c>
      <c r="EA14" s="9">
        <v>0.49199999999999999</v>
      </c>
      <c r="EB14" s="9">
        <v>0.14699999999999999</v>
      </c>
      <c r="EC14" s="9">
        <v>93.105000000000004</v>
      </c>
      <c r="ED14" s="9">
        <v>28.821000000000002</v>
      </c>
      <c r="EE14" s="9">
        <v>64.284999999999997</v>
      </c>
      <c r="EF14" s="9">
        <v>66.676000000000002</v>
      </c>
      <c r="EG14" s="9">
        <v>19.378</v>
      </c>
      <c r="EH14" s="9">
        <v>47.298000000000002</v>
      </c>
      <c r="EI14" s="9">
        <v>26.428999999999998</v>
      </c>
      <c r="EJ14" s="9">
        <v>9.4429999999999996</v>
      </c>
      <c r="EK14" s="9">
        <v>16.986000000000001</v>
      </c>
      <c r="EL14" s="9">
        <v>13.218999999999999</v>
      </c>
      <c r="EM14" s="9">
        <v>4.4189999999999996</v>
      </c>
      <c r="EN14" s="9">
        <v>8.8000000000000007</v>
      </c>
      <c r="EO14" s="9">
        <v>13.21</v>
      </c>
      <c r="EP14" s="9">
        <v>5.024</v>
      </c>
      <c r="EQ14" s="9">
        <v>8.1869999999999994</v>
      </c>
      <c r="ER14" s="9">
        <v>110.633</v>
      </c>
      <c r="ES14" s="9">
        <v>57.335000000000001</v>
      </c>
      <c r="ET14" s="9">
        <v>53.298000000000002</v>
      </c>
      <c r="EU14" s="9">
        <v>88.442999999999998</v>
      </c>
      <c r="EV14" s="9">
        <v>50.43</v>
      </c>
      <c r="EW14" s="9">
        <v>38.012999999999998</v>
      </c>
      <c r="EX14" s="9">
        <v>74.686000000000007</v>
      </c>
      <c r="EY14" s="9">
        <v>43.631999999999998</v>
      </c>
      <c r="EZ14" s="9">
        <v>31.053999999999998</v>
      </c>
      <c r="FA14" s="9">
        <v>13.757</v>
      </c>
      <c r="FB14" s="9">
        <v>6.798</v>
      </c>
      <c r="FC14" s="9">
        <v>6.9589999999999996</v>
      </c>
      <c r="FD14" s="9">
        <v>13.089</v>
      </c>
      <c r="FE14" s="9">
        <v>6.1289999999999996</v>
      </c>
      <c r="FF14" s="9">
        <v>6.9589999999999996</v>
      </c>
      <c r="FG14" s="9">
        <v>0.66900000000000004</v>
      </c>
      <c r="FH14" s="9">
        <v>0.66900000000000004</v>
      </c>
      <c r="FI14" s="9">
        <v>0</v>
      </c>
      <c r="FJ14" s="9">
        <v>22.19</v>
      </c>
      <c r="FK14" s="9">
        <v>6.9050000000000002</v>
      </c>
      <c r="FL14" s="9">
        <v>15.285</v>
      </c>
      <c r="FM14" s="9">
        <v>17.192</v>
      </c>
      <c r="FN14" s="9">
        <v>4.9989999999999997</v>
      </c>
      <c r="FO14" s="9">
        <v>12.193</v>
      </c>
      <c r="FP14" s="9">
        <v>4.9980000000000002</v>
      </c>
      <c r="FQ14" s="9">
        <v>1.9059999999999999</v>
      </c>
      <c r="FR14" s="9">
        <v>3.0920000000000001</v>
      </c>
      <c r="FS14" s="9">
        <v>1.4570000000000001</v>
      </c>
      <c r="FT14" s="9">
        <v>0.72499999999999998</v>
      </c>
      <c r="FU14" s="9">
        <v>0.73199999999999998</v>
      </c>
      <c r="FV14" s="9">
        <v>3.5409999999999999</v>
      </c>
      <c r="FW14" s="9">
        <v>1.181</v>
      </c>
      <c r="FX14" s="9">
        <v>2.36</v>
      </c>
      <c r="FY14" s="9">
        <v>227.53800000000001</v>
      </c>
      <c r="FZ14" s="9">
        <v>115.379</v>
      </c>
      <c r="GA14" s="9">
        <v>112.15900000000001</v>
      </c>
      <c r="GB14" s="9">
        <v>167.44</v>
      </c>
      <c r="GC14" s="9">
        <v>95.16</v>
      </c>
      <c r="GD14" s="9">
        <v>72.28</v>
      </c>
      <c r="GE14" s="9">
        <v>138.05699999999999</v>
      </c>
      <c r="GF14" s="9">
        <v>80.218000000000004</v>
      </c>
      <c r="GG14" s="9">
        <v>57.838999999999999</v>
      </c>
      <c r="GH14" s="9">
        <v>29.382000000000001</v>
      </c>
      <c r="GI14" s="9">
        <v>14.942</v>
      </c>
      <c r="GJ14" s="9">
        <v>14.44</v>
      </c>
      <c r="GK14" s="9">
        <v>27.914999999999999</v>
      </c>
      <c r="GL14" s="9">
        <v>13.875999999999999</v>
      </c>
      <c r="GM14" s="9">
        <v>14.039</v>
      </c>
      <c r="GN14" s="9">
        <v>1.468</v>
      </c>
      <c r="GO14" s="9">
        <v>1.0669999999999999</v>
      </c>
      <c r="GP14" s="9">
        <v>0.40100000000000002</v>
      </c>
      <c r="GQ14" s="9">
        <v>60.097999999999999</v>
      </c>
      <c r="GR14" s="9">
        <v>20.219000000000001</v>
      </c>
      <c r="GS14" s="9">
        <v>39.878999999999998</v>
      </c>
      <c r="GT14" s="9">
        <v>48.198999999999998</v>
      </c>
      <c r="GU14" s="9">
        <v>15.733000000000001</v>
      </c>
      <c r="GV14" s="9">
        <v>32.466000000000001</v>
      </c>
      <c r="GW14" s="9">
        <v>11.898999999999999</v>
      </c>
      <c r="GX14" s="9">
        <v>4.4859999999999998</v>
      </c>
      <c r="GY14" s="9">
        <v>7.4130000000000003</v>
      </c>
      <c r="GZ14" s="9">
        <v>6.4059999999999997</v>
      </c>
      <c r="HA14" s="9">
        <v>2.036</v>
      </c>
      <c r="HB14" s="9">
        <v>4.3689999999999998</v>
      </c>
      <c r="HC14" s="9">
        <v>5.4939999999999998</v>
      </c>
      <c r="HD14" s="9">
        <v>2.4500000000000002</v>
      </c>
      <c r="HE14" s="9">
        <v>3.044</v>
      </c>
    </row>
    <row r="15" spans="1:213">
      <c r="A15" s="10">
        <v>43497</v>
      </c>
      <c r="B15" s="9">
        <v>325.80500000000001</v>
      </c>
      <c r="C15" s="9">
        <v>720.18700000000001</v>
      </c>
      <c r="D15" s="9">
        <v>772.447</v>
      </c>
      <c r="E15" s="9">
        <v>218.607</v>
      </c>
      <c r="F15" s="9">
        <v>553.84</v>
      </c>
      <c r="G15" s="9">
        <v>273.54500000000002</v>
      </c>
      <c r="H15" s="9">
        <v>107.19799999999999</v>
      </c>
      <c r="I15" s="9">
        <v>166.34800000000001</v>
      </c>
      <c r="J15" s="9">
        <v>142.17699999999999</v>
      </c>
      <c r="K15" s="9">
        <v>46.567</v>
      </c>
      <c r="L15" s="9">
        <v>95.61</v>
      </c>
      <c r="M15" s="9">
        <v>131.36799999999999</v>
      </c>
      <c r="N15" s="9">
        <v>60.631</v>
      </c>
      <c r="O15" s="9">
        <v>70.736999999999995</v>
      </c>
      <c r="P15" s="9">
        <v>2455.357</v>
      </c>
      <c r="Q15" s="9">
        <v>1276.7460000000001</v>
      </c>
      <c r="R15" s="9">
        <v>1178.6110000000001</v>
      </c>
      <c r="S15" s="9">
        <v>1681.595</v>
      </c>
      <c r="T15" s="9">
        <v>1044.17</v>
      </c>
      <c r="U15" s="9">
        <v>637.42399999999998</v>
      </c>
      <c r="V15" s="9">
        <v>1454.171</v>
      </c>
      <c r="W15" s="9">
        <v>921.34</v>
      </c>
      <c r="X15" s="9">
        <v>532.83100000000002</v>
      </c>
      <c r="Y15" s="9">
        <v>227.42400000000001</v>
      </c>
      <c r="Z15" s="9">
        <v>122.831</v>
      </c>
      <c r="AA15" s="9">
        <v>104.593</v>
      </c>
      <c r="AB15" s="9">
        <v>208.715</v>
      </c>
      <c r="AC15" s="9">
        <v>110.681</v>
      </c>
      <c r="AD15" s="9">
        <v>98.034000000000006</v>
      </c>
      <c r="AE15" s="9">
        <v>18.707999999999998</v>
      </c>
      <c r="AF15" s="9">
        <v>12.15</v>
      </c>
      <c r="AG15" s="9">
        <v>6.5590000000000002</v>
      </c>
      <c r="AH15" s="9">
        <v>773.76199999999994</v>
      </c>
      <c r="AI15" s="9">
        <v>232.57599999999999</v>
      </c>
      <c r="AJ15" s="9">
        <v>541.18700000000001</v>
      </c>
      <c r="AK15" s="9">
        <v>560.029</v>
      </c>
      <c r="AL15" s="9">
        <v>149.70699999999999</v>
      </c>
      <c r="AM15" s="9">
        <v>410.32100000000003</v>
      </c>
      <c r="AN15" s="9">
        <v>213.73400000000001</v>
      </c>
      <c r="AO15" s="9">
        <v>82.869</v>
      </c>
      <c r="AP15" s="9">
        <v>130.86500000000001</v>
      </c>
      <c r="AQ15" s="9">
        <v>97.697000000000003</v>
      </c>
      <c r="AR15" s="9">
        <v>32.942</v>
      </c>
      <c r="AS15" s="9">
        <v>64.754999999999995</v>
      </c>
      <c r="AT15" s="9">
        <v>116.03700000000001</v>
      </c>
      <c r="AU15" s="9">
        <v>49.926000000000002</v>
      </c>
      <c r="AV15" s="9">
        <v>66.11</v>
      </c>
      <c r="AW15" s="9">
        <v>838.995</v>
      </c>
      <c r="AX15" s="9">
        <v>441.3</v>
      </c>
      <c r="AY15" s="9">
        <v>397.69499999999999</v>
      </c>
      <c r="AZ15" s="9">
        <v>545.33000000000004</v>
      </c>
      <c r="BA15" s="9">
        <v>360.33600000000001</v>
      </c>
      <c r="BB15" s="9">
        <v>184.994</v>
      </c>
      <c r="BC15" s="9">
        <v>468.774</v>
      </c>
      <c r="BD15" s="9">
        <v>310.03100000000001</v>
      </c>
      <c r="BE15" s="9">
        <v>158.74299999999999</v>
      </c>
      <c r="BF15" s="9">
        <v>76.555999999999997</v>
      </c>
      <c r="BG15" s="9">
        <v>50.304000000000002</v>
      </c>
      <c r="BH15" s="9">
        <v>26.251999999999999</v>
      </c>
      <c r="BI15" s="9">
        <v>70.561999999999998</v>
      </c>
      <c r="BJ15" s="9">
        <v>46.000999999999998</v>
      </c>
      <c r="BK15" s="9">
        <v>24.562000000000001</v>
      </c>
      <c r="BL15" s="9">
        <v>5.9939999999999998</v>
      </c>
      <c r="BM15" s="9">
        <v>4.3040000000000003</v>
      </c>
      <c r="BN15" s="9">
        <v>1.69</v>
      </c>
      <c r="BO15" s="9">
        <v>293.66500000000002</v>
      </c>
      <c r="BP15" s="9">
        <v>80.965000000000003</v>
      </c>
      <c r="BQ15" s="9">
        <v>212.70099999999999</v>
      </c>
      <c r="BR15" s="9">
        <v>221.57300000000001</v>
      </c>
      <c r="BS15" s="9">
        <v>54.343000000000004</v>
      </c>
      <c r="BT15" s="9">
        <v>167.23</v>
      </c>
      <c r="BU15" s="9">
        <v>72.091999999999999</v>
      </c>
      <c r="BV15" s="9">
        <v>26.622</v>
      </c>
      <c r="BW15" s="9">
        <v>45.47</v>
      </c>
      <c r="BX15" s="9">
        <v>35.35</v>
      </c>
      <c r="BY15" s="9">
        <v>9.7609999999999992</v>
      </c>
      <c r="BZ15" s="9">
        <v>25.588999999999999</v>
      </c>
      <c r="CA15" s="9">
        <v>36.741999999999997</v>
      </c>
      <c r="CB15" s="9">
        <v>16.86</v>
      </c>
      <c r="CC15" s="9">
        <v>19.882000000000001</v>
      </c>
      <c r="CD15" s="9">
        <v>1297.1189999999999</v>
      </c>
      <c r="CE15" s="9">
        <v>692.45500000000004</v>
      </c>
      <c r="CF15" s="9">
        <v>604.66399999999999</v>
      </c>
      <c r="CG15" s="9">
        <v>895.56299999999999</v>
      </c>
      <c r="CH15" s="9">
        <v>579.34</v>
      </c>
      <c r="CI15" s="9">
        <v>316.22300000000001</v>
      </c>
      <c r="CJ15" s="9">
        <v>764.03800000000001</v>
      </c>
      <c r="CK15" s="9">
        <v>494.745</v>
      </c>
      <c r="CL15" s="9">
        <v>269.29199999999997</v>
      </c>
      <c r="CM15" s="9">
        <v>131.52500000000001</v>
      </c>
      <c r="CN15" s="9">
        <v>84.593999999999994</v>
      </c>
      <c r="CO15" s="9">
        <v>46.930999999999997</v>
      </c>
      <c r="CP15" s="9">
        <v>119.748</v>
      </c>
      <c r="CQ15" s="9">
        <v>74.415000000000006</v>
      </c>
      <c r="CR15" s="9">
        <v>45.332999999999998</v>
      </c>
      <c r="CS15" s="9">
        <v>11.776999999999999</v>
      </c>
      <c r="CT15" s="9">
        <v>10.179</v>
      </c>
      <c r="CU15" s="9">
        <v>1.5980000000000001</v>
      </c>
      <c r="CV15" s="9">
        <v>401.55700000000002</v>
      </c>
      <c r="CW15" s="9">
        <v>113.116</v>
      </c>
      <c r="CX15" s="9">
        <v>288.44099999999997</v>
      </c>
      <c r="CY15" s="9">
        <v>290.714</v>
      </c>
      <c r="CZ15" s="9">
        <v>74.260000000000005</v>
      </c>
      <c r="DA15" s="9">
        <v>216.45400000000001</v>
      </c>
      <c r="DB15" s="9">
        <v>110.843</v>
      </c>
      <c r="DC15" s="9">
        <v>38.856000000000002</v>
      </c>
      <c r="DD15" s="9">
        <v>71.986999999999995</v>
      </c>
      <c r="DE15" s="9">
        <v>50.314</v>
      </c>
      <c r="DF15" s="9">
        <v>12.814</v>
      </c>
      <c r="DG15" s="9">
        <v>37.500999999999998</v>
      </c>
      <c r="DH15" s="9">
        <v>60.527999999999999</v>
      </c>
      <c r="DI15" s="9">
        <v>26.042000000000002</v>
      </c>
      <c r="DJ15" s="9">
        <v>34.485999999999997</v>
      </c>
      <c r="DK15" s="9">
        <v>250.7</v>
      </c>
      <c r="DL15" s="9">
        <v>131.68100000000001</v>
      </c>
      <c r="DM15" s="9">
        <v>119.01900000000001</v>
      </c>
      <c r="DN15" s="9">
        <v>159.411</v>
      </c>
      <c r="DO15" s="9">
        <v>103.20699999999999</v>
      </c>
      <c r="DP15" s="9">
        <v>56.204000000000001</v>
      </c>
      <c r="DQ15" s="9">
        <v>126.175</v>
      </c>
      <c r="DR15" s="9">
        <v>82.281999999999996</v>
      </c>
      <c r="DS15" s="9">
        <v>43.893999999999998</v>
      </c>
      <c r="DT15" s="9">
        <v>33.235999999999997</v>
      </c>
      <c r="DU15" s="9">
        <v>20.925000000000001</v>
      </c>
      <c r="DV15" s="9">
        <v>12.311</v>
      </c>
      <c r="DW15" s="9">
        <v>31.48</v>
      </c>
      <c r="DX15" s="9">
        <v>19.850000000000001</v>
      </c>
      <c r="DY15" s="9">
        <v>11.63</v>
      </c>
      <c r="DZ15" s="9">
        <v>1.756</v>
      </c>
      <c r="EA15" s="9">
        <v>1.0760000000000001</v>
      </c>
      <c r="EB15" s="9">
        <v>0.68100000000000005</v>
      </c>
      <c r="EC15" s="9">
        <v>91.287999999999997</v>
      </c>
      <c r="ED15" s="9">
        <v>28.474</v>
      </c>
      <c r="EE15" s="9">
        <v>62.814</v>
      </c>
      <c r="EF15" s="9">
        <v>65.635000000000005</v>
      </c>
      <c r="EG15" s="9">
        <v>19.158999999999999</v>
      </c>
      <c r="EH15" s="9">
        <v>46.475999999999999</v>
      </c>
      <c r="EI15" s="9">
        <v>25.654</v>
      </c>
      <c r="EJ15" s="9">
        <v>9.3149999999999995</v>
      </c>
      <c r="EK15" s="9">
        <v>16.338000000000001</v>
      </c>
      <c r="EL15" s="9">
        <v>12.848000000000001</v>
      </c>
      <c r="EM15" s="9">
        <v>4.0469999999999997</v>
      </c>
      <c r="EN15" s="9">
        <v>8.8010000000000002</v>
      </c>
      <c r="EO15" s="9">
        <v>12.805999999999999</v>
      </c>
      <c r="EP15" s="9">
        <v>5.2679999999999998</v>
      </c>
      <c r="EQ15" s="9">
        <v>7.5369999999999999</v>
      </c>
      <c r="ER15" s="9">
        <v>107.068</v>
      </c>
      <c r="ES15" s="9">
        <v>55.256999999999998</v>
      </c>
      <c r="ET15" s="9">
        <v>51.811</v>
      </c>
      <c r="EU15" s="9">
        <v>88.099000000000004</v>
      </c>
      <c r="EV15" s="9">
        <v>48.597000000000001</v>
      </c>
      <c r="EW15" s="9">
        <v>39.502000000000002</v>
      </c>
      <c r="EX15" s="9">
        <v>75.838999999999999</v>
      </c>
      <c r="EY15" s="9">
        <v>41.557000000000002</v>
      </c>
      <c r="EZ15" s="9">
        <v>34.281999999999996</v>
      </c>
      <c r="FA15" s="9">
        <v>12.260999999999999</v>
      </c>
      <c r="FB15" s="9">
        <v>7.0410000000000004</v>
      </c>
      <c r="FC15" s="9">
        <v>5.22</v>
      </c>
      <c r="FD15" s="9">
        <v>11.587999999999999</v>
      </c>
      <c r="FE15" s="9">
        <v>6.5339999999999998</v>
      </c>
      <c r="FF15" s="9">
        <v>5.0540000000000003</v>
      </c>
      <c r="FG15" s="9">
        <v>0.67200000000000004</v>
      </c>
      <c r="FH15" s="9">
        <v>0.50700000000000001</v>
      </c>
      <c r="FI15" s="9">
        <v>0.16500000000000001</v>
      </c>
      <c r="FJ15" s="9">
        <v>18.969000000000001</v>
      </c>
      <c r="FK15" s="9">
        <v>6.66</v>
      </c>
      <c r="FL15" s="9">
        <v>12.308999999999999</v>
      </c>
      <c r="FM15" s="9">
        <v>14.066000000000001</v>
      </c>
      <c r="FN15" s="9">
        <v>4.6559999999999997</v>
      </c>
      <c r="FO15" s="9">
        <v>9.41</v>
      </c>
      <c r="FP15" s="9">
        <v>4.9029999999999996</v>
      </c>
      <c r="FQ15" s="9">
        <v>2.004</v>
      </c>
      <c r="FR15" s="9">
        <v>2.899</v>
      </c>
      <c r="FS15" s="9">
        <v>1.76</v>
      </c>
      <c r="FT15" s="9">
        <v>0.59099999999999997</v>
      </c>
      <c r="FU15" s="9">
        <v>1.1679999999999999</v>
      </c>
      <c r="FV15" s="9">
        <v>3.1429999999999998</v>
      </c>
      <c r="FW15" s="9">
        <v>1.413</v>
      </c>
      <c r="FX15" s="9">
        <v>1.73</v>
      </c>
      <c r="FY15" s="9">
        <v>228.78299999999999</v>
      </c>
      <c r="FZ15" s="9">
        <v>115.706</v>
      </c>
      <c r="GA15" s="9">
        <v>113.077</v>
      </c>
      <c r="GB15" s="9">
        <v>164.779</v>
      </c>
      <c r="GC15" s="9">
        <v>95.194999999999993</v>
      </c>
      <c r="GD15" s="9">
        <v>69.584000000000003</v>
      </c>
      <c r="GE15" s="9">
        <v>136.374</v>
      </c>
      <c r="GF15" s="9">
        <v>79.405000000000001</v>
      </c>
      <c r="GG15" s="9">
        <v>56.969000000000001</v>
      </c>
      <c r="GH15" s="9">
        <v>28.405000000000001</v>
      </c>
      <c r="GI15" s="9">
        <v>15.791</v>
      </c>
      <c r="GJ15" s="9">
        <v>12.615</v>
      </c>
      <c r="GK15" s="9">
        <v>27.898</v>
      </c>
      <c r="GL15" s="9">
        <v>15.496</v>
      </c>
      <c r="GM15" s="9">
        <v>12.401999999999999</v>
      </c>
      <c r="GN15" s="9">
        <v>0.50700000000000001</v>
      </c>
      <c r="GO15" s="9">
        <v>0.29499999999999998</v>
      </c>
      <c r="GP15" s="9">
        <v>0.21299999999999999</v>
      </c>
      <c r="GQ15" s="9">
        <v>64.004000000000005</v>
      </c>
      <c r="GR15" s="9">
        <v>20.510999999999999</v>
      </c>
      <c r="GS15" s="9">
        <v>43.493000000000002</v>
      </c>
      <c r="GT15" s="9">
        <v>50.75</v>
      </c>
      <c r="GU15" s="9">
        <v>15.266999999999999</v>
      </c>
      <c r="GV15" s="9">
        <v>35.481999999999999</v>
      </c>
      <c r="GW15" s="9">
        <v>13.254</v>
      </c>
      <c r="GX15" s="9">
        <v>5.2430000000000003</v>
      </c>
      <c r="GY15" s="9">
        <v>8.0109999999999992</v>
      </c>
      <c r="GZ15" s="9">
        <v>7.2469999999999999</v>
      </c>
      <c r="HA15" s="9">
        <v>3.282</v>
      </c>
      <c r="HB15" s="9">
        <v>3.9649999999999999</v>
      </c>
      <c r="HC15" s="9">
        <v>6.0069999999999997</v>
      </c>
      <c r="HD15" s="9">
        <v>1.9610000000000001</v>
      </c>
      <c r="HE15" s="9">
        <v>4.0460000000000003</v>
      </c>
    </row>
    <row r="16" spans="1:213">
      <c r="A16" s="10">
        <v>43862</v>
      </c>
      <c r="B16" s="9">
        <v>341.87900000000002</v>
      </c>
      <c r="C16" s="9">
        <v>748.63099999999997</v>
      </c>
      <c r="D16" s="9">
        <v>815.34900000000005</v>
      </c>
      <c r="E16" s="9">
        <v>235.09100000000001</v>
      </c>
      <c r="F16" s="9">
        <v>580.25900000000001</v>
      </c>
      <c r="G16" s="9">
        <v>275.16000000000003</v>
      </c>
      <c r="H16" s="9">
        <v>106.788</v>
      </c>
      <c r="I16" s="9">
        <v>168.37200000000001</v>
      </c>
      <c r="J16" s="9">
        <v>144.89500000000001</v>
      </c>
      <c r="K16" s="9">
        <v>48.664000000000001</v>
      </c>
      <c r="L16" s="9">
        <v>96.230999999999995</v>
      </c>
      <c r="M16" s="9">
        <v>130.26499999999999</v>
      </c>
      <c r="N16" s="9">
        <v>58.124000000000002</v>
      </c>
      <c r="O16" s="9">
        <v>72.141000000000005</v>
      </c>
      <c r="P16" s="9">
        <v>2497.7130000000002</v>
      </c>
      <c r="Q16" s="9">
        <v>1283.088</v>
      </c>
      <c r="R16" s="9">
        <v>1214.625</v>
      </c>
      <c r="S16" s="9">
        <v>1688.2650000000001</v>
      </c>
      <c r="T16" s="9">
        <v>1034.6130000000001</v>
      </c>
      <c r="U16" s="9">
        <v>653.65200000000004</v>
      </c>
      <c r="V16" s="9">
        <v>1420.5509999999999</v>
      </c>
      <c r="W16" s="9">
        <v>866.73500000000001</v>
      </c>
      <c r="X16" s="9">
        <v>553.81500000000005</v>
      </c>
      <c r="Y16" s="9">
        <v>267.714</v>
      </c>
      <c r="Z16" s="9">
        <v>167.87799999999999</v>
      </c>
      <c r="AA16" s="9">
        <v>99.835999999999999</v>
      </c>
      <c r="AB16" s="9">
        <v>252.83099999999999</v>
      </c>
      <c r="AC16" s="9">
        <v>156.654</v>
      </c>
      <c r="AD16" s="9">
        <v>96.177000000000007</v>
      </c>
      <c r="AE16" s="9">
        <v>14.882999999999999</v>
      </c>
      <c r="AF16" s="9">
        <v>11.224</v>
      </c>
      <c r="AG16" s="9">
        <v>3.6589999999999998</v>
      </c>
      <c r="AH16" s="9">
        <v>809.44899999999996</v>
      </c>
      <c r="AI16" s="9">
        <v>248.47499999999999</v>
      </c>
      <c r="AJ16" s="9">
        <v>560.97299999999996</v>
      </c>
      <c r="AK16" s="9">
        <v>589.18899999999996</v>
      </c>
      <c r="AL16" s="9">
        <v>166.26</v>
      </c>
      <c r="AM16" s="9">
        <v>422.92899999999997</v>
      </c>
      <c r="AN16" s="9">
        <v>220.26</v>
      </c>
      <c r="AO16" s="9">
        <v>82.215000000000003</v>
      </c>
      <c r="AP16" s="9">
        <v>138.04400000000001</v>
      </c>
      <c r="AQ16" s="9">
        <v>111.304</v>
      </c>
      <c r="AR16" s="9">
        <v>33.959000000000003</v>
      </c>
      <c r="AS16" s="9">
        <v>77.344999999999999</v>
      </c>
      <c r="AT16" s="9">
        <v>108.956</v>
      </c>
      <c r="AU16" s="9">
        <v>48.256</v>
      </c>
      <c r="AV16" s="9">
        <v>60.7</v>
      </c>
      <c r="AW16" s="9">
        <v>844.09699999999998</v>
      </c>
      <c r="AX16" s="9">
        <v>432.66500000000002</v>
      </c>
      <c r="AY16" s="9">
        <v>411.43200000000002</v>
      </c>
      <c r="AZ16" s="9">
        <v>535.99400000000003</v>
      </c>
      <c r="BA16" s="9">
        <v>341.06099999999998</v>
      </c>
      <c r="BB16" s="9">
        <v>194.934</v>
      </c>
      <c r="BC16" s="9">
        <v>458.166</v>
      </c>
      <c r="BD16" s="9">
        <v>292.95800000000003</v>
      </c>
      <c r="BE16" s="9">
        <v>165.208</v>
      </c>
      <c r="BF16" s="9">
        <v>77.828000000000003</v>
      </c>
      <c r="BG16" s="9">
        <v>48.103000000000002</v>
      </c>
      <c r="BH16" s="9">
        <v>29.725999999999999</v>
      </c>
      <c r="BI16" s="9">
        <v>71.721999999999994</v>
      </c>
      <c r="BJ16" s="9">
        <v>43.027000000000001</v>
      </c>
      <c r="BK16" s="9">
        <v>28.695</v>
      </c>
      <c r="BL16" s="9">
        <v>6.1059999999999999</v>
      </c>
      <c r="BM16" s="9">
        <v>5.0759999999999996</v>
      </c>
      <c r="BN16" s="9">
        <v>1.0309999999999999</v>
      </c>
      <c r="BO16" s="9">
        <v>308.10300000000001</v>
      </c>
      <c r="BP16" s="9">
        <v>91.605000000000004</v>
      </c>
      <c r="BQ16" s="9">
        <v>216.49799999999999</v>
      </c>
      <c r="BR16" s="9">
        <v>223.54499999999999</v>
      </c>
      <c r="BS16" s="9">
        <v>59.286999999999999</v>
      </c>
      <c r="BT16" s="9">
        <v>164.25800000000001</v>
      </c>
      <c r="BU16" s="9">
        <v>84.558000000000007</v>
      </c>
      <c r="BV16" s="9">
        <v>32.317999999999998</v>
      </c>
      <c r="BW16" s="9">
        <v>52.24</v>
      </c>
      <c r="BX16" s="9">
        <v>38.598999999999997</v>
      </c>
      <c r="BY16" s="9">
        <v>11.500999999999999</v>
      </c>
      <c r="BZ16" s="9">
        <v>27.097999999999999</v>
      </c>
      <c r="CA16" s="9">
        <v>45.959000000000003</v>
      </c>
      <c r="CB16" s="9">
        <v>20.817</v>
      </c>
      <c r="CC16" s="9">
        <v>25.141999999999999</v>
      </c>
      <c r="CD16" s="9">
        <v>1337.047</v>
      </c>
      <c r="CE16" s="9">
        <v>713.33799999999997</v>
      </c>
      <c r="CF16" s="9">
        <v>623.70899999999995</v>
      </c>
      <c r="CG16" s="9">
        <v>892.88400000000001</v>
      </c>
      <c r="CH16" s="9">
        <v>578.04</v>
      </c>
      <c r="CI16" s="9">
        <v>314.84399999999999</v>
      </c>
      <c r="CJ16" s="9">
        <v>758.65200000000004</v>
      </c>
      <c r="CK16" s="9">
        <v>492.67399999999998</v>
      </c>
      <c r="CL16" s="9">
        <v>265.97800000000001</v>
      </c>
      <c r="CM16" s="9">
        <v>134.232</v>
      </c>
      <c r="CN16" s="9">
        <v>85.366</v>
      </c>
      <c r="CO16" s="9">
        <v>48.866</v>
      </c>
      <c r="CP16" s="9">
        <v>124.71299999999999</v>
      </c>
      <c r="CQ16" s="9">
        <v>76.67</v>
      </c>
      <c r="CR16" s="9">
        <v>48.042999999999999</v>
      </c>
      <c r="CS16" s="9">
        <v>9.5190000000000001</v>
      </c>
      <c r="CT16" s="9">
        <v>8.6959999999999997</v>
      </c>
      <c r="CU16" s="9">
        <v>0.82299999999999995</v>
      </c>
      <c r="CV16" s="9">
        <v>444.16300000000001</v>
      </c>
      <c r="CW16" s="9">
        <v>135.298</v>
      </c>
      <c r="CX16" s="9">
        <v>308.86500000000001</v>
      </c>
      <c r="CY16" s="9">
        <v>323.50400000000002</v>
      </c>
      <c r="CZ16" s="9">
        <v>87.736000000000004</v>
      </c>
      <c r="DA16" s="9">
        <v>235.768</v>
      </c>
      <c r="DB16" s="9">
        <v>120.65900000000001</v>
      </c>
      <c r="DC16" s="9">
        <v>47.561999999999998</v>
      </c>
      <c r="DD16" s="9">
        <v>73.096999999999994</v>
      </c>
      <c r="DE16" s="9">
        <v>57.19</v>
      </c>
      <c r="DF16" s="9">
        <v>19.12</v>
      </c>
      <c r="DG16" s="9">
        <v>38.07</v>
      </c>
      <c r="DH16" s="9">
        <v>63.469000000000001</v>
      </c>
      <c r="DI16" s="9">
        <v>28.442</v>
      </c>
      <c r="DJ16" s="9">
        <v>35.027000000000001</v>
      </c>
      <c r="DK16" s="9">
        <v>262.34199999999998</v>
      </c>
      <c r="DL16" s="9">
        <v>137.661</v>
      </c>
      <c r="DM16" s="9">
        <v>124.682</v>
      </c>
      <c r="DN16" s="9">
        <v>160.08600000000001</v>
      </c>
      <c r="DO16" s="9">
        <v>103.752</v>
      </c>
      <c r="DP16" s="9">
        <v>56.334000000000003</v>
      </c>
      <c r="DQ16" s="9">
        <v>127.078</v>
      </c>
      <c r="DR16" s="9">
        <v>82.507000000000005</v>
      </c>
      <c r="DS16" s="9">
        <v>44.570999999999998</v>
      </c>
      <c r="DT16" s="9">
        <v>33.008000000000003</v>
      </c>
      <c r="DU16" s="9">
        <v>21.245000000000001</v>
      </c>
      <c r="DV16" s="9">
        <v>11.763</v>
      </c>
      <c r="DW16" s="9">
        <v>30.631</v>
      </c>
      <c r="DX16" s="9">
        <v>19.373999999999999</v>
      </c>
      <c r="DY16" s="9">
        <v>11.257</v>
      </c>
      <c r="DZ16" s="9">
        <v>2.3769999999999998</v>
      </c>
      <c r="EA16" s="9">
        <v>1.871</v>
      </c>
      <c r="EB16" s="9">
        <v>0.50600000000000001</v>
      </c>
      <c r="EC16" s="9">
        <v>102.256</v>
      </c>
      <c r="ED16" s="9">
        <v>33.908000000000001</v>
      </c>
      <c r="EE16" s="9">
        <v>68.347999999999999</v>
      </c>
      <c r="EF16" s="9">
        <v>71.867999999999995</v>
      </c>
      <c r="EG16" s="9">
        <v>22.062999999999999</v>
      </c>
      <c r="EH16" s="9">
        <v>49.805</v>
      </c>
      <c r="EI16" s="9">
        <v>30.388000000000002</v>
      </c>
      <c r="EJ16" s="9">
        <v>11.845000000000001</v>
      </c>
      <c r="EK16" s="9">
        <v>18.542000000000002</v>
      </c>
      <c r="EL16" s="9">
        <v>15.536</v>
      </c>
      <c r="EM16" s="9">
        <v>6.3410000000000002</v>
      </c>
      <c r="EN16" s="9">
        <v>9.1940000000000008</v>
      </c>
      <c r="EO16" s="9">
        <v>14.852</v>
      </c>
      <c r="EP16" s="9">
        <v>5.5039999999999996</v>
      </c>
      <c r="EQ16" s="9">
        <v>9.3480000000000008</v>
      </c>
      <c r="ER16" s="9">
        <v>106.55800000000001</v>
      </c>
      <c r="ES16" s="9">
        <v>54.067</v>
      </c>
      <c r="ET16" s="9">
        <v>52.49</v>
      </c>
      <c r="EU16" s="9">
        <v>84.216999999999999</v>
      </c>
      <c r="EV16" s="9">
        <v>46.904000000000003</v>
      </c>
      <c r="EW16" s="9">
        <v>37.313000000000002</v>
      </c>
      <c r="EX16" s="9">
        <v>70.584000000000003</v>
      </c>
      <c r="EY16" s="9">
        <v>39.256999999999998</v>
      </c>
      <c r="EZ16" s="9">
        <v>31.326000000000001</v>
      </c>
      <c r="FA16" s="9">
        <v>13.632999999999999</v>
      </c>
      <c r="FB16" s="9">
        <v>7.6459999999999999</v>
      </c>
      <c r="FC16" s="9">
        <v>5.9870000000000001</v>
      </c>
      <c r="FD16" s="9">
        <v>12.875999999999999</v>
      </c>
      <c r="FE16" s="9">
        <v>6.9980000000000002</v>
      </c>
      <c r="FF16" s="9">
        <v>5.8780000000000001</v>
      </c>
      <c r="FG16" s="9">
        <v>0.75700000000000001</v>
      </c>
      <c r="FH16" s="9">
        <v>0.64800000000000002</v>
      </c>
      <c r="FI16" s="9">
        <v>0.109</v>
      </c>
      <c r="FJ16" s="9">
        <v>22.341000000000001</v>
      </c>
      <c r="FK16" s="9">
        <v>7.1639999999999997</v>
      </c>
      <c r="FL16" s="9">
        <v>15.177</v>
      </c>
      <c r="FM16" s="9">
        <v>16.177</v>
      </c>
      <c r="FN16" s="9">
        <v>5.0259999999999998</v>
      </c>
      <c r="FO16" s="9">
        <v>11.151</v>
      </c>
      <c r="FP16" s="9">
        <v>6.1639999999999997</v>
      </c>
      <c r="FQ16" s="9">
        <v>2.1379999999999999</v>
      </c>
      <c r="FR16" s="9">
        <v>4.0259999999999998</v>
      </c>
      <c r="FS16" s="9">
        <v>1.4530000000000001</v>
      </c>
      <c r="FT16" s="9">
        <v>0.38400000000000001</v>
      </c>
      <c r="FU16" s="9">
        <v>1.0680000000000001</v>
      </c>
      <c r="FV16" s="9">
        <v>4.7110000000000003</v>
      </c>
      <c r="FW16" s="9">
        <v>1.754</v>
      </c>
      <c r="FX16" s="9">
        <v>2.9580000000000002</v>
      </c>
      <c r="FY16" s="9">
        <v>236.65799999999999</v>
      </c>
      <c r="FZ16" s="9">
        <v>120.902</v>
      </c>
      <c r="GA16" s="9">
        <v>115.756</v>
      </c>
      <c r="GB16" s="9">
        <v>173.428</v>
      </c>
      <c r="GC16" s="9">
        <v>102.601</v>
      </c>
      <c r="GD16" s="9">
        <v>70.826999999999998</v>
      </c>
      <c r="GE16" s="9">
        <v>144.839</v>
      </c>
      <c r="GF16" s="9">
        <v>86.489000000000004</v>
      </c>
      <c r="GG16" s="9">
        <v>58.35</v>
      </c>
      <c r="GH16" s="9">
        <v>28.588999999999999</v>
      </c>
      <c r="GI16" s="9">
        <v>16.111999999999998</v>
      </c>
      <c r="GJ16" s="9">
        <v>12.477</v>
      </c>
      <c r="GK16" s="9">
        <v>28.05</v>
      </c>
      <c r="GL16" s="9">
        <v>15.573</v>
      </c>
      <c r="GM16" s="9">
        <v>12.477</v>
      </c>
      <c r="GN16" s="9">
        <v>0.53900000000000003</v>
      </c>
      <c r="GO16" s="9">
        <v>0.53900000000000003</v>
      </c>
      <c r="GP16" s="9">
        <v>0</v>
      </c>
      <c r="GQ16" s="9">
        <v>63.23</v>
      </c>
      <c r="GR16" s="9">
        <v>18.300999999999998</v>
      </c>
      <c r="GS16" s="9">
        <v>44.93</v>
      </c>
      <c r="GT16" s="9">
        <v>50.854999999999997</v>
      </c>
      <c r="GU16" s="9">
        <v>13.58</v>
      </c>
      <c r="GV16" s="9">
        <v>37.274999999999999</v>
      </c>
      <c r="GW16" s="9">
        <v>12.375999999999999</v>
      </c>
      <c r="GX16" s="9">
        <v>4.7210000000000001</v>
      </c>
      <c r="GY16" s="9">
        <v>7.6550000000000002</v>
      </c>
      <c r="GZ16" s="9">
        <v>7.1269999999999998</v>
      </c>
      <c r="HA16" s="9">
        <v>2.0259999999999998</v>
      </c>
      <c r="HB16" s="9">
        <v>5.101</v>
      </c>
      <c r="HC16" s="9">
        <v>5.2489999999999997</v>
      </c>
      <c r="HD16" s="9">
        <v>2.6949999999999998</v>
      </c>
      <c r="HE16" s="9">
        <v>2.5539999999999998</v>
      </c>
    </row>
    <row r="17" spans="1:213">
      <c r="A17" s="10">
        <v>44228</v>
      </c>
      <c r="B17" s="9">
        <v>334.815</v>
      </c>
      <c r="C17" s="9">
        <v>705.43</v>
      </c>
      <c r="D17" s="9">
        <v>795.86900000000003</v>
      </c>
      <c r="E17" s="9">
        <v>237.02099999999999</v>
      </c>
      <c r="F17" s="9">
        <v>558.84799999999996</v>
      </c>
      <c r="G17" s="9">
        <v>244.376</v>
      </c>
      <c r="H17" s="9">
        <v>97.793000000000006</v>
      </c>
      <c r="I17" s="9">
        <v>146.58199999999999</v>
      </c>
      <c r="J17" s="9">
        <v>114.41800000000001</v>
      </c>
      <c r="K17" s="9">
        <v>37.015000000000001</v>
      </c>
      <c r="L17" s="9">
        <v>77.403999999999996</v>
      </c>
      <c r="M17" s="9">
        <v>129.95699999999999</v>
      </c>
      <c r="N17" s="9">
        <v>60.779000000000003</v>
      </c>
      <c r="O17" s="9">
        <v>69.179000000000002</v>
      </c>
      <c r="P17" s="9">
        <v>2535.6570000000002</v>
      </c>
      <c r="Q17" s="9">
        <v>1307.8599999999999</v>
      </c>
      <c r="R17" s="9">
        <v>1227.797</v>
      </c>
      <c r="S17" s="9">
        <v>1737.03</v>
      </c>
      <c r="T17" s="9">
        <v>1062.912</v>
      </c>
      <c r="U17" s="9">
        <v>674.11800000000005</v>
      </c>
      <c r="V17" s="9">
        <v>1514.8389999999999</v>
      </c>
      <c r="W17" s="9">
        <v>938.75699999999995</v>
      </c>
      <c r="X17" s="9">
        <v>576.08199999999999</v>
      </c>
      <c r="Y17" s="9">
        <v>222.191</v>
      </c>
      <c r="Z17" s="9">
        <v>124.155</v>
      </c>
      <c r="AA17" s="9">
        <v>98.036000000000001</v>
      </c>
      <c r="AB17" s="9">
        <v>203.56700000000001</v>
      </c>
      <c r="AC17" s="9">
        <v>111.25</v>
      </c>
      <c r="AD17" s="9">
        <v>92.316999999999993</v>
      </c>
      <c r="AE17" s="9">
        <v>18.623999999999999</v>
      </c>
      <c r="AF17" s="9">
        <v>12.904</v>
      </c>
      <c r="AG17" s="9">
        <v>5.72</v>
      </c>
      <c r="AH17" s="9">
        <v>798.62699999999995</v>
      </c>
      <c r="AI17" s="9">
        <v>244.94900000000001</v>
      </c>
      <c r="AJ17" s="9">
        <v>553.67899999999997</v>
      </c>
      <c r="AK17" s="9">
        <v>584.09299999999996</v>
      </c>
      <c r="AL17" s="9">
        <v>158.17099999999999</v>
      </c>
      <c r="AM17" s="9">
        <v>425.92099999999999</v>
      </c>
      <c r="AN17" s="9">
        <v>214.53399999999999</v>
      </c>
      <c r="AO17" s="9">
        <v>86.777000000000001</v>
      </c>
      <c r="AP17" s="9">
        <v>127.75700000000001</v>
      </c>
      <c r="AQ17" s="9">
        <v>100.61499999999999</v>
      </c>
      <c r="AR17" s="9">
        <v>31.509</v>
      </c>
      <c r="AS17" s="9">
        <v>69.105999999999995</v>
      </c>
      <c r="AT17" s="9">
        <v>113.919</v>
      </c>
      <c r="AU17" s="9">
        <v>55.268000000000001</v>
      </c>
      <c r="AV17" s="9">
        <v>58.651000000000003</v>
      </c>
      <c r="AW17" s="9">
        <v>845.03399999999999</v>
      </c>
      <c r="AX17" s="9">
        <v>440.22199999999998</v>
      </c>
      <c r="AY17" s="9">
        <v>404.81200000000001</v>
      </c>
      <c r="AZ17" s="9">
        <v>550.673</v>
      </c>
      <c r="BA17" s="9">
        <v>344.52100000000002</v>
      </c>
      <c r="BB17" s="9">
        <v>206.15199999999999</v>
      </c>
      <c r="BC17" s="9">
        <v>478.88400000000001</v>
      </c>
      <c r="BD17" s="9">
        <v>302.33</v>
      </c>
      <c r="BE17" s="9">
        <v>176.554</v>
      </c>
      <c r="BF17" s="9">
        <v>71.789000000000001</v>
      </c>
      <c r="BG17" s="9">
        <v>42.191000000000003</v>
      </c>
      <c r="BH17" s="9">
        <v>29.597999999999999</v>
      </c>
      <c r="BI17" s="9">
        <v>64.442999999999998</v>
      </c>
      <c r="BJ17" s="9">
        <v>36.741</v>
      </c>
      <c r="BK17" s="9">
        <v>27.701000000000001</v>
      </c>
      <c r="BL17" s="9">
        <v>7.3460000000000001</v>
      </c>
      <c r="BM17" s="9">
        <v>5.45</v>
      </c>
      <c r="BN17" s="9">
        <v>1.8959999999999999</v>
      </c>
      <c r="BO17" s="9">
        <v>294.36099999999999</v>
      </c>
      <c r="BP17" s="9">
        <v>95.700999999999993</v>
      </c>
      <c r="BQ17" s="9">
        <v>198.661</v>
      </c>
      <c r="BR17" s="9">
        <v>224.62100000000001</v>
      </c>
      <c r="BS17" s="9">
        <v>65.034000000000006</v>
      </c>
      <c r="BT17" s="9">
        <v>159.58799999999999</v>
      </c>
      <c r="BU17" s="9">
        <v>69.739999999999995</v>
      </c>
      <c r="BV17" s="9">
        <v>30.667000000000002</v>
      </c>
      <c r="BW17" s="9">
        <v>39.073</v>
      </c>
      <c r="BX17" s="9">
        <v>34.158999999999999</v>
      </c>
      <c r="BY17" s="9">
        <v>11.129</v>
      </c>
      <c r="BZ17" s="9">
        <v>23.030999999999999</v>
      </c>
      <c r="CA17" s="9">
        <v>35.58</v>
      </c>
      <c r="CB17" s="9">
        <v>19.538</v>
      </c>
      <c r="CC17" s="9">
        <v>16.042000000000002</v>
      </c>
      <c r="CD17" s="9">
        <v>1337.4390000000001</v>
      </c>
      <c r="CE17" s="9">
        <v>706.49099999999999</v>
      </c>
      <c r="CF17" s="9">
        <v>630.94799999999998</v>
      </c>
      <c r="CG17" s="9">
        <v>898.26800000000003</v>
      </c>
      <c r="CH17" s="9">
        <v>589.28800000000001</v>
      </c>
      <c r="CI17" s="9">
        <v>308.98</v>
      </c>
      <c r="CJ17" s="9">
        <v>719.15700000000004</v>
      </c>
      <c r="CK17" s="9">
        <v>473.99799999999999</v>
      </c>
      <c r="CL17" s="9">
        <v>245.15899999999999</v>
      </c>
      <c r="CM17" s="9">
        <v>179.11099999999999</v>
      </c>
      <c r="CN17" s="9">
        <v>115.29</v>
      </c>
      <c r="CO17" s="9">
        <v>63.820999999999998</v>
      </c>
      <c r="CP17" s="9">
        <v>159.54499999999999</v>
      </c>
      <c r="CQ17" s="9">
        <v>102.986</v>
      </c>
      <c r="CR17" s="9">
        <v>56.558999999999997</v>
      </c>
      <c r="CS17" s="9">
        <v>19.565999999999999</v>
      </c>
      <c r="CT17" s="9">
        <v>12.304</v>
      </c>
      <c r="CU17" s="9">
        <v>7.2629999999999999</v>
      </c>
      <c r="CV17" s="9">
        <v>439.17099999999999</v>
      </c>
      <c r="CW17" s="9">
        <v>117.203</v>
      </c>
      <c r="CX17" s="9">
        <v>321.96800000000002</v>
      </c>
      <c r="CY17" s="9">
        <v>348.96100000000001</v>
      </c>
      <c r="CZ17" s="9">
        <v>91.132999999999996</v>
      </c>
      <c r="DA17" s="9">
        <v>257.82799999999997</v>
      </c>
      <c r="DB17" s="9">
        <v>90.21</v>
      </c>
      <c r="DC17" s="9">
        <v>26.07</v>
      </c>
      <c r="DD17" s="9">
        <v>64.14</v>
      </c>
      <c r="DE17" s="9">
        <v>44.673000000000002</v>
      </c>
      <c r="DF17" s="9">
        <v>8.0879999999999992</v>
      </c>
      <c r="DG17" s="9">
        <v>36.584000000000003</v>
      </c>
      <c r="DH17" s="9">
        <v>45.536999999999999</v>
      </c>
      <c r="DI17" s="9">
        <v>17.981000000000002</v>
      </c>
      <c r="DJ17" s="9">
        <v>27.556000000000001</v>
      </c>
      <c r="DK17" s="9">
        <v>266.55799999999999</v>
      </c>
      <c r="DL17" s="9">
        <v>140.03800000000001</v>
      </c>
      <c r="DM17" s="9">
        <v>126.52</v>
      </c>
      <c r="DN17" s="9">
        <v>164.65899999999999</v>
      </c>
      <c r="DO17" s="9">
        <v>107.547</v>
      </c>
      <c r="DP17" s="9">
        <v>57.112000000000002</v>
      </c>
      <c r="DQ17" s="9">
        <v>132.285</v>
      </c>
      <c r="DR17" s="9">
        <v>87.356999999999999</v>
      </c>
      <c r="DS17" s="9">
        <v>44.927999999999997</v>
      </c>
      <c r="DT17" s="9">
        <v>32.375</v>
      </c>
      <c r="DU17" s="9">
        <v>20.190000000000001</v>
      </c>
      <c r="DV17" s="9">
        <v>12.183999999999999</v>
      </c>
      <c r="DW17" s="9">
        <v>30.870999999999999</v>
      </c>
      <c r="DX17" s="9">
        <v>19.013000000000002</v>
      </c>
      <c r="DY17" s="9">
        <v>11.859</v>
      </c>
      <c r="DZ17" s="9">
        <v>1.5029999999999999</v>
      </c>
      <c r="EA17" s="9">
        <v>1.177</v>
      </c>
      <c r="EB17" s="9">
        <v>0.32600000000000001</v>
      </c>
      <c r="EC17" s="9">
        <v>101.899</v>
      </c>
      <c r="ED17" s="9">
        <v>32.491</v>
      </c>
      <c r="EE17" s="9">
        <v>69.408000000000001</v>
      </c>
      <c r="EF17" s="9">
        <v>78.037000000000006</v>
      </c>
      <c r="EG17" s="9">
        <v>21.97</v>
      </c>
      <c r="EH17" s="9">
        <v>56.067</v>
      </c>
      <c r="EI17" s="9">
        <v>23.861000000000001</v>
      </c>
      <c r="EJ17" s="9">
        <v>10.521000000000001</v>
      </c>
      <c r="EK17" s="9">
        <v>13.34</v>
      </c>
      <c r="EL17" s="9">
        <v>10.364000000000001</v>
      </c>
      <c r="EM17" s="9">
        <v>3.085</v>
      </c>
      <c r="EN17" s="9">
        <v>7.2789999999999999</v>
      </c>
      <c r="EO17" s="9">
        <v>13.497</v>
      </c>
      <c r="EP17" s="9">
        <v>7.4359999999999999</v>
      </c>
      <c r="EQ17" s="9">
        <v>6.0609999999999999</v>
      </c>
      <c r="ER17" s="9">
        <v>108.94199999999999</v>
      </c>
      <c r="ES17" s="9">
        <v>55.584000000000003</v>
      </c>
      <c r="ET17" s="9">
        <v>53.359000000000002</v>
      </c>
      <c r="EU17" s="9">
        <v>85.478999999999999</v>
      </c>
      <c r="EV17" s="9">
        <v>47.012999999999998</v>
      </c>
      <c r="EW17" s="9">
        <v>38.465000000000003</v>
      </c>
      <c r="EX17" s="9">
        <v>72.02</v>
      </c>
      <c r="EY17" s="9">
        <v>40.447000000000003</v>
      </c>
      <c r="EZ17" s="9">
        <v>31.573</v>
      </c>
      <c r="FA17" s="9">
        <v>13.459</v>
      </c>
      <c r="FB17" s="9">
        <v>6.5670000000000002</v>
      </c>
      <c r="FC17" s="9">
        <v>6.8920000000000003</v>
      </c>
      <c r="FD17" s="9">
        <v>12.657</v>
      </c>
      <c r="FE17" s="9">
        <v>6.27</v>
      </c>
      <c r="FF17" s="9">
        <v>6.3869999999999996</v>
      </c>
      <c r="FG17" s="9">
        <v>0.80200000000000005</v>
      </c>
      <c r="FH17" s="9">
        <v>0.29699999999999999</v>
      </c>
      <c r="FI17" s="9">
        <v>0.505</v>
      </c>
      <c r="FJ17" s="9">
        <v>23.463999999999999</v>
      </c>
      <c r="FK17" s="9">
        <v>8.57</v>
      </c>
      <c r="FL17" s="9">
        <v>14.893000000000001</v>
      </c>
      <c r="FM17" s="9">
        <v>18.167999999999999</v>
      </c>
      <c r="FN17" s="9">
        <v>5.9649999999999999</v>
      </c>
      <c r="FO17" s="9">
        <v>12.202999999999999</v>
      </c>
      <c r="FP17" s="9">
        <v>5.2960000000000003</v>
      </c>
      <c r="FQ17" s="9">
        <v>2.6059999999999999</v>
      </c>
      <c r="FR17" s="9">
        <v>2.69</v>
      </c>
      <c r="FS17" s="9">
        <v>1.5609999999999999</v>
      </c>
      <c r="FT17" s="9">
        <v>0.66100000000000003</v>
      </c>
      <c r="FU17" s="9">
        <v>0.9</v>
      </c>
      <c r="FV17" s="9">
        <v>3.7349999999999999</v>
      </c>
      <c r="FW17" s="9">
        <v>1.944</v>
      </c>
      <c r="FX17" s="9">
        <v>1.79</v>
      </c>
      <c r="FY17" s="9">
        <v>243.09200000000001</v>
      </c>
      <c r="FZ17" s="9">
        <v>122.798</v>
      </c>
      <c r="GA17" s="9">
        <v>120.294</v>
      </c>
      <c r="GB17" s="9">
        <v>179.905</v>
      </c>
      <c r="GC17" s="9">
        <v>101.003</v>
      </c>
      <c r="GD17" s="9">
        <v>78.902000000000001</v>
      </c>
      <c r="GE17" s="9">
        <v>153.66800000000001</v>
      </c>
      <c r="GF17" s="9">
        <v>88.944999999999993</v>
      </c>
      <c r="GG17" s="9">
        <v>64.724000000000004</v>
      </c>
      <c r="GH17" s="9">
        <v>26.236999999999998</v>
      </c>
      <c r="GI17" s="9">
        <v>12.058</v>
      </c>
      <c r="GJ17" s="9">
        <v>14.178000000000001</v>
      </c>
      <c r="GK17" s="9">
        <v>25.154</v>
      </c>
      <c r="GL17" s="9">
        <v>11.569000000000001</v>
      </c>
      <c r="GM17" s="9">
        <v>13.585000000000001</v>
      </c>
      <c r="GN17" s="9">
        <v>1.083</v>
      </c>
      <c r="GO17" s="9">
        <v>0.48899999999999999</v>
      </c>
      <c r="GP17" s="9">
        <v>0.59299999999999997</v>
      </c>
      <c r="GQ17" s="9">
        <v>63.186999999999998</v>
      </c>
      <c r="GR17" s="9">
        <v>21.795000000000002</v>
      </c>
      <c r="GS17" s="9">
        <v>41.393000000000001</v>
      </c>
      <c r="GT17" s="9">
        <v>50.411000000000001</v>
      </c>
      <c r="GU17" s="9">
        <v>15.459</v>
      </c>
      <c r="GV17" s="9">
        <v>34.951999999999998</v>
      </c>
      <c r="GW17" s="9">
        <v>12.776</v>
      </c>
      <c r="GX17" s="9">
        <v>6.3360000000000003</v>
      </c>
      <c r="GY17" s="9">
        <v>6.44</v>
      </c>
      <c r="GZ17" s="9">
        <v>5.4859999999999998</v>
      </c>
      <c r="HA17" s="9">
        <v>1.837</v>
      </c>
      <c r="HB17" s="9">
        <v>3.649</v>
      </c>
      <c r="HC17" s="9">
        <v>7.29</v>
      </c>
      <c r="HD17" s="9">
        <v>4.4989999999999997</v>
      </c>
      <c r="HE17" s="9">
        <v>2.7909999999999999</v>
      </c>
    </row>
    <row r="18" spans="1:213">
      <c r="A18" s="10">
        <v>44593</v>
      </c>
      <c r="B18" s="9">
        <v>338.93400000000003</v>
      </c>
      <c r="C18" s="9">
        <v>723.32500000000005</v>
      </c>
      <c r="D18" s="9">
        <v>869.52599999999995</v>
      </c>
      <c r="E18" s="9">
        <v>263.96800000000002</v>
      </c>
      <c r="F18" s="9">
        <v>605.55799999999999</v>
      </c>
      <c r="G18" s="9">
        <v>192.73400000000001</v>
      </c>
      <c r="H18" s="9">
        <v>74.966999999999999</v>
      </c>
      <c r="I18" s="9">
        <v>117.767</v>
      </c>
      <c r="J18" s="9">
        <v>102.923</v>
      </c>
      <c r="K18" s="9">
        <v>30.677</v>
      </c>
      <c r="L18" s="9">
        <v>72.247</v>
      </c>
      <c r="M18" s="9">
        <v>89.81</v>
      </c>
      <c r="N18" s="9">
        <v>44.29</v>
      </c>
      <c r="O18" s="9">
        <v>45.52</v>
      </c>
      <c r="P18" s="9">
        <v>2662.556</v>
      </c>
      <c r="Q18" s="9">
        <v>1366.335</v>
      </c>
      <c r="R18" s="9">
        <v>1296.221</v>
      </c>
      <c r="S18" s="9">
        <v>1842.655</v>
      </c>
      <c r="T18" s="9">
        <v>1129.5070000000001</v>
      </c>
      <c r="U18" s="9">
        <v>713.14800000000002</v>
      </c>
      <c r="V18" s="9">
        <v>1584.077</v>
      </c>
      <c r="W18" s="9">
        <v>975.16</v>
      </c>
      <c r="X18" s="9">
        <v>608.91700000000003</v>
      </c>
      <c r="Y18" s="9">
        <v>258.57799999999997</v>
      </c>
      <c r="Z18" s="9">
        <v>154.34700000000001</v>
      </c>
      <c r="AA18" s="9">
        <v>104.23099999999999</v>
      </c>
      <c r="AB18" s="9">
        <v>240.71100000000001</v>
      </c>
      <c r="AC18" s="9">
        <v>143.39599999999999</v>
      </c>
      <c r="AD18" s="9">
        <v>97.314999999999998</v>
      </c>
      <c r="AE18" s="9">
        <v>17.867000000000001</v>
      </c>
      <c r="AF18" s="9">
        <v>10.951000000000001</v>
      </c>
      <c r="AG18" s="9">
        <v>6.9160000000000004</v>
      </c>
      <c r="AH18" s="9">
        <v>819.90099999999995</v>
      </c>
      <c r="AI18" s="9">
        <v>236.828</v>
      </c>
      <c r="AJ18" s="9">
        <v>583.072</v>
      </c>
      <c r="AK18" s="9">
        <v>644.38699999999994</v>
      </c>
      <c r="AL18" s="9">
        <v>165.66800000000001</v>
      </c>
      <c r="AM18" s="9">
        <v>478.71800000000002</v>
      </c>
      <c r="AN18" s="9">
        <v>175.51400000000001</v>
      </c>
      <c r="AO18" s="9">
        <v>71.16</v>
      </c>
      <c r="AP18" s="9">
        <v>104.354</v>
      </c>
      <c r="AQ18" s="9">
        <v>95.555999999999997</v>
      </c>
      <c r="AR18" s="9">
        <v>34.04</v>
      </c>
      <c r="AS18" s="9">
        <v>61.515999999999998</v>
      </c>
      <c r="AT18" s="9">
        <v>79.957999999999998</v>
      </c>
      <c r="AU18" s="9">
        <v>37.119999999999997</v>
      </c>
      <c r="AV18" s="9">
        <v>42.838000000000001</v>
      </c>
      <c r="AW18" s="9">
        <v>885.04200000000003</v>
      </c>
      <c r="AX18" s="9">
        <v>457.14699999999999</v>
      </c>
      <c r="AY18" s="9">
        <v>427.89499999999998</v>
      </c>
      <c r="AZ18" s="9">
        <v>584.91099999999994</v>
      </c>
      <c r="BA18" s="9">
        <v>369.25200000000001</v>
      </c>
      <c r="BB18" s="9">
        <v>215.65899999999999</v>
      </c>
      <c r="BC18" s="9">
        <v>494.96699999999998</v>
      </c>
      <c r="BD18" s="9">
        <v>315.26299999999998</v>
      </c>
      <c r="BE18" s="9">
        <v>179.703</v>
      </c>
      <c r="BF18" s="9">
        <v>89.944999999999993</v>
      </c>
      <c r="BG18" s="9">
        <v>53.988999999999997</v>
      </c>
      <c r="BH18" s="9">
        <v>35.956000000000003</v>
      </c>
      <c r="BI18" s="9">
        <v>80.418000000000006</v>
      </c>
      <c r="BJ18" s="9">
        <v>48.475999999999999</v>
      </c>
      <c r="BK18" s="9">
        <v>31.942</v>
      </c>
      <c r="BL18" s="9">
        <v>9.5259999999999998</v>
      </c>
      <c r="BM18" s="9">
        <v>5.5129999999999999</v>
      </c>
      <c r="BN18" s="9">
        <v>4.0140000000000002</v>
      </c>
      <c r="BO18" s="9">
        <v>300.13</v>
      </c>
      <c r="BP18" s="9">
        <v>87.894999999999996</v>
      </c>
      <c r="BQ18" s="9">
        <v>212.23599999999999</v>
      </c>
      <c r="BR18" s="9">
        <v>237.12200000000001</v>
      </c>
      <c r="BS18" s="9">
        <v>65.87</v>
      </c>
      <c r="BT18" s="9">
        <v>171.251</v>
      </c>
      <c r="BU18" s="9">
        <v>63.009</v>
      </c>
      <c r="BV18" s="9">
        <v>22.024000000000001</v>
      </c>
      <c r="BW18" s="9">
        <v>40.984000000000002</v>
      </c>
      <c r="BX18" s="9">
        <v>34.414999999999999</v>
      </c>
      <c r="BY18" s="9">
        <v>10.750999999999999</v>
      </c>
      <c r="BZ18" s="9">
        <v>23.664000000000001</v>
      </c>
      <c r="CA18" s="9">
        <v>28.594000000000001</v>
      </c>
      <c r="CB18" s="9">
        <v>11.273</v>
      </c>
      <c r="CC18" s="9">
        <v>17.32</v>
      </c>
      <c r="CD18" s="9">
        <v>1432.1949999999999</v>
      </c>
      <c r="CE18" s="9">
        <v>753.30799999999999</v>
      </c>
      <c r="CF18" s="9">
        <v>678.88699999999994</v>
      </c>
      <c r="CG18" s="9">
        <v>975.52499999999998</v>
      </c>
      <c r="CH18" s="9">
        <v>626.57799999999997</v>
      </c>
      <c r="CI18" s="9">
        <v>348.947</v>
      </c>
      <c r="CJ18" s="9">
        <v>819.34500000000003</v>
      </c>
      <c r="CK18" s="9">
        <v>528.33199999999999</v>
      </c>
      <c r="CL18" s="9">
        <v>291.01299999999998</v>
      </c>
      <c r="CM18" s="9">
        <v>156.18</v>
      </c>
      <c r="CN18" s="9">
        <v>98.245999999999995</v>
      </c>
      <c r="CO18" s="9">
        <v>57.933999999999997</v>
      </c>
      <c r="CP18" s="9">
        <v>148.16300000000001</v>
      </c>
      <c r="CQ18" s="9">
        <v>91.56</v>
      </c>
      <c r="CR18" s="9">
        <v>56.603000000000002</v>
      </c>
      <c r="CS18" s="9">
        <v>8.0169999999999995</v>
      </c>
      <c r="CT18" s="9">
        <v>6.6859999999999999</v>
      </c>
      <c r="CU18" s="9">
        <v>1.331</v>
      </c>
      <c r="CV18" s="9">
        <v>456.67</v>
      </c>
      <c r="CW18" s="9">
        <v>126.73</v>
      </c>
      <c r="CX18" s="9">
        <v>329.94</v>
      </c>
      <c r="CY18" s="9">
        <v>368.15300000000002</v>
      </c>
      <c r="CZ18" s="9">
        <v>96.635000000000005</v>
      </c>
      <c r="DA18" s="9">
        <v>271.51799999999997</v>
      </c>
      <c r="DB18" s="9">
        <v>88.516999999999996</v>
      </c>
      <c r="DC18" s="9">
        <v>30.094999999999999</v>
      </c>
      <c r="DD18" s="9">
        <v>58.421999999999997</v>
      </c>
      <c r="DE18" s="9">
        <v>48.226999999999997</v>
      </c>
      <c r="DF18" s="9">
        <v>14.856999999999999</v>
      </c>
      <c r="DG18" s="9">
        <v>33.369999999999997</v>
      </c>
      <c r="DH18" s="9">
        <v>40.29</v>
      </c>
      <c r="DI18" s="9">
        <v>15.238</v>
      </c>
      <c r="DJ18" s="9">
        <v>25.053000000000001</v>
      </c>
      <c r="DK18" s="9">
        <v>274.59300000000002</v>
      </c>
      <c r="DL18" s="9">
        <v>143.185</v>
      </c>
      <c r="DM18" s="9">
        <v>131.40799999999999</v>
      </c>
      <c r="DN18" s="9">
        <v>177.28100000000001</v>
      </c>
      <c r="DO18" s="9">
        <v>112.782</v>
      </c>
      <c r="DP18" s="9">
        <v>64.498999999999995</v>
      </c>
      <c r="DQ18" s="9">
        <v>145.37</v>
      </c>
      <c r="DR18" s="9">
        <v>93.524000000000001</v>
      </c>
      <c r="DS18" s="9">
        <v>51.845999999999997</v>
      </c>
      <c r="DT18" s="9">
        <v>31.911000000000001</v>
      </c>
      <c r="DU18" s="9">
        <v>19.257999999999999</v>
      </c>
      <c r="DV18" s="9">
        <v>12.653</v>
      </c>
      <c r="DW18" s="9">
        <v>30.768000000000001</v>
      </c>
      <c r="DX18" s="9">
        <v>18.265000000000001</v>
      </c>
      <c r="DY18" s="9">
        <v>12.503</v>
      </c>
      <c r="DZ18" s="9">
        <v>1.143</v>
      </c>
      <c r="EA18" s="9">
        <v>0.99299999999999999</v>
      </c>
      <c r="EB18" s="9">
        <v>0.15</v>
      </c>
      <c r="EC18" s="9">
        <v>97.311999999999998</v>
      </c>
      <c r="ED18" s="9">
        <v>30.402999999999999</v>
      </c>
      <c r="EE18" s="9">
        <v>66.908000000000001</v>
      </c>
      <c r="EF18" s="9">
        <v>77.820999999999998</v>
      </c>
      <c r="EG18" s="9">
        <v>23.079000000000001</v>
      </c>
      <c r="EH18" s="9">
        <v>54.743000000000002</v>
      </c>
      <c r="EI18" s="9">
        <v>19.489999999999998</v>
      </c>
      <c r="EJ18" s="9">
        <v>7.3250000000000002</v>
      </c>
      <c r="EK18" s="9">
        <v>12.166</v>
      </c>
      <c r="EL18" s="9">
        <v>8.4260000000000002</v>
      </c>
      <c r="EM18" s="9">
        <v>2.5030000000000001</v>
      </c>
      <c r="EN18" s="9">
        <v>5.923</v>
      </c>
      <c r="EO18" s="9">
        <v>11.064</v>
      </c>
      <c r="EP18" s="9">
        <v>4.8220000000000001</v>
      </c>
      <c r="EQ18" s="9">
        <v>6.242</v>
      </c>
      <c r="ER18" s="9">
        <v>108.14100000000001</v>
      </c>
      <c r="ES18" s="9">
        <v>54.337000000000003</v>
      </c>
      <c r="ET18" s="9">
        <v>53.804000000000002</v>
      </c>
      <c r="EU18" s="9">
        <v>87.421000000000006</v>
      </c>
      <c r="EV18" s="9">
        <v>47.345999999999997</v>
      </c>
      <c r="EW18" s="9">
        <v>40.076000000000001</v>
      </c>
      <c r="EX18" s="9">
        <v>71.466999999999999</v>
      </c>
      <c r="EY18" s="9">
        <v>37.786000000000001</v>
      </c>
      <c r="EZ18" s="9">
        <v>33.680999999999997</v>
      </c>
      <c r="FA18" s="9">
        <v>15.954000000000001</v>
      </c>
      <c r="FB18" s="9">
        <v>9.5589999999999993</v>
      </c>
      <c r="FC18" s="9">
        <v>6.3949999999999996</v>
      </c>
      <c r="FD18" s="9">
        <v>15.288</v>
      </c>
      <c r="FE18" s="9">
        <v>9.11</v>
      </c>
      <c r="FF18" s="9">
        <v>6.1779999999999999</v>
      </c>
      <c r="FG18" s="9">
        <v>0.66600000000000004</v>
      </c>
      <c r="FH18" s="9">
        <v>0.45</v>
      </c>
      <c r="FI18" s="9">
        <v>0.217</v>
      </c>
      <c r="FJ18" s="9">
        <v>20.72</v>
      </c>
      <c r="FK18" s="9">
        <v>6.992</v>
      </c>
      <c r="FL18" s="9">
        <v>13.728</v>
      </c>
      <c r="FM18" s="9">
        <v>14.856</v>
      </c>
      <c r="FN18" s="9">
        <v>4.4530000000000003</v>
      </c>
      <c r="FO18" s="9">
        <v>10.403</v>
      </c>
      <c r="FP18" s="9">
        <v>5.8639999999999999</v>
      </c>
      <c r="FQ18" s="9">
        <v>2.5390000000000001</v>
      </c>
      <c r="FR18" s="9">
        <v>3.3250000000000002</v>
      </c>
      <c r="FS18" s="9">
        <v>1.59</v>
      </c>
      <c r="FT18" s="9">
        <v>0.46899999999999997</v>
      </c>
      <c r="FU18" s="9">
        <v>1.121</v>
      </c>
      <c r="FV18" s="9">
        <v>4.274</v>
      </c>
      <c r="FW18" s="9">
        <v>2.0699999999999998</v>
      </c>
      <c r="FX18" s="9">
        <v>2.2040000000000002</v>
      </c>
      <c r="FY18" s="9">
        <v>245.69399999999999</v>
      </c>
      <c r="FZ18" s="9">
        <v>124.414</v>
      </c>
      <c r="GA18" s="9">
        <v>121.28100000000001</v>
      </c>
      <c r="GB18" s="9">
        <v>187.94499999999999</v>
      </c>
      <c r="GC18" s="9">
        <v>102.803</v>
      </c>
      <c r="GD18" s="9">
        <v>85.143000000000001</v>
      </c>
      <c r="GE18" s="9">
        <v>160.57300000000001</v>
      </c>
      <c r="GF18" s="9">
        <v>89.278999999999996</v>
      </c>
      <c r="GG18" s="9">
        <v>71.295000000000002</v>
      </c>
      <c r="GH18" s="9">
        <v>27.372</v>
      </c>
      <c r="GI18" s="9">
        <v>13.523999999999999</v>
      </c>
      <c r="GJ18" s="9">
        <v>13.848000000000001</v>
      </c>
      <c r="GK18" s="9">
        <v>27.103000000000002</v>
      </c>
      <c r="GL18" s="9">
        <v>13.254</v>
      </c>
      <c r="GM18" s="9">
        <v>13.848000000000001</v>
      </c>
      <c r="GN18" s="9">
        <v>0.27</v>
      </c>
      <c r="GO18" s="9">
        <v>0.27</v>
      </c>
      <c r="GP18" s="9">
        <v>0</v>
      </c>
      <c r="GQ18" s="9">
        <v>57.749000000000002</v>
      </c>
      <c r="GR18" s="9">
        <v>21.611000000000001</v>
      </c>
      <c r="GS18" s="9">
        <v>36.137999999999998</v>
      </c>
      <c r="GT18" s="9">
        <v>45.953000000000003</v>
      </c>
      <c r="GU18" s="9">
        <v>14.901</v>
      </c>
      <c r="GV18" s="9">
        <v>31.053000000000001</v>
      </c>
      <c r="GW18" s="9">
        <v>11.795999999999999</v>
      </c>
      <c r="GX18" s="9">
        <v>6.71</v>
      </c>
      <c r="GY18" s="9">
        <v>5.085</v>
      </c>
      <c r="GZ18" s="9">
        <v>4.96</v>
      </c>
      <c r="HA18" s="9">
        <v>2.3530000000000002</v>
      </c>
      <c r="HB18" s="9">
        <v>2.6070000000000002</v>
      </c>
      <c r="HC18" s="9">
        <v>6.8360000000000003</v>
      </c>
      <c r="HD18" s="9">
        <v>4.3579999999999997</v>
      </c>
      <c r="HE18" s="9">
        <v>2.4780000000000002</v>
      </c>
    </row>
    <row r="19" spans="1:213">
      <c r="A19" s="10">
        <v>44958</v>
      </c>
      <c r="B19" s="9">
        <v>352.66699999999997</v>
      </c>
      <c r="C19" s="9">
        <v>720.93700000000001</v>
      </c>
      <c r="D19" s="9">
        <v>866.87699999999995</v>
      </c>
      <c r="E19" s="9">
        <v>266</v>
      </c>
      <c r="F19" s="9">
        <v>600.87699999999995</v>
      </c>
      <c r="G19" s="9">
        <v>206.726</v>
      </c>
      <c r="H19" s="9">
        <v>86.665999999999997</v>
      </c>
      <c r="I19" s="9">
        <v>120.06</v>
      </c>
      <c r="J19" s="9">
        <v>117.229</v>
      </c>
      <c r="K19" s="9">
        <v>46.036000000000001</v>
      </c>
      <c r="L19" s="9">
        <v>71.192999999999998</v>
      </c>
      <c r="M19" s="9">
        <v>89.497</v>
      </c>
      <c r="N19" s="9">
        <v>40.630000000000003</v>
      </c>
      <c r="O19" s="9">
        <v>48.866999999999997</v>
      </c>
      <c r="P19" s="9">
        <v>2748.4659999999999</v>
      </c>
      <c r="Q19" s="9">
        <v>1408.5260000000001</v>
      </c>
      <c r="R19" s="9">
        <v>1339.94</v>
      </c>
      <c r="S19" s="9">
        <v>1910.529</v>
      </c>
      <c r="T19" s="9">
        <v>1136.5450000000001</v>
      </c>
      <c r="U19" s="9">
        <v>773.98400000000004</v>
      </c>
      <c r="V19" s="9">
        <v>1647.921</v>
      </c>
      <c r="W19" s="9">
        <v>997.25699999999995</v>
      </c>
      <c r="X19" s="9">
        <v>650.66499999999996</v>
      </c>
      <c r="Y19" s="9">
        <v>262.60700000000003</v>
      </c>
      <c r="Z19" s="9">
        <v>139.28800000000001</v>
      </c>
      <c r="AA19" s="9">
        <v>123.319</v>
      </c>
      <c r="AB19" s="9">
        <v>251.30500000000001</v>
      </c>
      <c r="AC19" s="9">
        <v>129.244</v>
      </c>
      <c r="AD19" s="9">
        <v>122.06100000000001</v>
      </c>
      <c r="AE19" s="9">
        <v>11.303000000000001</v>
      </c>
      <c r="AF19" s="9">
        <v>10.044</v>
      </c>
      <c r="AG19" s="9">
        <v>1.2589999999999999</v>
      </c>
      <c r="AH19" s="9">
        <v>837.93700000000001</v>
      </c>
      <c r="AI19" s="9">
        <v>271.98099999999999</v>
      </c>
      <c r="AJ19" s="9">
        <v>565.95600000000002</v>
      </c>
      <c r="AK19" s="9">
        <v>662.66800000000001</v>
      </c>
      <c r="AL19" s="9">
        <v>206.06899999999999</v>
      </c>
      <c r="AM19" s="9">
        <v>456.6</v>
      </c>
      <c r="AN19" s="9">
        <v>175.26900000000001</v>
      </c>
      <c r="AO19" s="9">
        <v>65.912000000000006</v>
      </c>
      <c r="AP19" s="9">
        <v>109.35599999999999</v>
      </c>
      <c r="AQ19" s="9">
        <v>104.57299999999999</v>
      </c>
      <c r="AR19" s="9">
        <v>32.441000000000003</v>
      </c>
      <c r="AS19" s="9">
        <v>72.132000000000005</v>
      </c>
      <c r="AT19" s="9">
        <v>70.695999999999998</v>
      </c>
      <c r="AU19" s="9">
        <v>33.470999999999997</v>
      </c>
      <c r="AV19" s="9">
        <v>37.225000000000001</v>
      </c>
      <c r="AW19" s="9">
        <v>920.096</v>
      </c>
      <c r="AX19" s="9">
        <v>479.96</v>
      </c>
      <c r="AY19" s="9">
        <v>440.13499999999999</v>
      </c>
      <c r="AZ19" s="9">
        <v>607.45100000000002</v>
      </c>
      <c r="BA19" s="9">
        <v>385.07900000000001</v>
      </c>
      <c r="BB19" s="9">
        <v>222.37200000000001</v>
      </c>
      <c r="BC19" s="9">
        <v>521.08000000000004</v>
      </c>
      <c r="BD19" s="9">
        <v>334.63600000000002</v>
      </c>
      <c r="BE19" s="9">
        <v>186.44300000000001</v>
      </c>
      <c r="BF19" s="9">
        <v>86.372</v>
      </c>
      <c r="BG19" s="9">
        <v>50.442999999999998</v>
      </c>
      <c r="BH19" s="9">
        <v>35.929000000000002</v>
      </c>
      <c r="BI19" s="9">
        <v>80.986000000000004</v>
      </c>
      <c r="BJ19" s="9">
        <v>46.606999999999999</v>
      </c>
      <c r="BK19" s="9">
        <v>34.378999999999998</v>
      </c>
      <c r="BL19" s="9">
        <v>5.3860000000000001</v>
      </c>
      <c r="BM19" s="9">
        <v>3.8359999999999999</v>
      </c>
      <c r="BN19" s="9">
        <v>1.55</v>
      </c>
      <c r="BO19" s="9">
        <v>312.64400000000001</v>
      </c>
      <c r="BP19" s="9">
        <v>94.881</v>
      </c>
      <c r="BQ19" s="9">
        <v>217.76400000000001</v>
      </c>
      <c r="BR19" s="9">
        <v>249.773</v>
      </c>
      <c r="BS19" s="9">
        <v>71.013999999999996</v>
      </c>
      <c r="BT19" s="9">
        <v>178.75899999999999</v>
      </c>
      <c r="BU19" s="9">
        <v>62.871000000000002</v>
      </c>
      <c r="BV19" s="9">
        <v>23.867000000000001</v>
      </c>
      <c r="BW19" s="9">
        <v>39.003999999999998</v>
      </c>
      <c r="BX19" s="9">
        <v>37.052</v>
      </c>
      <c r="BY19" s="9">
        <v>12.81</v>
      </c>
      <c r="BZ19" s="9">
        <v>24.242000000000001</v>
      </c>
      <c r="CA19" s="9">
        <v>25.818999999999999</v>
      </c>
      <c r="CB19" s="9">
        <v>11.057</v>
      </c>
      <c r="CC19" s="9">
        <v>14.762</v>
      </c>
      <c r="CD19" s="9">
        <v>1472.6769999999999</v>
      </c>
      <c r="CE19" s="9">
        <v>777.80700000000002</v>
      </c>
      <c r="CF19" s="9">
        <v>694.86900000000003</v>
      </c>
      <c r="CG19" s="9">
        <v>1040.7260000000001</v>
      </c>
      <c r="CH19" s="9">
        <v>651.01499999999999</v>
      </c>
      <c r="CI19" s="9">
        <v>389.71</v>
      </c>
      <c r="CJ19" s="9">
        <v>876.72199999999998</v>
      </c>
      <c r="CK19" s="9">
        <v>558.49900000000002</v>
      </c>
      <c r="CL19" s="9">
        <v>318.22300000000001</v>
      </c>
      <c r="CM19" s="9">
        <v>164.00399999999999</v>
      </c>
      <c r="CN19" s="9">
        <v>92.516000000000005</v>
      </c>
      <c r="CO19" s="9">
        <v>71.488</v>
      </c>
      <c r="CP19" s="9">
        <v>158.98599999999999</v>
      </c>
      <c r="CQ19" s="9">
        <v>88.793999999999997</v>
      </c>
      <c r="CR19" s="9">
        <v>70.191999999999993</v>
      </c>
      <c r="CS19" s="9">
        <v>5.0179999999999998</v>
      </c>
      <c r="CT19" s="9">
        <v>3.722</v>
      </c>
      <c r="CU19" s="9">
        <v>1.296</v>
      </c>
      <c r="CV19" s="9">
        <v>431.95100000000002</v>
      </c>
      <c r="CW19" s="9">
        <v>126.792</v>
      </c>
      <c r="CX19" s="9">
        <v>305.15899999999999</v>
      </c>
      <c r="CY19" s="9">
        <v>348.37599999999998</v>
      </c>
      <c r="CZ19" s="9">
        <v>93.087000000000003</v>
      </c>
      <c r="DA19" s="9">
        <v>255.28899999999999</v>
      </c>
      <c r="DB19" s="9">
        <v>83.575000000000003</v>
      </c>
      <c r="DC19" s="9">
        <v>33.704999999999998</v>
      </c>
      <c r="DD19" s="9">
        <v>49.87</v>
      </c>
      <c r="DE19" s="9">
        <v>45.966999999999999</v>
      </c>
      <c r="DF19" s="9">
        <v>15.598000000000001</v>
      </c>
      <c r="DG19" s="9">
        <v>30.369</v>
      </c>
      <c r="DH19" s="9">
        <v>37.607999999999997</v>
      </c>
      <c r="DI19" s="9">
        <v>18.106999999999999</v>
      </c>
      <c r="DJ19" s="9">
        <v>19.501000000000001</v>
      </c>
      <c r="DK19" s="9">
        <v>284.04399999999998</v>
      </c>
      <c r="DL19" s="9">
        <v>145.86199999999999</v>
      </c>
      <c r="DM19" s="9">
        <v>138.18299999999999</v>
      </c>
      <c r="DN19" s="9">
        <v>181.52099999999999</v>
      </c>
      <c r="DO19" s="9">
        <v>115.401</v>
      </c>
      <c r="DP19" s="9">
        <v>66.12</v>
      </c>
      <c r="DQ19" s="9">
        <v>151.21199999999999</v>
      </c>
      <c r="DR19" s="9">
        <v>99.078000000000003</v>
      </c>
      <c r="DS19" s="9">
        <v>52.134</v>
      </c>
      <c r="DT19" s="9">
        <v>30.31</v>
      </c>
      <c r="DU19" s="9">
        <v>16.323</v>
      </c>
      <c r="DV19" s="9">
        <v>13.986000000000001</v>
      </c>
      <c r="DW19" s="9">
        <v>29.265999999999998</v>
      </c>
      <c r="DX19" s="9">
        <v>15.455</v>
      </c>
      <c r="DY19" s="9">
        <v>13.81</v>
      </c>
      <c r="DZ19" s="9">
        <v>1.044</v>
      </c>
      <c r="EA19" s="9">
        <v>0.86799999999999999</v>
      </c>
      <c r="EB19" s="9">
        <v>0.17599999999999999</v>
      </c>
      <c r="EC19" s="9">
        <v>102.523</v>
      </c>
      <c r="ED19" s="9">
        <v>30.460999999999999</v>
      </c>
      <c r="EE19" s="9">
        <v>72.063000000000002</v>
      </c>
      <c r="EF19" s="9">
        <v>81.593000000000004</v>
      </c>
      <c r="EG19" s="9">
        <v>21.916</v>
      </c>
      <c r="EH19" s="9">
        <v>59.677</v>
      </c>
      <c r="EI19" s="9">
        <v>20.931000000000001</v>
      </c>
      <c r="EJ19" s="9">
        <v>8.5449999999999999</v>
      </c>
      <c r="EK19" s="9">
        <v>12.385</v>
      </c>
      <c r="EL19" s="9">
        <v>10.173999999999999</v>
      </c>
      <c r="EM19" s="9">
        <v>3.1120000000000001</v>
      </c>
      <c r="EN19" s="9">
        <v>7.0620000000000003</v>
      </c>
      <c r="EO19" s="9">
        <v>10.757</v>
      </c>
      <c r="EP19" s="9">
        <v>5.4329999999999998</v>
      </c>
      <c r="EQ19" s="9">
        <v>5.3239999999999998</v>
      </c>
      <c r="ER19" s="9">
        <v>112.69799999999999</v>
      </c>
      <c r="ES19" s="9">
        <v>56.460999999999999</v>
      </c>
      <c r="ET19" s="9">
        <v>56.235999999999997</v>
      </c>
      <c r="EU19" s="9">
        <v>89.533000000000001</v>
      </c>
      <c r="EV19" s="9">
        <v>47.923999999999999</v>
      </c>
      <c r="EW19" s="9">
        <v>41.609000000000002</v>
      </c>
      <c r="EX19" s="9">
        <v>74.561999999999998</v>
      </c>
      <c r="EY19" s="9">
        <v>40.720999999999997</v>
      </c>
      <c r="EZ19" s="9">
        <v>33.841000000000001</v>
      </c>
      <c r="FA19" s="9">
        <v>14.971</v>
      </c>
      <c r="FB19" s="9">
        <v>7.2039999999999997</v>
      </c>
      <c r="FC19" s="9">
        <v>7.7670000000000003</v>
      </c>
      <c r="FD19" s="9">
        <v>14.21</v>
      </c>
      <c r="FE19" s="9">
        <v>6.6719999999999997</v>
      </c>
      <c r="FF19" s="9">
        <v>7.5380000000000003</v>
      </c>
      <c r="FG19" s="9">
        <v>0.76100000000000001</v>
      </c>
      <c r="FH19" s="9">
        <v>0.53200000000000003</v>
      </c>
      <c r="FI19" s="9">
        <v>0.22900000000000001</v>
      </c>
      <c r="FJ19" s="9">
        <v>23.164999999999999</v>
      </c>
      <c r="FK19" s="9">
        <v>8.5370000000000008</v>
      </c>
      <c r="FL19" s="9">
        <v>14.628</v>
      </c>
      <c r="FM19" s="9">
        <v>19.23</v>
      </c>
      <c r="FN19" s="9">
        <v>7.2039999999999997</v>
      </c>
      <c r="FO19" s="9">
        <v>12.026</v>
      </c>
      <c r="FP19" s="9">
        <v>3.9350000000000001</v>
      </c>
      <c r="FQ19" s="9">
        <v>1.333</v>
      </c>
      <c r="FR19" s="9">
        <v>2.6019999999999999</v>
      </c>
      <c r="FS19" s="9">
        <v>1.4510000000000001</v>
      </c>
      <c r="FT19" s="9">
        <v>0.72099999999999997</v>
      </c>
      <c r="FU19" s="9">
        <v>0.73</v>
      </c>
      <c r="FV19" s="9">
        <v>2.484</v>
      </c>
      <c r="FW19" s="9">
        <v>0.61199999999999999</v>
      </c>
      <c r="FX19" s="9">
        <v>1.8720000000000001</v>
      </c>
      <c r="FY19" s="9">
        <v>258.82600000000002</v>
      </c>
      <c r="FZ19" s="9">
        <v>132.84100000000001</v>
      </c>
      <c r="GA19" s="9">
        <v>125.986</v>
      </c>
      <c r="GB19" s="9">
        <v>199.64</v>
      </c>
      <c r="GC19" s="9">
        <v>109.896</v>
      </c>
      <c r="GD19" s="9">
        <v>89.744</v>
      </c>
      <c r="GE19" s="9">
        <v>167.054</v>
      </c>
      <c r="GF19" s="9">
        <v>94.606999999999999</v>
      </c>
      <c r="GG19" s="9">
        <v>72.447000000000003</v>
      </c>
      <c r="GH19" s="9">
        <v>32.585999999999999</v>
      </c>
      <c r="GI19" s="9">
        <v>15.289</v>
      </c>
      <c r="GJ19" s="9">
        <v>17.297000000000001</v>
      </c>
      <c r="GK19" s="9">
        <v>31.9</v>
      </c>
      <c r="GL19" s="9">
        <v>15.289</v>
      </c>
      <c r="GM19" s="9">
        <v>16.611999999999998</v>
      </c>
      <c r="GN19" s="9">
        <v>0.68500000000000005</v>
      </c>
      <c r="GO19" s="9">
        <v>0</v>
      </c>
      <c r="GP19" s="9">
        <v>0.68500000000000005</v>
      </c>
      <c r="GQ19" s="9">
        <v>59.186</v>
      </c>
      <c r="GR19" s="9">
        <v>22.943999999999999</v>
      </c>
      <c r="GS19" s="9">
        <v>36.241999999999997</v>
      </c>
      <c r="GT19" s="9">
        <v>46.832000000000001</v>
      </c>
      <c r="GU19" s="9">
        <v>16.042999999999999</v>
      </c>
      <c r="GV19" s="9">
        <v>30.789000000000001</v>
      </c>
      <c r="GW19" s="9">
        <v>12.355</v>
      </c>
      <c r="GX19" s="9">
        <v>6.9009999999999998</v>
      </c>
      <c r="GY19" s="9">
        <v>5.4530000000000003</v>
      </c>
      <c r="GZ19" s="9">
        <v>7.3239999999999998</v>
      </c>
      <c r="HA19" s="9">
        <v>3.5680000000000001</v>
      </c>
      <c r="HB19" s="9">
        <v>3.7559999999999998</v>
      </c>
      <c r="HC19" s="9">
        <v>5.03</v>
      </c>
      <c r="HD19" s="9">
        <v>3.3330000000000002</v>
      </c>
      <c r="HE19" s="9">
        <v>1.6970000000000001</v>
      </c>
    </row>
    <row r="20" spans="1:213">
      <c r="A20" s="10">
        <v>45323</v>
      </c>
      <c r="B20" s="9">
        <v>385.21800000000002</v>
      </c>
      <c r="C20" s="9">
        <v>784.21100000000001</v>
      </c>
      <c r="D20" s="9">
        <v>919.23299999999995</v>
      </c>
      <c r="E20" s="9">
        <v>281.7</v>
      </c>
      <c r="F20" s="9">
        <v>637.53399999999999</v>
      </c>
      <c r="G20" s="9">
        <v>250.19499999999999</v>
      </c>
      <c r="H20" s="9">
        <v>103.518</v>
      </c>
      <c r="I20" s="9">
        <v>146.67699999999999</v>
      </c>
      <c r="J20" s="9">
        <v>125.066</v>
      </c>
      <c r="K20" s="9">
        <v>45.08</v>
      </c>
      <c r="L20" s="9">
        <v>79.986999999999995</v>
      </c>
      <c r="M20" s="9">
        <v>125.129</v>
      </c>
      <c r="N20" s="9">
        <v>58.438000000000002</v>
      </c>
      <c r="O20" s="9">
        <v>66.691000000000003</v>
      </c>
      <c r="P20" s="9">
        <v>2848.7510000000002</v>
      </c>
      <c r="Q20" s="9">
        <v>1452.029</v>
      </c>
      <c r="R20" s="9">
        <v>1396.722</v>
      </c>
      <c r="S20" s="9">
        <v>1980.7929999999999</v>
      </c>
      <c r="T20" s="9">
        <v>1180.0219999999999</v>
      </c>
      <c r="U20" s="9">
        <v>800.77099999999996</v>
      </c>
      <c r="V20" s="9">
        <v>1666.0650000000001</v>
      </c>
      <c r="W20" s="9">
        <v>1001.1079999999999</v>
      </c>
      <c r="X20" s="9">
        <v>664.95699999999999</v>
      </c>
      <c r="Y20" s="9">
        <v>314.72699999999998</v>
      </c>
      <c r="Z20" s="9">
        <v>178.91399999999999</v>
      </c>
      <c r="AA20" s="9">
        <v>135.81399999999999</v>
      </c>
      <c r="AB20" s="9">
        <v>298.78500000000003</v>
      </c>
      <c r="AC20" s="9">
        <v>169.119</v>
      </c>
      <c r="AD20" s="9">
        <v>129.666</v>
      </c>
      <c r="AE20" s="9">
        <v>15.942</v>
      </c>
      <c r="AF20" s="9">
        <v>9.7940000000000005</v>
      </c>
      <c r="AG20" s="9">
        <v>6.1479999999999997</v>
      </c>
      <c r="AH20" s="9">
        <v>867.95799999999997</v>
      </c>
      <c r="AI20" s="9">
        <v>272.00700000000001</v>
      </c>
      <c r="AJ20" s="9">
        <v>595.95100000000002</v>
      </c>
      <c r="AK20" s="9">
        <v>679.95699999999999</v>
      </c>
      <c r="AL20" s="9">
        <v>196.82499999999999</v>
      </c>
      <c r="AM20" s="9">
        <v>483.13200000000001</v>
      </c>
      <c r="AN20" s="9">
        <v>188.001</v>
      </c>
      <c r="AO20" s="9">
        <v>75.182000000000002</v>
      </c>
      <c r="AP20" s="9">
        <v>112.819</v>
      </c>
      <c r="AQ20" s="9">
        <v>98.085999999999999</v>
      </c>
      <c r="AR20" s="9">
        <v>38.140999999999998</v>
      </c>
      <c r="AS20" s="9">
        <v>59.945</v>
      </c>
      <c r="AT20" s="9">
        <v>89.915000000000006</v>
      </c>
      <c r="AU20" s="9">
        <v>37.042000000000002</v>
      </c>
      <c r="AV20" s="9">
        <v>52.874000000000002</v>
      </c>
      <c r="AW20" s="9">
        <v>931.08500000000004</v>
      </c>
      <c r="AX20" s="9">
        <v>488.64800000000002</v>
      </c>
      <c r="AY20" s="9">
        <v>442.43700000000001</v>
      </c>
      <c r="AZ20" s="9">
        <v>606.38</v>
      </c>
      <c r="BA20" s="9">
        <v>380.80700000000002</v>
      </c>
      <c r="BB20" s="9">
        <v>225.572</v>
      </c>
      <c r="BC20" s="9">
        <v>518.09799999999996</v>
      </c>
      <c r="BD20" s="9">
        <v>325.31400000000002</v>
      </c>
      <c r="BE20" s="9">
        <v>192.78399999999999</v>
      </c>
      <c r="BF20" s="9">
        <v>88.281999999999996</v>
      </c>
      <c r="BG20" s="9">
        <v>55.493000000000002</v>
      </c>
      <c r="BH20" s="9">
        <v>32.789000000000001</v>
      </c>
      <c r="BI20" s="9">
        <v>83.748999999999995</v>
      </c>
      <c r="BJ20" s="9">
        <v>51.686</v>
      </c>
      <c r="BK20" s="9">
        <v>32.063000000000002</v>
      </c>
      <c r="BL20" s="9">
        <v>4.5330000000000004</v>
      </c>
      <c r="BM20" s="9">
        <v>3.8069999999999999</v>
      </c>
      <c r="BN20" s="9">
        <v>0.72599999999999998</v>
      </c>
      <c r="BO20" s="9">
        <v>324.70499999999998</v>
      </c>
      <c r="BP20" s="9">
        <v>107.84099999999999</v>
      </c>
      <c r="BQ20" s="9">
        <v>216.864</v>
      </c>
      <c r="BR20" s="9">
        <v>258.38499999999999</v>
      </c>
      <c r="BS20" s="9">
        <v>80.222999999999999</v>
      </c>
      <c r="BT20" s="9">
        <v>178.16300000000001</v>
      </c>
      <c r="BU20" s="9">
        <v>66.319999999999993</v>
      </c>
      <c r="BV20" s="9">
        <v>27.617999999999999</v>
      </c>
      <c r="BW20" s="9">
        <v>38.701000000000001</v>
      </c>
      <c r="BX20" s="9">
        <v>41.676000000000002</v>
      </c>
      <c r="BY20" s="9">
        <v>15.4</v>
      </c>
      <c r="BZ20" s="9">
        <v>26.276</v>
      </c>
      <c r="CA20" s="9">
        <v>24.643000000000001</v>
      </c>
      <c r="CB20" s="9">
        <v>12.218</v>
      </c>
      <c r="CC20" s="9">
        <v>12.425000000000001</v>
      </c>
      <c r="CD20" s="9">
        <v>1531.3520000000001</v>
      </c>
      <c r="CE20" s="9">
        <v>809.21299999999997</v>
      </c>
      <c r="CF20" s="9">
        <v>722.13900000000001</v>
      </c>
      <c r="CG20" s="9">
        <v>1051.4090000000001</v>
      </c>
      <c r="CH20" s="9">
        <v>656.64400000000001</v>
      </c>
      <c r="CI20" s="9">
        <v>394.76499999999999</v>
      </c>
      <c r="CJ20" s="9">
        <v>882.77499999999998</v>
      </c>
      <c r="CK20" s="9">
        <v>558.61900000000003</v>
      </c>
      <c r="CL20" s="9">
        <v>324.15600000000001</v>
      </c>
      <c r="CM20" s="9">
        <v>168.63499999999999</v>
      </c>
      <c r="CN20" s="9">
        <v>98.025000000000006</v>
      </c>
      <c r="CO20" s="9">
        <v>70.608999999999995</v>
      </c>
      <c r="CP20" s="9">
        <v>157.11799999999999</v>
      </c>
      <c r="CQ20" s="9">
        <v>89.73</v>
      </c>
      <c r="CR20" s="9">
        <v>67.388000000000005</v>
      </c>
      <c r="CS20" s="9">
        <v>11.516</v>
      </c>
      <c r="CT20" s="9">
        <v>8.2949999999999999</v>
      </c>
      <c r="CU20" s="9">
        <v>3.2210000000000001</v>
      </c>
      <c r="CV20" s="9">
        <v>479.94299999999998</v>
      </c>
      <c r="CW20" s="9">
        <v>152.56899999999999</v>
      </c>
      <c r="CX20" s="9">
        <v>327.37400000000002</v>
      </c>
      <c r="CY20" s="9">
        <v>392.15800000000002</v>
      </c>
      <c r="CZ20" s="9">
        <v>122.393</v>
      </c>
      <c r="DA20" s="9">
        <v>269.76600000000002</v>
      </c>
      <c r="DB20" s="9">
        <v>87.784999999999997</v>
      </c>
      <c r="DC20" s="9">
        <v>30.177</v>
      </c>
      <c r="DD20" s="9">
        <v>57.607999999999997</v>
      </c>
      <c r="DE20" s="9">
        <v>47.165999999999997</v>
      </c>
      <c r="DF20" s="9">
        <v>14.118</v>
      </c>
      <c r="DG20" s="9">
        <v>33.048000000000002</v>
      </c>
      <c r="DH20" s="9">
        <v>40.619</v>
      </c>
      <c r="DI20" s="9">
        <v>16.059000000000001</v>
      </c>
      <c r="DJ20" s="9">
        <v>24.56</v>
      </c>
      <c r="DK20" s="9">
        <v>279.19299999999998</v>
      </c>
      <c r="DL20" s="9">
        <v>142.61099999999999</v>
      </c>
      <c r="DM20" s="9">
        <v>136.58199999999999</v>
      </c>
      <c r="DN20" s="9">
        <v>178.65899999999999</v>
      </c>
      <c r="DO20" s="9">
        <v>111.363</v>
      </c>
      <c r="DP20" s="9">
        <v>67.296000000000006</v>
      </c>
      <c r="DQ20" s="9">
        <v>141.744</v>
      </c>
      <c r="DR20" s="9">
        <v>90.245000000000005</v>
      </c>
      <c r="DS20" s="9">
        <v>51.499000000000002</v>
      </c>
      <c r="DT20" s="9">
        <v>36.914000000000001</v>
      </c>
      <c r="DU20" s="9">
        <v>21.117999999999999</v>
      </c>
      <c r="DV20" s="9">
        <v>15.797000000000001</v>
      </c>
      <c r="DW20" s="9">
        <v>35.622999999999998</v>
      </c>
      <c r="DX20" s="9">
        <v>20.283000000000001</v>
      </c>
      <c r="DY20" s="9">
        <v>15.34</v>
      </c>
      <c r="DZ20" s="9">
        <v>1.2909999999999999</v>
      </c>
      <c r="EA20" s="9">
        <v>0.83499999999999996</v>
      </c>
      <c r="EB20" s="9">
        <v>0.45700000000000002</v>
      </c>
      <c r="EC20" s="9">
        <v>100.53400000000001</v>
      </c>
      <c r="ED20" s="9">
        <v>31.248000000000001</v>
      </c>
      <c r="EE20" s="9">
        <v>69.286000000000001</v>
      </c>
      <c r="EF20" s="9">
        <v>80.873000000000005</v>
      </c>
      <c r="EG20" s="9">
        <v>24.422000000000001</v>
      </c>
      <c r="EH20" s="9">
        <v>56.451000000000001</v>
      </c>
      <c r="EI20" s="9">
        <v>19.661000000000001</v>
      </c>
      <c r="EJ20" s="9">
        <v>6.8259999999999996</v>
      </c>
      <c r="EK20" s="9">
        <v>12.835000000000001</v>
      </c>
      <c r="EL20" s="9">
        <v>12.523999999999999</v>
      </c>
      <c r="EM20" s="9">
        <v>3.6749999999999998</v>
      </c>
      <c r="EN20" s="9">
        <v>8.8490000000000002</v>
      </c>
      <c r="EO20" s="9">
        <v>7.1379999999999999</v>
      </c>
      <c r="EP20" s="9">
        <v>3.1509999999999998</v>
      </c>
      <c r="EQ20" s="9">
        <v>3.9870000000000001</v>
      </c>
      <c r="ER20" s="9">
        <v>116.33799999999999</v>
      </c>
      <c r="ES20" s="9">
        <v>57.081000000000003</v>
      </c>
      <c r="ET20" s="9">
        <v>59.256999999999998</v>
      </c>
      <c r="EU20" s="9">
        <v>93.058000000000007</v>
      </c>
      <c r="EV20" s="9">
        <v>48.965000000000003</v>
      </c>
      <c r="EW20" s="9">
        <v>44.093000000000004</v>
      </c>
      <c r="EX20" s="9">
        <v>77.667000000000002</v>
      </c>
      <c r="EY20" s="9">
        <v>42.48</v>
      </c>
      <c r="EZ20" s="9">
        <v>35.186999999999998</v>
      </c>
      <c r="FA20" s="9">
        <v>15.391</v>
      </c>
      <c r="FB20" s="9">
        <v>6.484</v>
      </c>
      <c r="FC20" s="9">
        <v>8.907</v>
      </c>
      <c r="FD20" s="9">
        <v>15.32</v>
      </c>
      <c r="FE20" s="9">
        <v>6.484</v>
      </c>
      <c r="FF20" s="9">
        <v>8.8360000000000003</v>
      </c>
      <c r="FG20" s="9">
        <v>7.0999999999999994E-2</v>
      </c>
      <c r="FH20" s="9">
        <v>0</v>
      </c>
      <c r="FI20" s="9">
        <v>7.0999999999999994E-2</v>
      </c>
      <c r="FJ20" s="9">
        <v>23.28</v>
      </c>
      <c r="FK20" s="9">
        <v>8.1159999999999997</v>
      </c>
      <c r="FL20" s="9">
        <v>15.164</v>
      </c>
      <c r="FM20" s="9">
        <v>18.638000000000002</v>
      </c>
      <c r="FN20" s="9">
        <v>6.25</v>
      </c>
      <c r="FO20" s="9">
        <v>12.388999999999999</v>
      </c>
      <c r="FP20" s="9">
        <v>4.6420000000000003</v>
      </c>
      <c r="FQ20" s="9">
        <v>1.8660000000000001</v>
      </c>
      <c r="FR20" s="9">
        <v>2.7749999999999999</v>
      </c>
      <c r="FS20" s="9">
        <v>1.94</v>
      </c>
      <c r="FT20" s="9">
        <v>0.9</v>
      </c>
      <c r="FU20" s="9">
        <v>1.04</v>
      </c>
      <c r="FV20" s="9">
        <v>2.702</v>
      </c>
      <c r="FW20" s="9">
        <v>0.96699999999999997</v>
      </c>
      <c r="FX20" s="9">
        <v>1.7350000000000001</v>
      </c>
      <c r="FY20" s="9">
        <v>259.29500000000002</v>
      </c>
      <c r="FZ20" s="9">
        <v>130.75899999999999</v>
      </c>
      <c r="GA20" s="9">
        <v>128.53700000000001</v>
      </c>
      <c r="GB20" s="9">
        <v>197.197</v>
      </c>
      <c r="GC20" s="9">
        <v>104.76900000000001</v>
      </c>
      <c r="GD20" s="9">
        <v>92.427999999999997</v>
      </c>
      <c r="GE20" s="9">
        <v>164.40799999999999</v>
      </c>
      <c r="GF20" s="9">
        <v>87.828000000000003</v>
      </c>
      <c r="GG20" s="9">
        <v>76.58</v>
      </c>
      <c r="GH20" s="9">
        <v>32.789000000000001</v>
      </c>
      <c r="GI20" s="9">
        <v>16.940999999999999</v>
      </c>
      <c r="GJ20" s="9">
        <v>15.848000000000001</v>
      </c>
      <c r="GK20" s="9">
        <v>32.323</v>
      </c>
      <c r="GL20" s="9">
        <v>16.681999999999999</v>
      </c>
      <c r="GM20" s="9">
        <v>15.641</v>
      </c>
      <c r="GN20" s="9">
        <v>0.46600000000000003</v>
      </c>
      <c r="GO20" s="9">
        <v>0.25900000000000001</v>
      </c>
      <c r="GP20" s="9">
        <v>0.20699999999999999</v>
      </c>
      <c r="GQ20" s="9">
        <v>62.098999999999997</v>
      </c>
      <c r="GR20" s="9">
        <v>25.99</v>
      </c>
      <c r="GS20" s="9">
        <v>36.109000000000002</v>
      </c>
      <c r="GT20" s="9">
        <v>49.57</v>
      </c>
      <c r="GU20" s="9">
        <v>19.84</v>
      </c>
      <c r="GV20" s="9">
        <v>29.73</v>
      </c>
      <c r="GW20" s="9">
        <v>12.529</v>
      </c>
      <c r="GX20" s="9">
        <v>6.15</v>
      </c>
      <c r="GY20" s="9">
        <v>6.3789999999999996</v>
      </c>
      <c r="GZ20" s="9">
        <v>5.8390000000000004</v>
      </c>
      <c r="HA20" s="9">
        <v>2.1949999999999998</v>
      </c>
      <c r="HB20" s="9">
        <v>3.6440000000000001</v>
      </c>
      <c r="HC20" s="9">
        <v>6.69</v>
      </c>
      <c r="HD20" s="9">
        <v>3.9550000000000001</v>
      </c>
      <c r="HE20" s="9">
        <v>2.7349999999999999</v>
      </c>
    </row>
    <row r="21" spans="1:213">
      <c r="A21" s="10">
        <v>45689</v>
      </c>
      <c r="B21" s="9">
        <v>400.91199999999998</v>
      </c>
      <c r="C21" s="9">
        <v>805.79100000000005</v>
      </c>
      <c r="D21" s="9">
        <v>990.12900000000002</v>
      </c>
      <c r="E21" s="9">
        <v>307.53199999999998</v>
      </c>
      <c r="F21" s="9">
        <v>682.59699999999998</v>
      </c>
      <c r="G21" s="9">
        <v>216.57400000000001</v>
      </c>
      <c r="H21" s="9">
        <v>93.38</v>
      </c>
      <c r="I21" s="9">
        <v>123.194</v>
      </c>
      <c r="J21" s="9">
        <v>114.084</v>
      </c>
      <c r="K21" s="9">
        <v>44.912999999999997</v>
      </c>
      <c r="L21" s="9">
        <v>69.171000000000006</v>
      </c>
      <c r="M21" s="9">
        <v>102.49</v>
      </c>
      <c r="N21" s="9">
        <v>48.468000000000004</v>
      </c>
      <c r="O21" s="9">
        <v>54.021999999999998</v>
      </c>
      <c r="P21" s="9">
        <v>2916.45</v>
      </c>
      <c r="Q21" s="9">
        <v>1508.6869999999999</v>
      </c>
      <c r="R21" s="9">
        <v>1407.7629999999999</v>
      </c>
      <c r="S21" s="9">
        <v>2046.027</v>
      </c>
      <c r="T21" s="9">
        <v>1204.4100000000001</v>
      </c>
      <c r="U21" s="9">
        <v>841.61699999999996</v>
      </c>
      <c r="V21" s="9">
        <v>1738.12</v>
      </c>
      <c r="W21" s="9">
        <v>1033.4490000000001</v>
      </c>
      <c r="X21" s="9">
        <v>704.67100000000005</v>
      </c>
      <c r="Y21" s="9">
        <v>307.90699999999998</v>
      </c>
      <c r="Z21" s="9">
        <v>170.96100000000001</v>
      </c>
      <c r="AA21" s="9">
        <v>136.946</v>
      </c>
      <c r="AB21" s="9">
        <v>296.00400000000002</v>
      </c>
      <c r="AC21" s="9">
        <v>163.536</v>
      </c>
      <c r="AD21" s="9">
        <v>132.46799999999999</v>
      </c>
      <c r="AE21" s="9">
        <v>11.903</v>
      </c>
      <c r="AF21" s="9">
        <v>7.4240000000000004</v>
      </c>
      <c r="AG21" s="9">
        <v>4.4779999999999998</v>
      </c>
      <c r="AH21" s="9">
        <v>870.423</v>
      </c>
      <c r="AI21" s="9">
        <v>304.27699999999999</v>
      </c>
      <c r="AJ21" s="9">
        <v>566.14599999999996</v>
      </c>
      <c r="AK21" s="9">
        <v>696.39099999999996</v>
      </c>
      <c r="AL21" s="9">
        <v>233.34700000000001</v>
      </c>
      <c r="AM21" s="9">
        <v>463.04300000000001</v>
      </c>
      <c r="AN21" s="9">
        <v>174.03200000000001</v>
      </c>
      <c r="AO21" s="9">
        <v>70.930000000000007</v>
      </c>
      <c r="AP21" s="9">
        <v>103.102</v>
      </c>
      <c r="AQ21" s="9">
        <v>97.177000000000007</v>
      </c>
      <c r="AR21" s="9">
        <v>35.746000000000002</v>
      </c>
      <c r="AS21" s="9">
        <v>61.430999999999997</v>
      </c>
      <c r="AT21" s="9">
        <v>76.855000000000004</v>
      </c>
      <c r="AU21" s="9">
        <v>35.183999999999997</v>
      </c>
      <c r="AV21" s="9">
        <v>41.670999999999999</v>
      </c>
      <c r="AW21" s="9">
        <v>951.13300000000004</v>
      </c>
      <c r="AX21" s="9">
        <v>493.88799999999998</v>
      </c>
      <c r="AY21" s="9">
        <v>457.24400000000003</v>
      </c>
      <c r="AZ21" s="9">
        <v>630.98</v>
      </c>
      <c r="BA21" s="9">
        <v>391.13099999999997</v>
      </c>
      <c r="BB21" s="9">
        <v>239.84899999999999</v>
      </c>
      <c r="BC21" s="9">
        <v>535.80700000000002</v>
      </c>
      <c r="BD21" s="9">
        <v>331.89499999999998</v>
      </c>
      <c r="BE21" s="9">
        <v>203.91200000000001</v>
      </c>
      <c r="BF21" s="9">
        <v>95.173000000000002</v>
      </c>
      <c r="BG21" s="9">
        <v>59.235999999999997</v>
      </c>
      <c r="BH21" s="9">
        <v>35.936999999999998</v>
      </c>
      <c r="BI21" s="9">
        <v>89.171999999999997</v>
      </c>
      <c r="BJ21" s="9">
        <v>53.908000000000001</v>
      </c>
      <c r="BK21" s="9">
        <v>35.264000000000003</v>
      </c>
      <c r="BL21" s="9">
        <v>6.0010000000000003</v>
      </c>
      <c r="BM21" s="9">
        <v>5.3289999999999997</v>
      </c>
      <c r="BN21" s="9">
        <v>0.67300000000000004</v>
      </c>
      <c r="BO21" s="9">
        <v>320.15199999999999</v>
      </c>
      <c r="BP21" s="9">
        <v>102.75700000000001</v>
      </c>
      <c r="BQ21" s="9">
        <v>217.39500000000001</v>
      </c>
      <c r="BR21" s="9">
        <v>264.84399999999999</v>
      </c>
      <c r="BS21" s="9">
        <v>81.885000000000005</v>
      </c>
      <c r="BT21" s="9">
        <v>182.959</v>
      </c>
      <c r="BU21" s="9">
        <v>55.308</v>
      </c>
      <c r="BV21" s="9">
        <v>20.872</v>
      </c>
      <c r="BW21" s="9">
        <v>34.436</v>
      </c>
      <c r="BX21" s="9">
        <v>31.151</v>
      </c>
      <c r="BY21" s="9">
        <v>10.343999999999999</v>
      </c>
      <c r="BZ21" s="9">
        <v>20.806999999999999</v>
      </c>
      <c r="CA21" s="9">
        <v>24.157</v>
      </c>
      <c r="CB21" s="9">
        <v>10.528</v>
      </c>
      <c r="CC21" s="9">
        <v>13.629</v>
      </c>
      <c r="CD21" s="9">
        <v>1593.1759999999999</v>
      </c>
      <c r="CE21" s="9">
        <v>846.49</v>
      </c>
      <c r="CF21" s="9">
        <v>746.68600000000004</v>
      </c>
      <c r="CG21" s="9">
        <v>1087.4290000000001</v>
      </c>
      <c r="CH21" s="9">
        <v>697.99400000000003</v>
      </c>
      <c r="CI21" s="9">
        <v>389.435</v>
      </c>
      <c r="CJ21" s="9">
        <v>914.60199999999998</v>
      </c>
      <c r="CK21" s="9">
        <v>593.03300000000002</v>
      </c>
      <c r="CL21" s="9">
        <v>321.57</v>
      </c>
      <c r="CM21" s="9">
        <v>172.827</v>
      </c>
      <c r="CN21" s="9">
        <v>104.962</v>
      </c>
      <c r="CO21" s="9">
        <v>67.864999999999995</v>
      </c>
      <c r="CP21" s="9">
        <v>165.17599999999999</v>
      </c>
      <c r="CQ21" s="9">
        <v>99.51</v>
      </c>
      <c r="CR21" s="9">
        <v>65.665000000000006</v>
      </c>
      <c r="CS21" s="9">
        <v>7.6509999999999998</v>
      </c>
      <c r="CT21" s="9">
        <v>5.4509999999999996</v>
      </c>
      <c r="CU21" s="9">
        <v>2.2000000000000002</v>
      </c>
      <c r="CV21" s="9">
        <v>505.74599999999998</v>
      </c>
      <c r="CW21" s="9">
        <v>148.495</v>
      </c>
      <c r="CX21" s="9">
        <v>357.25099999999998</v>
      </c>
      <c r="CY21" s="9">
        <v>419.858</v>
      </c>
      <c r="CZ21" s="9">
        <v>119.233</v>
      </c>
      <c r="DA21" s="9">
        <v>300.625</v>
      </c>
      <c r="DB21" s="9">
        <v>85.888999999999996</v>
      </c>
      <c r="DC21" s="9">
        <v>29.262</v>
      </c>
      <c r="DD21" s="9">
        <v>56.625999999999998</v>
      </c>
      <c r="DE21" s="9">
        <v>45.387</v>
      </c>
      <c r="DF21" s="9">
        <v>14.079000000000001</v>
      </c>
      <c r="DG21" s="9">
        <v>31.308</v>
      </c>
      <c r="DH21" s="9">
        <v>40.502000000000002</v>
      </c>
      <c r="DI21" s="9">
        <v>15.183</v>
      </c>
      <c r="DJ21" s="9">
        <v>25.318999999999999</v>
      </c>
      <c r="DK21" s="9">
        <v>277.48399999999998</v>
      </c>
      <c r="DL21" s="9">
        <v>143.541</v>
      </c>
      <c r="DM21" s="9">
        <v>133.94399999999999</v>
      </c>
      <c r="DN21" s="9">
        <v>174.84899999999999</v>
      </c>
      <c r="DO21" s="9">
        <v>109.758</v>
      </c>
      <c r="DP21" s="9">
        <v>65.090999999999994</v>
      </c>
      <c r="DQ21" s="9">
        <v>139.75700000000001</v>
      </c>
      <c r="DR21" s="9">
        <v>88</v>
      </c>
      <c r="DS21" s="9">
        <v>51.756999999999998</v>
      </c>
      <c r="DT21" s="9">
        <v>35.091000000000001</v>
      </c>
      <c r="DU21" s="9">
        <v>21.757000000000001</v>
      </c>
      <c r="DV21" s="9">
        <v>13.334</v>
      </c>
      <c r="DW21" s="9">
        <v>34.491</v>
      </c>
      <c r="DX21" s="9">
        <v>21.33</v>
      </c>
      <c r="DY21" s="9">
        <v>13.161</v>
      </c>
      <c r="DZ21" s="9">
        <v>0.6</v>
      </c>
      <c r="EA21" s="9">
        <v>0.42699999999999999</v>
      </c>
      <c r="EB21" s="9">
        <v>0.17299999999999999</v>
      </c>
      <c r="EC21" s="9">
        <v>102.636</v>
      </c>
      <c r="ED21" s="9">
        <v>33.783000000000001</v>
      </c>
      <c r="EE21" s="9">
        <v>68.852999999999994</v>
      </c>
      <c r="EF21" s="9">
        <v>81.489000000000004</v>
      </c>
      <c r="EG21" s="9">
        <v>24.995999999999999</v>
      </c>
      <c r="EH21" s="9">
        <v>56.493000000000002</v>
      </c>
      <c r="EI21" s="9">
        <v>21.146999999999998</v>
      </c>
      <c r="EJ21" s="9">
        <v>8.7870000000000008</v>
      </c>
      <c r="EK21" s="9">
        <v>12.36</v>
      </c>
      <c r="EL21" s="9">
        <v>11.805999999999999</v>
      </c>
      <c r="EM21" s="9">
        <v>3.891</v>
      </c>
      <c r="EN21" s="9">
        <v>7.915</v>
      </c>
      <c r="EO21" s="9">
        <v>9.3409999999999993</v>
      </c>
      <c r="EP21" s="9">
        <v>4.8959999999999999</v>
      </c>
      <c r="EQ21" s="9">
        <v>4.4450000000000003</v>
      </c>
      <c r="ER21" s="9">
        <v>119.678</v>
      </c>
      <c r="ES21" s="9">
        <v>60.789000000000001</v>
      </c>
      <c r="ET21" s="9">
        <v>58.889000000000003</v>
      </c>
      <c r="EU21" s="9">
        <v>96.807000000000002</v>
      </c>
      <c r="EV21" s="9">
        <v>53.097999999999999</v>
      </c>
      <c r="EW21" s="9">
        <v>43.709000000000003</v>
      </c>
      <c r="EX21" s="9">
        <v>82.153999999999996</v>
      </c>
      <c r="EY21" s="9">
        <v>45.249000000000002</v>
      </c>
      <c r="EZ21" s="9">
        <v>36.905000000000001</v>
      </c>
      <c r="FA21" s="9">
        <v>14.653</v>
      </c>
      <c r="FB21" s="9">
        <v>7.8490000000000002</v>
      </c>
      <c r="FC21" s="9">
        <v>6.8040000000000003</v>
      </c>
      <c r="FD21" s="9">
        <v>13.727</v>
      </c>
      <c r="FE21" s="9">
        <v>6.9240000000000004</v>
      </c>
      <c r="FF21" s="9">
        <v>6.8040000000000003</v>
      </c>
      <c r="FG21" s="9">
        <v>0.92600000000000005</v>
      </c>
      <c r="FH21" s="9">
        <v>0.92600000000000005</v>
      </c>
      <c r="FI21" s="9">
        <v>0</v>
      </c>
      <c r="FJ21" s="9">
        <v>22.870999999999999</v>
      </c>
      <c r="FK21" s="9">
        <v>7.69</v>
      </c>
      <c r="FL21" s="9">
        <v>15.18</v>
      </c>
      <c r="FM21" s="9">
        <v>19.818999999999999</v>
      </c>
      <c r="FN21" s="9">
        <v>6.9370000000000003</v>
      </c>
      <c r="FO21" s="9">
        <v>12.881</v>
      </c>
      <c r="FP21" s="9">
        <v>3.052</v>
      </c>
      <c r="FQ21" s="9">
        <v>0.753</v>
      </c>
      <c r="FR21" s="9">
        <v>2.2989999999999999</v>
      </c>
      <c r="FS21" s="9">
        <v>0.94</v>
      </c>
      <c r="FT21" s="9">
        <v>0.312</v>
      </c>
      <c r="FU21" s="9">
        <v>0.628</v>
      </c>
      <c r="FV21" s="9">
        <v>2.1120000000000001</v>
      </c>
      <c r="FW21" s="9">
        <v>0.441</v>
      </c>
      <c r="FX21" s="9">
        <v>1.6719999999999999</v>
      </c>
      <c r="FY21" s="9">
        <v>271.01900000000001</v>
      </c>
      <c r="FZ21" s="9">
        <v>137.053</v>
      </c>
      <c r="GA21" s="9">
        <v>133.96600000000001</v>
      </c>
      <c r="GB21" s="9">
        <v>213.15600000000001</v>
      </c>
      <c r="GC21" s="9">
        <v>115.69499999999999</v>
      </c>
      <c r="GD21" s="9">
        <v>97.462000000000003</v>
      </c>
      <c r="GE21" s="9">
        <v>173.55</v>
      </c>
      <c r="GF21" s="9">
        <v>95.087999999999994</v>
      </c>
      <c r="GG21" s="9">
        <v>78.462000000000003</v>
      </c>
      <c r="GH21" s="9">
        <v>39.606000000000002</v>
      </c>
      <c r="GI21" s="9">
        <v>20.606000000000002</v>
      </c>
      <c r="GJ21" s="9">
        <v>19</v>
      </c>
      <c r="GK21" s="9">
        <v>39.606000000000002</v>
      </c>
      <c r="GL21" s="9">
        <v>20.606000000000002</v>
      </c>
      <c r="GM21" s="9">
        <v>19</v>
      </c>
      <c r="GN21" s="9">
        <v>0</v>
      </c>
      <c r="GO21" s="9">
        <v>0</v>
      </c>
      <c r="GP21" s="9">
        <v>0</v>
      </c>
      <c r="GQ21" s="9">
        <v>57.863</v>
      </c>
      <c r="GR21" s="9">
        <v>21.359000000000002</v>
      </c>
      <c r="GS21" s="9">
        <v>36.503999999999998</v>
      </c>
      <c r="GT21" s="9">
        <v>45.322000000000003</v>
      </c>
      <c r="GU21" s="9">
        <v>14.64</v>
      </c>
      <c r="GV21" s="9">
        <v>30.683</v>
      </c>
      <c r="GW21" s="9">
        <v>12.54</v>
      </c>
      <c r="GX21" s="9">
        <v>6.7190000000000003</v>
      </c>
      <c r="GY21" s="9">
        <v>5.8209999999999997</v>
      </c>
      <c r="GZ21" s="9">
        <v>7.0650000000000004</v>
      </c>
      <c r="HA21" s="9">
        <v>3.8069999999999999</v>
      </c>
      <c r="HB21" s="9">
        <v>3.2570000000000001</v>
      </c>
      <c r="HC21" s="9">
        <v>5.476</v>
      </c>
      <c r="HD21" s="9">
        <v>2.9119999999999999</v>
      </c>
      <c r="HE21" s="9">
        <v>2.5640000000000001</v>
      </c>
    </row>
  </sheetData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1388</vt:i4>
      </vt:variant>
    </vt:vector>
  </HeadingPairs>
  <TitlesOfParts>
    <vt:vector size="1394" baseType="lpstr">
      <vt:lpstr>Contents</vt:lpstr>
      <vt:lpstr>Table 3.1</vt:lpstr>
      <vt:lpstr>Table 3.2</vt:lpstr>
      <vt:lpstr>Index</vt:lpstr>
      <vt:lpstr>Data1</vt:lpstr>
      <vt:lpstr>Data2</vt:lpstr>
      <vt:lpstr>A125190018R</vt:lpstr>
      <vt:lpstr>A125190018R_Data</vt:lpstr>
      <vt:lpstr>A125190018R_Latest</vt:lpstr>
      <vt:lpstr>A125190022F</vt:lpstr>
      <vt:lpstr>A125190022F_Data</vt:lpstr>
      <vt:lpstr>A125190022F_Latest</vt:lpstr>
      <vt:lpstr>A125190026R</vt:lpstr>
      <vt:lpstr>A125190026R_Data</vt:lpstr>
      <vt:lpstr>A125190026R_Latest</vt:lpstr>
      <vt:lpstr>A125190030F</vt:lpstr>
      <vt:lpstr>A125190030F_Data</vt:lpstr>
      <vt:lpstr>A125190030F_Latest</vt:lpstr>
      <vt:lpstr>A125190034R</vt:lpstr>
      <vt:lpstr>A125190034R_Data</vt:lpstr>
      <vt:lpstr>A125190034R_Latest</vt:lpstr>
      <vt:lpstr>A125190038X</vt:lpstr>
      <vt:lpstr>A125190038X_Data</vt:lpstr>
      <vt:lpstr>A125190038X_Latest</vt:lpstr>
      <vt:lpstr>A125190042R</vt:lpstr>
      <vt:lpstr>A125190042R_Data</vt:lpstr>
      <vt:lpstr>A125190042R_Latest</vt:lpstr>
      <vt:lpstr>A125190046X</vt:lpstr>
      <vt:lpstr>A125190046X_Data</vt:lpstr>
      <vt:lpstr>A125190046X_Latest</vt:lpstr>
      <vt:lpstr>A125190050R</vt:lpstr>
      <vt:lpstr>A125190050R_Data</vt:lpstr>
      <vt:lpstr>A125190050R_Latest</vt:lpstr>
      <vt:lpstr>A125190054X</vt:lpstr>
      <vt:lpstr>A125190054X_Data</vt:lpstr>
      <vt:lpstr>A125190054X_Latest</vt:lpstr>
      <vt:lpstr>A125190058J</vt:lpstr>
      <vt:lpstr>A125190058J_Data</vt:lpstr>
      <vt:lpstr>A125190058J_Latest</vt:lpstr>
      <vt:lpstr>A125190062X</vt:lpstr>
      <vt:lpstr>A125190062X_Data</vt:lpstr>
      <vt:lpstr>A125190062X_Latest</vt:lpstr>
      <vt:lpstr>A125190066J</vt:lpstr>
      <vt:lpstr>A125190066J_Data</vt:lpstr>
      <vt:lpstr>A125190066J_Latest</vt:lpstr>
      <vt:lpstr>A125190070X</vt:lpstr>
      <vt:lpstr>A125190070X_Data</vt:lpstr>
      <vt:lpstr>A125190070X_Latest</vt:lpstr>
      <vt:lpstr>A125190074J</vt:lpstr>
      <vt:lpstr>A125190074J_Data</vt:lpstr>
      <vt:lpstr>A125190074J_Latest</vt:lpstr>
      <vt:lpstr>A125190078T</vt:lpstr>
      <vt:lpstr>A125190078T_Data</vt:lpstr>
      <vt:lpstr>A125190078T_Latest</vt:lpstr>
      <vt:lpstr>A125190082J</vt:lpstr>
      <vt:lpstr>A125190082J_Data</vt:lpstr>
      <vt:lpstr>A125190082J_Latest</vt:lpstr>
      <vt:lpstr>A125190086T</vt:lpstr>
      <vt:lpstr>A125190086T_Data</vt:lpstr>
      <vt:lpstr>A125190086T_Latest</vt:lpstr>
      <vt:lpstr>A125190090J</vt:lpstr>
      <vt:lpstr>A125190090J_Data</vt:lpstr>
      <vt:lpstr>A125190090J_Latest</vt:lpstr>
      <vt:lpstr>A125190094T</vt:lpstr>
      <vt:lpstr>A125190094T_Data</vt:lpstr>
      <vt:lpstr>A125190094T_Latest</vt:lpstr>
      <vt:lpstr>A125190098A</vt:lpstr>
      <vt:lpstr>A125190098A_Data</vt:lpstr>
      <vt:lpstr>A125190098A_Latest</vt:lpstr>
      <vt:lpstr>A125190102F</vt:lpstr>
      <vt:lpstr>A125190102F_Data</vt:lpstr>
      <vt:lpstr>A125190102F_Latest</vt:lpstr>
      <vt:lpstr>A125190106R</vt:lpstr>
      <vt:lpstr>A125190106R_Data</vt:lpstr>
      <vt:lpstr>A125190106R_Latest</vt:lpstr>
      <vt:lpstr>A125190110F</vt:lpstr>
      <vt:lpstr>A125190110F_Data</vt:lpstr>
      <vt:lpstr>A125190110F_Latest</vt:lpstr>
      <vt:lpstr>A125190114R</vt:lpstr>
      <vt:lpstr>A125190114R_Data</vt:lpstr>
      <vt:lpstr>A125190114R_Latest</vt:lpstr>
      <vt:lpstr>A125190118X</vt:lpstr>
      <vt:lpstr>A125190118X_Data</vt:lpstr>
      <vt:lpstr>A125190118X_Latest</vt:lpstr>
      <vt:lpstr>A125190122R</vt:lpstr>
      <vt:lpstr>A125190122R_Data</vt:lpstr>
      <vt:lpstr>A125190122R_Latest</vt:lpstr>
      <vt:lpstr>A125190126X</vt:lpstr>
      <vt:lpstr>A125190126X_Data</vt:lpstr>
      <vt:lpstr>A125190126X_Latest</vt:lpstr>
      <vt:lpstr>A125190130R</vt:lpstr>
      <vt:lpstr>A125190130R_Data</vt:lpstr>
      <vt:lpstr>A125190130R_Latest</vt:lpstr>
      <vt:lpstr>A125190134X</vt:lpstr>
      <vt:lpstr>A125190134X_Data</vt:lpstr>
      <vt:lpstr>A125190134X_Latest</vt:lpstr>
      <vt:lpstr>A125190138J</vt:lpstr>
      <vt:lpstr>A125190138J_Data</vt:lpstr>
      <vt:lpstr>A125190138J_Latest</vt:lpstr>
      <vt:lpstr>A125190142X</vt:lpstr>
      <vt:lpstr>A125190142X_Data</vt:lpstr>
      <vt:lpstr>A125190142X_Latest</vt:lpstr>
      <vt:lpstr>A125190146J</vt:lpstr>
      <vt:lpstr>A125190146J_Data</vt:lpstr>
      <vt:lpstr>A125190146J_Latest</vt:lpstr>
      <vt:lpstr>A125190150X</vt:lpstr>
      <vt:lpstr>A125190150X_Data</vt:lpstr>
      <vt:lpstr>A125190150X_Latest</vt:lpstr>
      <vt:lpstr>A125190154J</vt:lpstr>
      <vt:lpstr>A125190154J_Data</vt:lpstr>
      <vt:lpstr>A125190154J_Latest</vt:lpstr>
      <vt:lpstr>A125190158T</vt:lpstr>
      <vt:lpstr>A125190158T_Data</vt:lpstr>
      <vt:lpstr>A125190158T_Latest</vt:lpstr>
      <vt:lpstr>A125190162J</vt:lpstr>
      <vt:lpstr>A125190162J_Data</vt:lpstr>
      <vt:lpstr>A125190162J_Latest</vt:lpstr>
      <vt:lpstr>A125190166T</vt:lpstr>
      <vt:lpstr>A125190166T_Data</vt:lpstr>
      <vt:lpstr>A125190166T_Latest</vt:lpstr>
      <vt:lpstr>A125190170J</vt:lpstr>
      <vt:lpstr>A125190170J_Data</vt:lpstr>
      <vt:lpstr>A125190170J_Latest</vt:lpstr>
      <vt:lpstr>A125190174T</vt:lpstr>
      <vt:lpstr>A125190174T_Data</vt:lpstr>
      <vt:lpstr>A125190174T_Latest</vt:lpstr>
      <vt:lpstr>A125190178A</vt:lpstr>
      <vt:lpstr>A125190178A_Data</vt:lpstr>
      <vt:lpstr>A125190178A_Latest</vt:lpstr>
      <vt:lpstr>A125190182T</vt:lpstr>
      <vt:lpstr>A125190182T_Data</vt:lpstr>
      <vt:lpstr>A125190182T_Latest</vt:lpstr>
      <vt:lpstr>A125190186A</vt:lpstr>
      <vt:lpstr>A125190186A_Data</vt:lpstr>
      <vt:lpstr>A125190186A_Latest</vt:lpstr>
      <vt:lpstr>A125190190T</vt:lpstr>
      <vt:lpstr>A125190190T_Data</vt:lpstr>
      <vt:lpstr>A125190190T_Latest</vt:lpstr>
      <vt:lpstr>A125190194A</vt:lpstr>
      <vt:lpstr>A125190194A_Data</vt:lpstr>
      <vt:lpstr>A125190194A_Latest</vt:lpstr>
      <vt:lpstr>A125190198K</vt:lpstr>
      <vt:lpstr>A125190198K_Data</vt:lpstr>
      <vt:lpstr>A125190198K_Latest</vt:lpstr>
      <vt:lpstr>A125190202R</vt:lpstr>
      <vt:lpstr>A125190202R_Data</vt:lpstr>
      <vt:lpstr>A125190202R_Latest</vt:lpstr>
      <vt:lpstr>A125190206X</vt:lpstr>
      <vt:lpstr>A125190206X_Data</vt:lpstr>
      <vt:lpstr>A125190206X_Latest</vt:lpstr>
      <vt:lpstr>A125190210R</vt:lpstr>
      <vt:lpstr>A125190210R_Data</vt:lpstr>
      <vt:lpstr>A125190210R_Latest</vt:lpstr>
      <vt:lpstr>A125190214X</vt:lpstr>
      <vt:lpstr>A125190214X_Data</vt:lpstr>
      <vt:lpstr>A125190214X_Latest</vt:lpstr>
      <vt:lpstr>A125190218J</vt:lpstr>
      <vt:lpstr>A125190218J_Data</vt:lpstr>
      <vt:lpstr>A125190218J_Latest</vt:lpstr>
      <vt:lpstr>A125190222X</vt:lpstr>
      <vt:lpstr>A125190222X_Data</vt:lpstr>
      <vt:lpstr>A125190222X_Latest</vt:lpstr>
      <vt:lpstr>A125190226J</vt:lpstr>
      <vt:lpstr>A125190226J_Data</vt:lpstr>
      <vt:lpstr>A125190226J_Latest</vt:lpstr>
      <vt:lpstr>A125190230X</vt:lpstr>
      <vt:lpstr>A125190230X_Data</vt:lpstr>
      <vt:lpstr>A125190230X_Latest</vt:lpstr>
      <vt:lpstr>A125190234J</vt:lpstr>
      <vt:lpstr>A125190234J_Data</vt:lpstr>
      <vt:lpstr>A125190234J_Latest</vt:lpstr>
      <vt:lpstr>A125190238T</vt:lpstr>
      <vt:lpstr>A125190238T_Data</vt:lpstr>
      <vt:lpstr>A125190238T_Latest</vt:lpstr>
      <vt:lpstr>A125190242J</vt:lpstr>
      <vt:lpstr>A125190242J_Data</vt:lpstr>
      <vt:lpstr>A125190242J_Latest</vt:lpstr>
      <vt:lpstr>A125190246T</vt:lpstr>
      <vt:lpstr>A125190246T_Data</vt:lpstr>
      <vt:lpstr>A125190246T_Latest</vt:lpstr>
      <vt:lpstr>A125190250J</vt:lpstr>
      <vt:lpstr>A125190250J_Data</vt:lpstr>
      <vt:lpstr>A125190250J_Latest</vt:lpstr>
      <vt:lpstr>A125190254T</vt:lpstr>
      <vt:lpstr>A125190254T_Data</vt:lpstr>
      <vt:lpstr>A125190254T_Latest</vt:lpstr>
      <vt:lpstr>A125190258A</vt:lpstr>
      <vt:lpstr>A125190258A_Data</vt:lpstr>
      <vt:lpstr>A125190258A_Latest</vt:lpstr>
      <vt:lpstr>A125190262T</vt:lpstr>
      <vt:lpstr>A125190262T_Data</vt:lpstr>
      <vt:lpstr>A125190262T_Latest</vt:lpstr>
      <vt:lpstr>A125190266A</vt:lpstr>
      <vt:lpstr>A125190266A_Data</vt:lpstr>
      <vt:lpstr>A125190266A_Latest</vt:lpstr>
      <vt:lpstr>A125190270T</vt:lpstr>
      <vt:lpstr>A125190270T_Data</vt:lpstr>
      <vt:lpstr>A125190270T_Latest</vt:lpstr>
      <vt:lpstr>A125190274A</vt:lpstr>
      <vt:lpstr>A125190274A_Data</vt:lpstr>
      <vt:lpstr>A125190274A_Latest</vt:lpstr>
      <vt:lpstr>A125190278K</vt:lpstr>
      <vt:lpstr>A125190278K_Data</vt:lpstr>
      <vt:lpstr>A125190278K_Latest</vt:lpstr>
      <vt:lpstr>A125190282A</vt:lpstr>
      <vt:lpstr>A125190282A_Data</vt:lpstr>
      <vt:lpstr>A125190282A_Latest</vt:lpstr>
      <vt:lpstr>A125190286K</vt:lpstr>
      <vt:lpstr>A125190286K_Data</vt:lpstr>
      <vt:lpstr>A125190286K_Latest</vt:lpstr>
      <vt:lpstr>A125190290A</vt:lpstr>
      <vt:lpstr>A125190290A_Data</vt:lpstr>
      <vt:lpstr>A125190290A_Latest</vt:lpstr>
      <vt:lpstr>A125190294K</vt:lpstr>
      <vt:lpstr>A125190294K_Data</vt:lpstr>
      <vt:lpstr>A125190294K_Latest</vt:lpstr>
      <vt:lpstr>A125190298V</vt:lpstr>
      <vt:lpstr>A125190298V_Data</vt:lpstr>
      <vt:lpstr>A125190298V_Latest</vt:lpstr>
      <vt:lpstr>A125190302X</vt:lpstr>
      <vt:lpstr>A125190302X_Data</vt:lpstr>
      <vt:lpstr>A125190302X_Latest</vt:lpstr>
      <vt:lpstr>A125190306J</vt:lpstr>
      <vt:lpstr>A125190306J_Data</vt:lpstr>
      <vt:lpstr>A125190306J_Latest</vt:lpstr>
      <vt:lpstr>A125190310X</vt:lpstr>
      <vt:lpstr>A125190310X_Data</vt:lpstr>
      <vt:lpstr>A125190310X_Latest</vt:lpstr>
      <vt:lpstr>A125190314J</vt:lpstr>
      <vt:lpstr>A125190314J_Data</vt:lpstr>
      <vt:lpstr>A125190314J_Latest</vt:lpstr>
      <vt:lpstr>A125190318T</vt:lpstr>
      <vt:lpstr>A125190318T_Data</vt:lpstr>
      <vt:lpstr>A125190318T_Latest</vt:lpstr>
      <vt:lpstr>A125190322J</vt:lpstr>
      <vt:lpstr>A125190322J_Data</vt:lpstr>
      <vt:lpstr>A125190322J_Latest</vt:lpstr>
      <vt:lpstr>A125190326T</vt:lpstr>
      <vt:lpstr>A125190326T_Data</vt:lpstr>
      <vt:lpstr>A125190326T_Latest</vt:lpstr>
      <vt:lpstr>A125190330J</vt:lpstr>
      <vt:lpstr>A125190330J_Data</vt:lpstr>
      <vt:lpstr>A125190330J_Latest</vt:lpstr>
      <vt:lpstr>A125190334T</vt:lpstr>
      <vt:lpstr>A125190334T_Data</vt:lpstr>
      <vt:lpstr>A125190334T_Latest</vt:lpstr>
      <vt:lpstr>A125190338A</vt:lpstr>
      <vt:lpstr>A125190338A_Data</vt:lpstr>
      <vt:lpstr>A125190338A_Latest</vt:lpstr>
      <vt:lpstr>A125190342T</vt:lpstr>
      <vt:lpstr>A125190342T_Data</vt:lpstr>
      <vt:lpstr>A125190342T_Latest</vt:lpstr>
      <vt:lpstr>A125190346A</vt:lpstr>
      <vt:lpstr>A125190346A_Data</vt:lpstr>
      <vt:lpstr>A125190346A_Latest</vt:lpstr>
      <vt:lpstr>A125190350T</vt:lpstr>
      <vt:lpstr>A125190350T_Data</vt:lpstr>
      <vt:lpstr>A125190350T_Latest</vt:lpstr>
      <vt:lpstr>A125190354A</vt:lpstr>
      <vt:lpstr>A125190354A_Data</vt:lpstr>
      <vt:lpstr>A125190354A_Latest</vt:lpstr>
      <vt:lpstr>A125190358K</vt:lpstr>
      <vt:lpstr>A125190358K_Data</vt:lpstr>
      <vt:lpstr>A125190358K_Latest</vt:lpstr>
      <vt:lpstr>A125190362A</vt:lpstr>
      <vt:lpstr>A125190362A_Data</vt:lpstr>
      <vt:lpstr>A125190362A_Latest</vt:lpstr>
      <vt:lpstr>A125190366K</vt:lpstr>
      <vt:lpstr>A125190366K_Data</vt:lpstr>
      <vt:lpstr>A125190366K_Latest</vt:lpstr>
      <vt:lpstr>A125190370A</vt:lpstr>
      <vt:lpstr>A125190370A_Data</vt:lpstr>
      <vt:lpstr>A125190370A_Latest</vt:lpstr>
      <vt:lpstr>A125190374K</vt:lpstr>
      <vt:lpstr>A125190374K_Data</vt:lpstr>
      <vt:lpstr>A125190374K_Latest</vt:lpstr>
      <vt:lpstr>A125190378V</vt:lpstr>
      <vt:lpstr>A125190378V_Data</vt:lpstr>
      <vt:lpstr>A125190378V_Latest</vt:lpstr>
      <vt:lpstr>A125190382K</vt:lpstr>
      <vt:lpstr>A125190382K_Data</vt:lpstr>
      <vt:lpstr>A125190382K_Latest</vt:lpstr>
      <vt:lpstr>A125190386V</vt:lpstr>
      <vt:lpstr>A125190386V_Data</vt:lpstr>
      <vt:lpstr>A125190386V_Latest</vt:lpstr>
      <vt:lpstr>A125190390K</vt:lpstr>
      <vt:lpstr>A125190390K_Data</vt:lpstr>
      <vt:lpstr>A125190390K_Latest</vt:lpstr>
      <vt:lpstr>A125190394V</vt:lpstr>
      <vt:lpstr>A125190394V_Data</vt:lpstr>
      <vt:lpstr>A125190394V_Latest</vt:lpstr>
      <vt:lpstr>A125190398C</vt:lpstr>
      <vt:lpstr>A125190398C_Data</vt:lpstr>
      <vt:lpstr>A125190398C_Latest</vt:lpstr>
      <vt:lpstr>A125190402J</vt:lpstr>
      <vt:lpstr>A125190402J_Data</vt:lpstr>
      <vt:lpstr>A125190402J_Latest</vt:lpstr>
      <vt:lpstr>A125190406T</vt:lpstr>
      <vt:lpstr>A125190406T_Data</vt:lpstr>
      <vt:lpstr>A125190406T_Latest</vt:lpstr>
      <vt:lpstr>A125190410J</vt:lpstr>
      <vt:lpstr>A125190410J_Data</vt:lpstr>
      <vt:lpstr>A125190410J_Latest</vt:lpstr>
      <vt:lpstr>A125190414T</vt:lpstr>
      <vt:lpstr>A125190414T_Data</vt:lpstr>
      <vt:lpstr>A125190414T_Latest</vt:lpstr>
      <vt:lpstr>A125190418A</vt:lpstr>
      <vt:lpstr>A125190418A_Data</vt:lpstr>
      <vt:lpstr>A125190418A_Latest</vt:lpstr>
      <vt:lpstr>A125190422T</vt:lpstr>
      <vt:lpstr>A125190422T_Data</vt:lpstr>
      <vt:lpstr>A125190422T_Latest</vt:lpstr>
      <vt:lpstr>A125190426A</vt:lpstr>
      <vt:lpstr>A125190426A_Data</vt:lpstr>
      <vt:lpstr>A125190426A_Latest</vt:lpstr>
      <vt:lpstr>A125190430T</vt:lpstr>
      <vt:lpstr>A125190430T_Data</vt:lpstr>
      <vt:lpstr>A125190430T_Latest</vt:lpstr>
      <vt:lpstr>A125190434A</vt:lpstr>
      <vt:lpstr>A125190434A_Data</vt:lpstr>
      <vt:lpstr>A125190434A_Latest</vt:lpstr>
      <vt:lpstr>A125190438K</vt:lpstr>
      <vt:lpstr>A125190438K_Data</vt:lpstr>
      <vt:lpstr>A125190438K_Latest</vt:lpstr>
      <vt:lpstr>A125190442A</vt:lpstr>
      <vt:lpstr>A125190442A_Data</vt:lpstr>
      <vt:lpstr>A125190442A_Latest</vt:lpstr>
      <vt:lpstr>A125190446K</vt:lpstr>
      <vt:lpstr>A125190446K_Data</vt:lpstr>
      <vt:lpstr>A125190446K_Latest</vt:lpstr>
      <vt:lpstr>A125190450A</vt:lpstr>
      <vt:lpstr>A125190450A_Data</vt:lpstr>
      <vt:lpstr>A125190450A_Latest</vt:lpstr>
      <vt:lpstr>A125190454K</vt:lpstr>
      <vt:lpstr>A125190454K_Data</vt:lpstr>
      <vt:lpstr>A125190454K_Latest</vt:lpstr>
      <vt:lpstr>A125190810V</vt:lpstr>
      <vt:lpstr>A125190810V_Data</vt:lpstr>
      <vt:lpstr>A125190810V_Latest</vt:lpstr>
      <vt:lpstr>A125190814C</vt:lpstr>
      <vt:lpstr>A125190814C_Data</vt:lpstr>
      <vt:lpstr>A125190814C_Latest</vt:lpstr>
      <vt:lpstr>A125190818L</vt:lpstr>
      <vt:lpstr>A125190818L_Data</vt:lpstr>
      <vt:lpstr>A125190818L_Latest</vt:lpstr>
      <vt:lpstr>A125190822C</vt:lpstr>
      <vt:lpstr>A125190822C_Data</vt:lpstr>
      <vt:lpstr>A125190822C_Latest</vt:lpstr>
      <vt:lpstr>A125190826L</vt:lpstr>
      <vt:lpstr>A125190826L_Data</vt:lpstr>
      <vt:lpstr>A125190826L_Latest</vt:lpstr>
      <vt:lpstr>A125190830C</vt:lpstr>
      <vt:lpstr>A125190830C_Data</vt:lpstr>
      <vt:lpstr>A125190830C_Latest</vt:lpstr>
      <vt:lpstr>A125190834L</vt:lpstr>
      <vt:lpstr>A125190834L_Data</vt:lpstr>
      <vt:lpstr>A125190834L_Latest</vt:lpstr>
      <vt:lpstr>A125190838W</vt:lpstr>
      <vt:lpstr>A125190838W_Data</vt:lpstr>
      <vt:lpstr>A125190838W_Latest</vt:lpstr>
      <vt:lpstr>A125190842L</vt:lpstr>
      <vt:lpstr>A125190842L_Data</vt:lpstr>
      <vt:lpstr>A125190842L_Latest</vt:lpstr>
      <vt:lpstr>A125190846W</vt:lpstr>
      <vt:lpstr>A125190846W_Data</vt:lpstr>
      <vt:lpstr>A125190846W_Latest</vt:lpstr>
      <vt:lpstr>A125190850L</vt:lpstr>
      <vt:lpstr>A125190850L_Data</vt:lpstr>
      <vt:lpstr>A125190850L_Latest</vt:lpstr>
      <vt:lpstr>A125191206T</vt:lpstr>
      <vt:lpstr>A125191206T_Data</vt:lpstr>
      <vt:lpstr>A125191206T_Latest</vt:lpstr>
      <vt:lpstr>A125191210J</vt:lpstr>
      <vt:lpstr>A125191210J_Data</vt:lpstr>
      <vt:lpstr>A125191210J_Latest</vt:lpstr>
      <vt:lpstr>A125191214T</vt:lpstr>
      <vt:lpstr>A125191214T_Data</vt:lpstr>
      <vt:lpstr>A125191214T_Latest</vt:lpstr>
      <vt:lpstr>A125191218A</vt:lpstr>
      <vt:lpstr>A125191218A_Data</vt:lpstr>
      <vt:lpstr>A125191218A_Latest</vt:lpstr>
      <vt:lpstr>A125191222T</vt:lpstr>
      <vt:lpstr>A125191222T_Data</vt:lpstr>
      <vt:lpstr>A125191222T_Latest</vt:lpstr>
      <vt:lpstr>A125191226A</vt:lpstr>
      <vt:lpstr>A125191226A_Data</vt:lpstr>
      <vt:lpstr>A125191226A_Latest</vt:lpstr>
      <vt:lpstr>A125191230T</vt:lpstr>
      <vt:lpstr>A125191230T_Data</vt:lpstr>
      <vt:lpstr>A125191230T_Latest</vt:lpstr>
      <vt:lpstr>A125191234A</vt:lpstr>
      <vt:lpstr>A125191234A_Data</vt:lpstr>
      <vt:lpstr>A125191234A_Latest</vt:lpstr>
      <vt:lpstr>A125191238K</vt:lpstr>
      <vt:lpstr>A125191238K_Data</vt:lpstr>
      <vt:lpstr>A125191238K_Latest</vt:lpstr>
      <vt:lpstr>A125191242A</vt:lpstr>
      <vt:lpstr>A125191242A_Data</vt:lpstr>
      <vt:lpstr>A125191242A_Latest</vt:lpstr>
      <vt:lpstr>A125191246K</vt:lpstr>
      <vt:lpstr>A125191246K_Data</vt:lpstr>
      <vt:lpstr>A125191246K_Latest</vt:lpstr>
      <vt:lpstr>A125191602V</vt:lpstr>
      <vt:lpstr>A125191602V_Data</vt:lpstr>
      <vt:lpstr>A125191602V_Latest</vt:lpstr>
      <vt:lpstr>A125191606C</vt:lpstr>
      <vt:lpstr>A125191606C_Data</vt:lpstr>
      <vt:lpstr>A125191606C_Latest</vt:lpstr>
      <vt:lpstr>A125191610V</vt:lpstr>
      <vt:lpstr>A125191610V_Data</vt:lpstr>
      <vt:lpstr>A125191610V_Latest</vt:lpstr>
      <vt:lpstr>A125191614C</vt:lpstr>
      <vt:lpstr>A125191614C_Data</vt:lpstr>
      <vt:lpstr>A125191614C_Latest</vt:lpstr>
      <vt:lpstr>A125191618L</vt:lpstr>
      <vt:lpstr>A125191618L_Data</vt:lpstr>
      <vt:lpstr>A125191618L_Latest</vt:lpstr>
      <vt:lpstr>A125191622C</vt:lpstr>
      <vt:lpstr>A125191622C_Data</vt:lpstr>
      <vt:lpstr>A125191622C_Latest</vt:lpstr>
      <vt:lpstr>A125191626L</vt:lpstr>
      <vt:lpstr>A125191626L_Data</vt:lpstr>
      <vt:lpstr>A125191626L_Latest</vt:lpstr>
      <vt:lpstr>A125191630C</vt:lpstr>
      <vt:lpstr>A125191630C_Data</vt:lpstr>
      <vt:lpstr>A125191630C_Latest</vt:lpstr>
      <vt:lpstr>A125191634L</vt:lpstr>
      <vt:lpstr>A125191634L_Data</vt:lpstr>
      <vt:lpstr>A125191634L_Latest</vt:lpstr>
      <vt:lpstr>A125191638W</vt:lpstr>
      <vt:lpstr>A125191638W_Data</vt:lpstr>
      <vt:lpstr>A125191638W_Latest</vt:lpstr>
      <vt:lpstr>A125191642L</vt:lpstr>
      <vt:lpstr>A125191642L_Data</vt:lpstr>
      <vt:lpstr>A125191642L_Latest</vt:lpstr>
      <vt:lpstr>A125191998A</vt:lpstr>
      <vt:lpstr>A125191998A_Data</vt:lpstr>
      <vt:lpstr>A125191998A_Latest</vt:lpstr>
      <vt:lpstr>A125192002J</vt:lpstr>
      <vt:lpstr>A125192002J_Data</vt:lpstr>
      <vt:lpstr>A125192002J_Latest</vt:lpstr>
      <vt:lpstr>A125192006T</vt:lpstr>
      <vt:lpstr>A125192006T_Data</vt:lpstr>
      <vt:lpstr>A125192006T_Latest</vt:lpstr>
      <vt:lpstr>A125192010J</vt:lpstr>
      <vt:lpstr>A125192010J_Data</vt:lpstr>
      <vt:lpstr>A125192010J_Latest</vt:lpstr>
      <vt:lpstr>A125192014T</vt:lpstr>
      <vt:lpstr>A125192014T_Data</vt:lpstr>
      <vt:lpstr>A125192014T_Latest</vt:lpstr>
      <vt:lpstr>A125192018A</vt:lpstr>
      <vt:lpstr>A125192018A_Data</vt:lpstr>
      <vt:lpstr>A125192018A_Latest</vt:lpstr>
      <vt:lpstr>A125192022T</vt:lpstr>
      <vt:lpstr>A125192022T_Data</vt:lpstr>
      <vt:lpstr>A125192022T_Latest</vt:lpstr>
      <vt:lpstr>A125192026A</vt:lpstr>
      <vt:lpstr>A125192026A_Data</vt:lpstr>
      <vt:lpstr>A125192026A_Latest</vt:lpstr>
      <vt:lpstr>A125192030T</vt:lpstr>
      <vt:lpstr>A125192030T_Data</vt:lpstr>
      <vt:lpstr>A125192030T_Latest</vt:lpstr>
      <vt:lpstr>A125192034A</vt:lpstr>
      <vt:lpstr>A125192034A_Data</vt:lpstr>
      <vt:lpstr>A125192034A_Latest</vt:lpstr>
      <vt:lpstr>A125192038K</vt:lpstr>
      <vt:lpstr>A125192038K_Data</vt:lpstr>
      <vt:lpstr>A125192038K_Latest</vt:lpstr>
      <vt:lpstr>A125192394F</vt:lpstr>
      <vt:lpstr>A125192394F_Data</vt:lpstr>
      <vt:lpstr>A125192394F_Latest</vt:lpstr>
      <vt:lpstr>A125192398R</vt:lpstr>
      <vt:lpstr>A125192398R_Data</vt:lpstr>
      <vt:lpstr>A125192398R_Latest</vt:lpstr>
      <vt:lpstr>A125192402V</vt:lpstr>
      <vt:lpstr>A125192402V_Data</vt:lpstr>
      <vt:lpstr>A125192402V_Latest</vt:lpstr>
      <vt:lpstr>A125192406C</vt:lpstr>
      <vt:lpstr>A125192406C_Data</vt:lpstr>
      <vt:lpstr>A125192406C_Latest</vt:lpstr>
      <vt:lpstr>A125192410V</vt:lpstr>
      <vt:lpstr>A125192410V_Data</vt:lpstr>
      <vt:lpstr>A125192410V_Latest</vt:lpstr>
      <vt:lpstr>A125192414C</vt:lpstr>
      <vt:lpstr>A125192414C_Data</vt:lpstr>
      <vt:lpstr>A125192414C_Latest</vt:lpstr>
      <vt:lpstr>A125192418L</vt:lpstr>
      <vt:lpstr>A125192418L_Data</vt:lpstr>
      <vt:lpstr>A125192418L_Latest</vt:lpstr>
      <vt:lpstr>A125192422C</vt:lpstr>
      <vt:lpstr>A125192422C_Data</vt:lpstr>
      <vt:lpstr>A125192422C_Latest</vt:lpstr>
      <vt:lpstr>A125192426L</vt:lpstr>
      <vt:lpstr>A125192426L_Data</vt:lpstr>
      <vt:lpstr>A125192426L_Latest</vt:lpstr>
      <vt:lpstr>A125192430C</vt:lpstr>
      <vt:lpstr>A125192430C_Data</vt:lpstr>
      <vt:lpstr>A125192430C_Latest</vt:lpstr>
      <vt:lpstr>A125192434L</vt:lpstr>
      <vt:lpstr>A125192434L_Data</vt:lpstr>
      <vt:lpstr>A125192434L_Latest</vt:lpstr>
      <vt:lpstr>A125192438W</vt:lpstr>
      <vt:lpstr>A125192438W_Data</vt:lpstr>
      <vt:lpstr>A125192438W_Latest</vt:lpstr>
      <vt:lpstr>A125192442L</vt:lpstr>
      <vt:lpstr>A125192442L_Data</vt:lpstr>
      <vt:lpstr>A125192442L_Latest</vt:lpstr>
      <vt:lpstr>A125192446W</vt:lpstr>
      <vt:lpstr>A125192446W_Data</vt:lpstr>
      <vt:lpstr>A125192446W_Latest</vt:lpstr>
      <vt:lpstr>A125192450L</vt:lpstr>
      <vt:lpstr>A125192450L_Data</vt:lpstr>
      <vt:lpstr>A125192450L_Latest</vt:lpstr>
      <vt:lpstr>A125192454W</vt:lpstr>
      <vt:lpstr>A125192454W_Data</vt:lpstr>
      <vt:lpstr>A125192454W_Latest</vt:lpstr>
      <vt:lpstr>A125192458F</vt:lpstr>
      <vt:lpstr>A125192458F_Data</vt:lpstr>
      <vt:lpstr>A125192458F_Latest</vt:lpstr>
      <vt:lpstr>A125192462W</vt:lpstr>
      <vt:lpstr>A125192462W_Data</vt:lpstr>
      <vt:lpstr>A125192462W_Latest</vt:lpstr>
      <vt:lpstr>A125192466F</vt:lpstr>
      <vt:lpstr>A125192466F_Data</vt:lpstr>
      <vt:lpstr>A125192466F_Latest</vt:lpstr>
      <vt:lpstr>A125192470W</vt:lpstr>
      <vt:lpstr>A125192470W_Data</vt:lpstr>
      <vt:lpstr>A125192470W_Latest</vt:lpstr>
      <vt:lpstr>A125192474F</vt:lpstr>
      <vt:lpstr>A125192474F_Data</vt:lpstr>
      <vt:lpstr>A125192474F_Latest</vt:lpstr>
      <vt:lpstr>A125192478R</vt:lpstr>
      <vt:lpstr>A125192478R_Data</vt:lpstr>
      <vt:lpstr>A125192478R_Latest</vt:lpstr>
      <vt:lpstr>A125192482F</vt:lpstr>
      <vt:lpstr>A125192482F_Data</vt:lpstr>
      <vt:lpstr>A125192482F_Latest</vt:lpstr>
      <vt:lpstr>A125192486R</vt:lpstr>
      <vt:lpstr>A125192486R_Data</vt:lpstr>
      <vt:lpstr>A125192486R_Latest</vt:lpstr>
      <vt:lpstr>A125192490F</vt:lpstr>
      <vt:lpstr>A125192490F_Data</vt:lpstr>
      <vt:lpstr>A125192490F_Latest</vt:lpstr>
      <vt:lpstr>A125192494R</vt:lpstr>
      <vt:lpstr>A125192494R_Data</vt:lpstr>
      <vt:lpstr>A125192494R_Latest</vt:lpstr>
      <vt:lpstr>A125192498X</vt:lpstr>
      <vt:lpstr>A125192498X_Data</vt:lpstr>
      <vt:lpstr>A125192498X_Latest</vt:lpstr>
      <vt:lpstr>A125192502C</vt:lpstr>
      <vt:lpstr>A125192502C_Data</vt:lpstr>
      <vt:lpstr>A125192502C_Latest</vt:lpstr>
      <vt:lpstr>A125192506L</vt:lpstr>
      <vt:lpstr>A125192506L_Data</vt:lpstr>
      <vt:lpstr>A125192506L_Latest</vt:lpstr>
      <vt:lpstr>A125192510C</vt:lpstr>
      <vt:lpstr>A125192510C_Data</vt:lpstr>
      <vt:lpstr>A125192510C_Latest</vt:lpstr>
      <vt:lpstr>A125192514L</vt:lpstr>
      <vt:lpstr>A125192514L_Data</vt:lpstr>
      <vt:lpstr>A125192514L_Latest</vt:lpstr>
      <vt:lpstr>A125192518W</vt:lpstr>
      <vt:lpstr>A125192518W_Data</vt:lpstr>
      <vt:lpstr>A125192518W_Latest</vt:lpstr>
      <vt:lpstr>A125192522L</vt:lpstr>
      <vt:lpstr>A125192522L_Data</vt:lpstr>
      <vt:lpstr>A125192522L_Latest</vt:lpstr>
      <vt:lpstr>A125192526W</vt:lpstr>
      <vt:lpstr>A125192526W_Data</vt:lpstr>
      <vt:lpstr>A125192526W_Latest</vt:lpstr>
      <vt:lpstr>A125192530L</vt:lpstr>
      <vt:lpstr>A125192530L_Data</vt:lpstr>
      <vt:lpstr>A125192530L_Latest</vt:lpstr>
      <vt:lpstr>A125192534W</vt:lpstr>
      <vt:lpstr>A125192534W_Data</vt:lpstr>
      <vt:lpstr>A125192534W_Latest</vt:lpstr>
      <vt:lpstr>A125192538F</vt:lpstr>
      <vt:lpstr>A125192538F_Data</vt:lpstr>
      <vt:lpstr>A125192538F_Latest</vt:lpstr>
      <vt:lpstr>A125192542W</vt:lpstr>
      <vt:lpstr>A125192542W_Data</vt:lpstr>
      <vt:lpstr>A125192542W_Latest</vt:lpstr>
      <vt:lpstr>A125192546F</vt:lpstr>
      <vt:lpstr>A125192546F_Data</vt:lpstr>
      <vt:lpstr>A125192546F_Latest</vt:lpstr>
      <vt:lpstr>A125192550W</vt:lpstr>
      <vt:lpstr>A125192550W_Data</vt:lpstr>
      <vt:lpstr>A125192550W_Latest</vt:lpstr>
      <vt:lpstr>A125192554F</vt:lpstr>
      <vt:lpstr>A125192554F_Data</vt:lpstr>
      <vt:lpstr>A125192554F_Latest</vt:lpstr>
      <vt:lpstr>A125192558R</vt:lpstr>
      <vt:lpstr>A125192558R_Data</vt:lpstr>
      <vt:lpstr>A125192558R_Latest</vt:lpstr>
      <vt:lpstr>A125192562F</vt:lpstr>
      <vt:lpstr>A125192562F_Data</vt:lpstr>
      <vt:lpstr>A125192562F_Latest</vt:lpstr>
      <vt:lpstr>A125192566R</vt:lpstr>
      <vt:lpstr>A125192566R_Data</vt:lpstr>
      <vt:lpstr>A125192566R_Latest</vt:lpstr>
      <vt:lpstr>A125192570F</vt:lpstr>
      <vt:lpstr>A125192570F_Data</vt:lpstr>
      <vt:lpstr>A125192570F_Latest</vt:lpstr>
      <vt:lpstr>A125192574R</vt:lpstr>
      <vt:lpstr>A125192574R_Data</vt:lpstr>
      <vt:lpstr>A125192574R_Latest</vt:lpstr>
      <vt:lpstr>A125192578X</vt:lpstr>
      <vt:lpstr>A125192578X_Data</vt:lpstr>
      <vt:lpstr>A125192578X_Latest</vt:lpstr>
      <vt:lpstr>A125192582R</vt:lpstr>
      <vt:lpstr>A125192582R_Data</vt:lpstr>
      <vt:lpstr>A125192582R_Latest</vt:lpstr>
      <vt:lpstr>A125192586X</vt:lpstr>
      <vt:lpstr>A125192586X_Data</vt:lpstr>
      <vt:lpstr>A125192586X_Latest</vt:lpstr>
      <vt:lpstr>A125192590R</vt:lpstr>
      <vt:lpstr>A125192590R_Data</vt:lpstr>
      <vt:lpstr>A125192590R_Latest</vt:lpstr>
      <vt:lpstr>A125192594X</vt:lpstr>
      <vt:lpstr>A125192594X_Data</vt:lpstr>
      <vt:lpstr>A125192594X_Latest</vt:lpstr>
      <vt:lpstr>A125192598J</vt:lpstr>
      <vt:lpstr>A125192598J_Data</vt:lpstr>
      <vt:lpstr>A125192598J_Latest</vt:lpstr>
      <vt:lpstr>A125192602L</vt:lpstr>
      <vt:lpstr>A125192602L_Data</vt:lpstr>
      <vt:lpstr>A125192602L_Latest</vt:lpstr>
      <vt:lpstr>A125192606W</vt:lpstr>
      <vt:lpstr>A125192606W_Data</vt:lpstr>
      <vt:lpstr>A125192606W_Latest</vt:lpstr>
      <vt:lpstr>A125192610L</vt:lpstr>
      <vt:lpstr>A125192610L_Data</vt:lpstr>
      <vt:lpstr>A125192610L_Latest</vt:lpstr>
      <vt:lpstr>A125192614W</vt:lpstr>
      <vt:lpstr>A125192614W_Data</vt:lpstr>
      <vt:lpstr>A125192614W_Latest</vt:lpstr>
      <vt:lpstr>A125192618F</vt:lpstr>
      <vt:lpstr>A125192618F_Data</vt:lpstr>
      <vt:lpstr>A125192618F_Latest</vt:lpstr>
      <vt:lpstr>A125192622W</vt:lpstr>
      <vt:lpstr>A125192622W_Data</vt:lpstr>
      <vt:lpstr>A125192622W_Latest</vt:lpstr>
      <vt:lpstr>A125192626F</vt:lpstr>
      <vt:lpstr>A125192626F_Data</vt:lpstr>
      <vt:lpstr>A125192626F_Latest</vt:lpstr>
      <vt:lpstr>A125192630W</vt:lpstr>
      <vt:lpstr>A125192630W_Data</vt:lpstr>
      <vt:lpstr>A125192630W_Latest</vt:lpstr>
      <vt:lpstr>A125192634F</vt:lpstr>
      <vt:lpstr>A125192634F_Data</vt:lpstr>
      <vt:lpstr>A125192634F_Latest</vt:lpstr>
      <vt:lpstr>A125192638R</vt:lpstr>
      <vt:lpstr>A125192638R_Data</vt:lpstr>
      <vt:lpstr>A125192638R_Latest</vt:lpstr>
      <vt:lpstr>A125192642F</vt:lpstr>
      <vt:lpstr>A125192642F_Data</vt:lpstr>
      <vt:lpstr>A125192642F_Latest</vt:lpstr>
      <vt:lpstr>A125192646R</vt:lpstr>
      <vt:lpstr>A125192646R_Data</vt:lpstr>
      <vt:lpstr>A125192646R_Latest</vt:lpstr>
      <vt:lpstr>A125192650F</vt:lpstr>
      <vt:lpstr>A125192650F_Data</vt:lpstr>
      <vt:lpstr>A125192650F_Latest</vt:lpstr>
      <vt:lpstr>A125192654R</vt:lpstr>
      <vt:lpstr>A125192654R_Data</vt:lpstr>
      <vt:lpstr>A125192654R_Latest</vt:lpstr>
      <vt:lpstr>A125192658X</vt:lpstr>
      <vt:lpstr>A125192658X_Data</vt:lpstr>
      <vt:lpstr>A125192658X_Latest</vt:lpstr>
      <vt:lpstr>A125192662R</vt:lpstr>
      <vt:lpstr>A125192662R_Data</vt:lpstr>
      <vt:lpstr>A125192662R_Latest</vt:lpstr>
      <vt:lpstr>A125192666X</vt:lpstr>
      <vt:lpstr>A125192666X_Data</vt:lpstr>
      <vt:lpstr>A125192666X_Latest</vt:lpstr>
      <vt:lpstr>A125192670R</vt:lpstr>
      <vt:lpstr>A125192670R_Data</vt:lpstr>
      <vt:lpstr>A125192670R_Latest</vt:lpstr>
      <vt:lpstr>A125192674X</vt:lpstr>
      <vt:lpstr>A125192674X_Data</vt:lpstr>
      <vt:lpstr>A125192674X_Latest</vt:lpstr>
      <vt:lpstr>A125192678J</vt:lpstr>
      <vt:lpstr>A125192678J_Data</vt:lpstr>
      <vt:lpstr>A125192678J_Latest</vt:lpstr>
      <vt:lpstr>A125192682X</vt:lpstr>
      <vt:lpstr>A125192682X_Data</vt:lpstr>
      <vt:lpstr>A125192682X_Latest</vt:lpstr>
      <vt:lpstr>A125192686J</vt:lpstr>
      <vt:lpstr>A125192686J_Data</vt:lpstr>
      <vt:lpstr>A125192686J_Latest</vt:lpstr>
      <vt:lpstr>A125192690X</vt:lpstr>
      <vt:lpstr>A125192690X_Data</vt:lpstr>
      <vt:lpstr>A125192690X_Latest</vt:lpstr>
      <vt:lpstr>A125192694J</vt:lpstr>
      <vt:lpstr>A125192694J_Data</vt:lpstr>
      <vt:lpstr>A125192694J_Latest</vt:lpstr>
      <vt:lpstr>A125192698T</vt:lpstr>
      <vt:lpstr>A125192698T_Data</vt:lpstr>
      <vt:lpstr>A125192698T_Latest</vt:lpstr>
      <vt:lpstr>A125192702W</vt:lpstr>
      <vt:lpstr>A125192702W_Data</vt:lpstr>
      <vt:lpstr>A125192702W_Latest</vt:lpstr>
      <vt:lpstr>A125192706F</vt:lpstr>
      <vt:lpstr>A125192706F_Data</vt:lpstr>
      <vt:lpstr>A125192706F_Latest</vt:lpstr>
      <vt:lpstr>A125192710W</vt:lpstr>
      <vt:lpstr>A125192710W_Data</vt:lpstr>
      <vt:lpstr>A125192710W_Latest</vt:lpstr>
      <vt:lpstr>A125192714F</vt:lpstr>
      <vt:lpstr>A125192714F_Data</vt:lpstr>
      <vt:lpstr>A125192714F_Latest</vt:lpstr>
      <vt:lpstr>A125192718R</vt:lpstr>
      <vt:lpstr>A125192718R_Data</vt:lpstr>
      <vt:lpstr>A125192718R_Latest</vt:lpstr>
      <vt:lpstr>A125192722F</vt:lpstr>
      <vt:lpstr>A125192722F_Data</vt:lpstr>
      <vt:lpstr>A125192722F_Latest</vt:lpstr>
      <vt:lpstr>A125192726R</vt:lpstr>
      <vt:lpstr>A125192726R_Data</vt:lpstr>
      <vt:lpstr>A125192726R_Latest</vt:lpstr>
      <vt:lpstr>A125192730F</vt:lpstr>
      <vt:lpstr>A125192730F_Data</vt:lpstr>
      <vt:lpstr>A125192730F_Latest</vt:lpstr>
      <vt:lpstr>A125192734R</vt:lpstr>
      <vt:lpstr>A125192734R_Data</vt:lpstr>
      <vt:lpstr>A125192734R_Latest</vt:lpstr>
      <vt:lpstr>A125192738X</vt:lpstr>
      <vt:lpstr>A125192738X_Data</vt:lpstr>
      <vt:lpstr>A125192738X_Latest</vt:lpstr>
      <vt:lpstr>A125192742R</vt:lpstr>
      <vt:lpstr>A125192742R_Data</vt:lpstr>
      <vt:lpstr>A125192742R_Latest</vt:lpstr>
      <vt:lpstr>A125192746X</vt:lpstr>
      <vt:lpstr>A125192746X_Data</vt:lpstr>
      <vt:lpstr>A125192746X_Latest</vt:lpstr>
      <vt:lpstr>A125192750R</vt:lpstr>
      <vt:lpstr>A125192750R_Data</vt:lpstr>
      <vt:lpstr>A125192750R_Latest</vt:lpstr>
      <vt:lpstr>A125192754X</vt:lpstr>
      <vt:lpstr>A125192754X_Data</vt:lpstr>
      <vt:lpstr>A125192754X_Latest</vt:lpstr>
      <vt:lpstr>A125192758J</vt:lpstr>
      <vt:lpstr>A125192758J_Data</vt:lpstr>
      <vt:lpstr>A125192758J_Latest</vt:lpstr>
      <vt:lpstr>A125192762X</vt:lpstr>
      <vt:lpstr>A125192762X_Data</vt:lpstr>
      <vt:lpstr>A125192762X_Latest</vt:lpstr>
      <vt:lpstr>A125192766J</vt:lpstr>
      <vt:lpstr>A125192766J_Data</vt:lpstr>
      <vt:lpstr>A125192766J_Latest</vt:lpstr>
      <vt:lpstr>A125192770X</vt:lpstr>
      <vt:lpstr>A125192770X_Data</vt:lpstr>
      <vt:lpstr>A125192770X_Latest</vt:lpstr>
      <vt:lpstr>A125192774J</vt:lpstr>
      <vt:lpstr>A125192774J_Data</vt:lpstr>
      <vt:lpstr>A125192774J_Latest</vt:lpstr>
      <vt:lpstr>A125192778T</vt:lpstr>
      <vt:lpstr>A125192778T_Data</vt:lpstr>
      <vt:lpstr>A125192778T_Latest</vt:lpstr>
      <vt:lpstr>A125192782J</vt:lpstr>
      <vt:lpstr>A125192782J_Data</vt:lpstr>
      <vt:lpstr>A125192782J_Latest</vt:lpstr>
      <vt:lpstr>A125192786T</vt:lpstr>
      <vt:lpstr>A125192786T_Data</vt:lpstr>
      <vt:lpstr>A125192786T_Latest</vt:lpstr>
      <vt:lpstr>A125192790J</vt:lpstr>
      <vt:lpstr>A125192790J_Data</vt:lpstr>
      <vt:lpstr>A125192790J_Latest</vt:lpstr>
      <vt:lpstr>A125192794T</vt:lpstr>
      <vt:lpstr>A125192794T_Data</vt:lpstr>
      <vt:lpstr>A125192794T_Latest</vt:lpstr>
      <vt:lpstr>A125192798A</vt:lpstr>
      <vt:lpstr>A125192798A_Data</vt:lpstr>
      <vt:lpstr>A125192798A_Latest</vt:lpstr>
      <vt:lpstr>A125192802F</vt:lpstr>
      <vt:lpstr>A125192802F_Data</vt:lpstr>
      <vt:lpstr>A125192802F_Latest</vt:lpstr>
      <vt:lpstr>A125192806R</vt:lpstr>
      <vt:lpstr>A125192806R_Data</vt:lpstr>
      <vt:lpstr>A125192806R_Latest</vt:lpstr>
      <vt:lpstr>A125192810F</vt:lpstr>
      <vt:lpstr>A125192810F_Data</vt:lpstr>
      <vt:lpstr>A125192810F_Latest</vt:lpstr>
      <vt:lpstr>A125192814R</vt:lpstr>
      <vt:lpstr>A125192814R_Data</vt:lpstr>
      <vt:lpstr>A125192814R_Latest</vt:lpstr>
      <vt:lpstr>A125192818X</vt:lpstr>
      <vt:lpstr>A125192818X_Data</vt:lpstr>
      <vt:lpstr>A125192818X_Latest</vt:lpstr>
      <vt:lpstr>A125192822R</vt:lpstr>
      <vt:lpstr>A125192822R_Data</vt:lpstr>
      <vt:lpstr>A125192822R_Latest</vt:lpstr>
      <vt:lpstr>A125192826X</vt:lpstr>
      <vt:lpstr>A125192826X_Data</vt:lpstr>
      <vt:lpstr>A125192826X_Latest</vt:lpstr>
      <vt:lpstr>A125192830R</vt:lpstr>
      <vt:lpstr>A125192830R_Data</vt:lpstr>
      <vt:lpstr>A125192830R_Latest</vt:lpstr>
      <vt:lpstr>A125193186F</vt:lpstr>
      <vt:lpstr>A125193186F_Data</vt:lpstr>
      <vt:lpstr>A125193186F_Latest</vt:lpstr>
      <vt:lpstr>A125193190W</vt:lpstr>
      <vt:lpstr>A125193190W_Data</vt:lpstr>
      <vt:lpstr>A125193190W_Latest</vt:lpstr>
      <vt:lpstr>A125193194F</vt:lpstr>
      <vt:lpstr>A125193194F_Data</vt:lpstr>
      <vt:lpstr>A125193194F_Latest</vt:lpstr>
      <vt:lpstr>A125193198R</vt:lpstr>
      <vt:lpstr>A125193198R_Data</vt:lpstr>
      <vt:lpstr>A125193198R_Latest</vt:lpstr>
      <vt:lpstr>A125193202V</vt:lpstr>
      <vt:lpstr>A125193202V_Data</vt:lpstr>
      <vt:lpstr>A125193202V_Latest</vt:lpstr>
      <vt:lpstr>A125193206C</vt:lpstr>
      <vt:lpstr>A125193206C_Data</vt:lpstr>
      <vt:lpstr>A125193206C_Latest</vt:lpstr>
      <vt:lpstr>A125193210V</vt:lpstr>
      <vt:lpstr>A125193210V_Data</vt:lpstr>
      <vt:lpstr>A125193210V_Latest</vt:lpstr>
      <vt:lpstr>A125193214C</vt:lpstr>
      <vt:lpstr>A125193214C_Data</vt:lpstr>
      <vt:lpstr>A125193214C_Latest</vt:lpstr>
      <vt:lpstr>A125193218L</vt:lpstr>
      <vt:lpstr>A125193218L_Data</vt:lpstr>
      <vt:lpstr>A125193218L_Latest</vt:lpstr>
      <vt:lpstr>A125193222C</vt:lpstr>
      <vt:lpstr>A125193222C_Data</vt:lpstr>
      <vt:lpstr>A125193222C_Latest</vt:lpstr>
      <vt:lpstr>A125193226L</vt:lpstr>
      <vt:lpstr>A125193226L_Data</vt:lpstr>
      <vt:lpstr>A125193226L_Latest</vt:lpstr>
      <vt:lpstr>A125193582J</vt:lpstr>
      <vt:lpstr>A125193582J_Data</vt:lpstr>
      <vt:lpstr>A125193582J_Latest</vt:lpstr>
      <vt:lpstr>A125193586T</vt:lpstr>
      <vt:lpstr>A125193586T_Data</vt:lpstr>
      <vt:lpstr>A125193586T_Latest</vt:lpstr>
      <vt:lpstr>A125193590J</vt:lpstr>
      <vt:lpstr>A125193590J_Data</vt:lpstr>
      <vt:lpstr>A125193590J_Latest</vt:lpstr>
      <vt:lpstr>A125193594T</vt:lpstr>
      <vt:lpstr>A125193594T_Data</vt:lpstr>
      <vt:lpstr>A125193594T_Latest</vt:lpstr>
      <vt:lpstr>A125193598A</vt:lpstr>
      <vt:lpstr>A125193598A_Data</vt:lpstr>
      <vt:lpstr>A125193598A_Latest</vt:lpstr>
      <vt:lpstr>A125193602F</vt:lpstr>
      <vt:lpstr>A125193602F_Data</vt:lpstr>
      <vt:lpstr>A125193602F_Latest</vt:lpstr>
      <vt:lpstr>A125193606R</vt:lpstr>
      <vt:lpstr>A125193606R_Data</vt:lpstr>
      <vt:lpstr>A125193606R_Latest</vt:lpstr>
      <vt:lpstr>A125193610F</vt:lpstr>
      <vt:lpstr>A125193610F_Data</vt:lpstr>
      <vt:lpstr>A125193610F_Latest</vt:lpstr>
      <vt:lpstr>A125193614R</vt:lpstr>
      <vt:lpstr>A125193614R_Data</vt:lpstr>
      <vt:lpstr>A125193614R_Latest</vt:lpstr>
      <vt:lpstr>A125193618X</vt:lpstr>
      <vt:lpstr>A125193618X_Data</vt:lpstr>
      <vt:lpstr>A125193618X_Latest</vt:lpstr>
      <vt:lpstr>A125193622R</vt:lpstr>
      <vt:lpstr>A125193622R_Data</vt:lpstr>
      <vt:lpstr>A125193622R_Latest</vt:lpstr>
      <vt:lpstr>A125193978C</vt:lpstr>
      <vt:lpstr>A125193978C_Data</vt:lpstr>
      <vt:lpstr>A125193978C_Latest</vt:lpstr>
      <vt:lpstr>A125193982V</vt:lpstr>
      <vt:lpstr>A125193982V_Data</vt:lpstr>
      <vt:lpstr>A125193982V_Latest</vt:lpstr>
      <vt:lpstr>A125193986C</vt:lpstr>
      <vt:lpstr>A125193986C_Data</vt:lpstr>
      <vt:lpstr>A125193986C_Latest</vt:lpstr>
      <vt:lpstr>A125193990V</vt:lpstr>
      <vt:lpstr>A125193990V_Data</vt:lpstr>
      <vt:lpstr>A125193990V_Latest</vt:lpstr>
      <vt:lpstr>A125193994C</vt:lpstr>
      <vt:lpstr>A125193994C_Data</vt:lpstr>
      <vt:lpstr>A125193994C_Latest</vt:lpstr>
      <vt:lpstr>A125193998L</vt:lpstr>
      <vt:lpstr>A125193998L_Data</vt:lpstr>
      <vt:lpstr>A125193998L_Latest</vt:lpstr>
      <vt:lpstr>A125194002V</vt:lpstr>
      <vt:lpstr>A125194002V_Data</vt:lpstr>
      <vt:lpstr>A125194002V_Latest</vt:lpstr>
      <vt:lpstr>A125194006C</vt:lpstr>
      <vt:lpstr>A125194006C_Data</vt:lpstr>
      <vt:lpstr>A125194006C_Latest</vt:lpstr>
      <vt:lpstr>A125194010V</vt:lpstr>
      <vt:lpstr>A125194010V_Data</vt:lpstr>
      <vt:lpstr>A125194010V_Latest</vt:lpstr>
      <vt:lpstr>A125194014C</vt:lpstr>
      <vt:lpstr>A125194014C_Data</vt:lpstr>
      <vt:lpstr>A125194014C_Latest</vt:lpstr>
      <vt:lpstr>A125194018L</vt:lpstr>
      <vt:lpstr>A125194018L_Data</vt:lpstr>
      <vt:lpstr>A125194018L_Latest</vt:lpstr>
      <vt:lpstr>A125194374J</vt:lpstr>
      <vt:lpstr>A125194374J_Data</vt:lpstr>
      <vt:lpstr>A125194374J_Latest</vt:lpstr>
      <vt:lpstr>A125194378T</vt:lpstr>
      <vt:lpstr>A125194378T_Data</vt:lpstr>
      <vt:lpstr>A125194378T_Latest</vt:lpstr>
      <vt:lpstr>A125194382J</vt:lpstr>
      <vt:lpstr>A125194382J_Data</vt:lpstr>
      <vt:lpstr>A125194382J_Latest</vt:lpstr>
      <vt:lpstr>A125194386T</vt:lpstr>
      <vt:lpstr>A125194386T_Data</vt:lpstr>
      <vt:lpstr>A125194386T_Latest</vt:lpstr>
      <vt:lpstr>A125194390J</vt:lpstr>
      <vt:lpstr>A125194390J_Data</vt:lpstr>
      <vt:lpstr>A125194390J_Latest</vt:lpstr>
      <vt:lpstr>A125194394T</vt:lpstr>
      <vt:lpstr>A125194394T_Data</vt:lpstr>
      <vt:lpstr>A125194394T_Latest</vt:lpstr>
      <vt:lpstr>A125194398A</vt:lpstr>
      <vt:lpstr>A125194398A_Data</vt:lpstr>
      <vt:lpstr>A125194398A_Latest</vt:lpstr>
      <vt:lpstr>A125194402F</vt:lpstr>
      <vt:lpstr>A125194402F_Data</vt:lpstr>
      <vt:lpstr>A125194402F_Latest</vt:lpstr>
      <vt:lpstr>A125194406R</vt:lpstr>
      <vt:lpstr>A125194406R_Data</vt:lpstr>
      <vt:lpstr>A125194406R_Latest</vt:lpstr>
      <vt:lpstr>A125194410F</vt:lpstr>
      <vt:lpstr>A125194410F_Data</vt:lpstr>
      <vt:lpstr>A125194410F_Latest</vt:lpstr>
      <vt:lpstr>A125194414R</vt:lpstr>
      <vt:lpstr>A125194414R_Data</vt:lpstr>
      <vt:lpstr>A125194414R_Latest</vt:lpstr>
      <vt:lpstr>A125194770K</vt:lpstr>
      <vt:lpstr>A125194770K_Data</vt:lpstr>
      <vt:lpstr>A125194770K_Latest</vt:lpstr>
      <vt:lpstr>A125194774V</vt:lpstr>
      <vt:lpstr>A125194774V_Data</vt:lpstr>
      <vt:lpstr>A125194774V_Latest</vt:lpstr>
      <vt:lpstr>A125194778C</vt:lpstr>
      <vt:lpstr>A125194778C_Data</vt:lpstr>
      <vt:lpstr>A125194778C_Latest</vt:lpstr>
      <vt:lpstr>A125194782V</vt:lpstr>
      <vt:lpstr>A125194782V_Data</vt:lpstr>
      <vt:lpstr>A125194782V_Latest</vt:lpstr>
      <vt:lpstr>A125194786C</vt:lpstr>
      <vt:lpstr>A125194786C_Data</vt:lpstr>
      <vt:lpstr>A125194786C_Latest</vt:lpstr>
      <vt:lpstr>A125194790V</vt:lpstr>
      <vt:lpstr>A125194790V_Data</vt:lpstr>
      <vt:lpstr>A125194790V_Latest</vt:lpstr>
      <vt:lpstr>A125194794C</vt:lpstr>
      <vt:lpstr>A125194794C_Data</vt:lpstr>
      <vt:lpstr>A125194794C_Latest</vt:lpstr>
      <vt:lpstr>A125194798L</vt:lpstr>
      <vt:lpstr>A125194798L_Data</vt:lpstr>
      <vt:lpstr>A125194798L_Latest</vt:lpstr>
      <vt:lpstr>A125194802T</vt:lpstr>
      <vt:lpstr>A125194802T_Data</vt:lpstr>
      <vt:lpstr>A125194802T_Latest</vt:lpstr>
      <vt:lpstr>A125194806A</vt:lpstr>
      <vt:lpstr>A125194806A_Data</vt:lpstr>
      <vt:lpstr>A125194806A_Latest</vt:lpstr>
      <vt:lpstr>A125194810T</vt:lpstr>
      <vt:lpstr>A125194810T_Data</vt:lpstr>
      <vt:lpstr>A125194810T_Latest</vt:lpstr>
      <vt:lpstr>A125194814A</vt:lpstr>
      <vt:lpstr>A125194814A_Data</vt:lpstr>
      <vt:lpstr>A125194814A_Latest</vt:lpstr>
      <vt:lpstr>A125194818K</vt:lpstr>
      <vt:lpstr>A125194818K_Data</vt:lpstr>
      <vt:lpstr>A125194818K_Latest</vt:lpstr>
      <vt:lpstr>A125194822A</vt:lpstr>
      <vt:lpstr>A125194822A_Data</vt:lpstr>
      <vt:lpstr>A125194822A_Latest</vt:lpstr>
      <vt:lpstr>A125194826K</vt:lpstr>
      <vt:lpstr>A125194826K_Data</vt:lpstr>
      <vt:lpstr>A125194826K_Latest</vt:lpstr>
      <vt:lpstr>A125194830A</vt:lpstr>
      <vt:lpstr>A125194830A_Data</vt:lpstr>
      <vt:lpstr>A125194830A_Latest</vt:lpstr>
      <vt:lpstr>A125194834K</vt:lpstr>
      <vt:lpstr>A125194834K_Data</vt:lpstr>
      <vt:lpstr>A125194834K_Latest</vt:lpstr>
      <vt:lpstr>A125194838V</vt:lpstr>
      <vt:lpstr>A125194838V_Data</vt:lpstr>
      <vt:lpstr>A125194838V_Latest</vt:lpstr>
      <vt:lpstr>A125194842K</vt:lpstr>
      <vt:lpstr>A125194842K_Data</vt:lpstr>
      <vt:lpstr>A125194842K_Latest</vt:lpstr>
      <vt:lpstr>A125194846V</vt:lpstr>
      <vt:lpstr>A125194846V_Data</vt:lpstr>
      <vt:lpstr>A125194846V_Latest</vt:lpstr>
      <vt:lpstr>A125194850K</vt:lpstr>
      <vt:lpstr>A125194850K_Data</vt:lpstr>
      <vt:lpstr>A125194850K_Latest</vt:lpstr>
      <vt:lpstr>A125194854V</vt:lpstr>
      <vt:lpstr>A125194854V_Data</vt:lpstr>
      <vt:lpstr>A125194854V_Latest</vt:lpstr>
      <vt:lpstr>A125194858C</vt:lpstr>
      <vt:lpstr>A125194858C_Data</vt:lpstr>
      <vt:lpstr>A125194858C_Latest</vt:lpstr>
      <vt:lpstr>A125194862V</vt:lpstr>
      <vt:lpstr>A125194862V_Data</vt:lpstr>
      <vt:lpstr>A125194862V_Latest</vt:lpstr>
      <vt:lpstr>A125194866C</vt:lpstr>
      <vt:lpstr>A125194866C_Data</vt:lpstr>
      <vt:lpstr>A125194866C_Latest</vt:lpstr>
      <vt:lpstr>A125194870V</vt:lpstr>
      <vt:lpstr>A125194870V_Data</vt:lpstr>
      <vt:lpstr>A125194870V_Latest</vt:lpstr>
      <vt:lpstr>A125194874C</vt:lpstr>
      <vt:lpstr>A125194874C_Data</vt:lpstr>
      <vt:lpstr>A125194874C_Latest</vt:lpstr>
      <vt:lpstr>A125194878L</vt:lpstr>
      <vt:lpstr>A125194878L_Data</vt:lpstr>
      <vt:lpstr>A125194878L_Latest</vt:lpstr>
      <vt:lpstr>A125194882C</vt:lpstr>
      <vt:lpstr>A125194882C_Data</vt:lpstr>
      <vt:lpstr>A125194882C_Latest</vt:lpstr>
      <vt:lpstr>A125194886L</vt:lpstr>
      <vt:lpstr>A125194886L_Data</vt:lpstr>
      <vt:lpstr>A125194886L_Latest</vt:lpstr>
      <vt:lpstr>A125194890C</vt:lpstr>
      <vt:lpstr>A125194890C_Data</vt:lpstr>
      <vt:lpstr>A125194890C_Latest</vt:lpstr>
      <vt:lpstr>A125194894L</vt:lpstr>
      <vt:lpstr>A125194894L_Data</vt:lpstr>
      <vt:lpstr>A125194894L_Latest</vt:lpstr>
      <vt:lpstr>A125194898W</vt:lpstr>
      <vt:lpstr>A125194898W_Data</vt:lpstr>
      <vt:lpstr>A125194898W_Latest</vt:lpstr>
      <vt:lpstr>A125194902A</vt:lpstr>
      <vt:lpstr>A125194902A_Data</vt:lpstr>
      <vt:lpstr>A125194902A_Latest</vt:lpstr>
      <vt:lpstr>A125194906K</vt:lpstr>
      <vt:lpstr>A125194906K_Data</vt:lpstr>
      <vt:lpstr>A125194906K_Latest</vt:lpstr>
      <vt:lpstr>A125194910A</vt:lpstr>
      <vt:lpstr>A125194910A_Data</vt:lpstr>
      <vt:lpstr>A125194910A_Latest</vt:lpstr>
      <vt:lpstr>A125194914K</vt:lpstr>
      <vt:lpstr>A125194914K_Data</vt:lpstr>
      <vt:lpstr>A125194914K_Latest</vt:lpstr>
      <vt:lpstr>A125194918V</vt:lpstr>
      <vt:lpstr>A125194918V_Data</vt:lpstr>
      <vt:lpstr>A125194918V_Latest</vt:lpstr>
      <vt:lpstr>A125194922K</vt:lpstr>
      <vt:lpstr>A125194922K_Data</vt:lpstr>
      <vt:lpstr>A125194922K_Latest</vt:lpstr>
      <vt:lpstr>A125194926V</vt:lpstr>
      <vt:lpstr>A125194926V_Data</vt:lpstr>
      <vt:lpstr>A125194926V_Latest</vt:lpstr>
      <vt:lpstr>A125194930K</vt:lpstr>
      <vt:lpstr>A125194930K_Data</vt:lpstr>
      <vt:lpstr>A125194930K_Latest</vt:lpstr>
      <vt:lpstr>A125194934V</vt:lpstr>
      <vt:lpstr>A125194934V_Data</vt:lpstr>
      <vt:lpstr>A125194934V_Latest</vt:lpstr>
      <vt:lpstr>A125194938C</vt:lpstr>
      <vt:lpstr>A125194938C_Data</vt:lpstr>
      <vt:lpstr>A125194938C_Latest</vt:lpstr>
      <vt:lpstr>A125194942V</vt:lpstr>
      <vt:lpstr>A125194942V_Data</vt:lpstr>
      <vt:lpstr>A125194942V_Latest</vt:lpstr>
      <vt:lpstr>A125194946C</vt:lpstr>
      <vt:lpstr>A125194946C_Data</vt:lpstr>
      <vt:lpstr>A125194946C_Latest</vt:lpstr>
      <vt:lpstr>A125194950V</vt:lpstr>
      <vt:lpstr>A125194950V_Data</vt:lpstr>
      <vt:lpstr>A125194950V_Latest</vt:lpstr>
      <vt:lpstr>A125194954C</vt:lpstr>
      <vt:lpstr>A125194954C_Data</vt:lpstr>
      <vt:lpstr>A125194954C_Latest</vt:lpstr>
      <vt:lpstr>A125194958L</vt:lpstr>
      <vt:lpstr>A125194958L_Data</vt:lpstr>
      <vt:lpstr>A125194958L_Latest</vt:lpstr>
      <vt:lpstr>A125194962C</vt:lpstr>
      <vt:lpstr>A125194962C_Data</vt:lpstr>
      <vt:lpstr>A125194962C_Latest</vt:lpstr>
      <vt:lpstr>A125194966L</vt:lpstr>
      <vt:lpstr>A125194966L_Data</vt:lpstr>
      <vt:lpstr>A125194966L_Latest</vt:lpstr>
      <vt:lpstr>A125194970C</vt:lpstr>
      <vt:lpstr>A125194970C_Data</vt:lpstr>
      <vt:lpstr>A125194970C_Latest</vt:lpstr>
      <vt:lpstr>A125194974L</vt:lpstr>
      <vt:lpstr>A125194974L_Data</vt:lpstr>
      <vt:lpstr>A125194974L_Latest</vt:lpstr>
      <vt:lpstr>A125194978W</vt:lpstr>
      <vt:lpstr>A125194978W_Data</vt:lpstr>
      <vt:lpstr>A125194978W_Latest</vt:lpstr>
      <vt:lpstr>A125194982L</vt:lpstr>
      <vt:lpstr>A125194982L_Data</vt:lpstr>
      <vt:lpstr>A125194982L_Latest</vt:lpstr>
      <vt:lpstr>A125194986W</vt:lpstr>
      <vt:lpstr>A125194986W_Data</vt:lpstr>
      <vt:lpstr>A125194986W_Latest</vt:lpstr>
      <vt:lpstr>A125194990L</vt:lpstr>
      <vt:lpstr>A125194990L_Data</vt:lpstr>
      <vt:lpstr>A125194990L_Latest</vt:lpstr>
      <vt:lpstr>A125194994W</vt:lpstr>
      <vt:lpstr>A125194994W_Data</vt:lpstr>
      <vt:lpstr>A125194994W_Latest</vt:lpstr>
      <vt:lpstr>A125194998F</vt:lpstr>
      <vt:lpstr>A125194998F_Data</vt:lpstr>
      <vt:lpstr>A125194998F_Latest</vt:lpstr>
      <vt:lpstr>A125195002L</vt:lpstr>
      <vt:lpstr>A125195002L_Data</vt:lpstr>
      <vt:lpstr>A125195002L_Latest</vt:lpstr>
      <vt:lpstr>A125195006W</vt:lpstr>
      <vt:lpstr>A125195006W_Data</vt:lpstr>
      <vt:lpstr>A125195006W_Latest</vt:lpstr>
      <vt:lpstr>A125195010L</vt:lpstr>
      <vt:lpstr>A125195010L_Data</vt:lpstr>
      <vt:lpstr>A125195010L_Latest</vt:lpstr>
      <vt:lpstr>A125195014W</vt:lpstr>
      <vt:lpstr>A125195014W_Data</vt:lpstr>
      <vt:lpstr>A125195014W_Latest</vt:lpstr>
      <vt:lpstr>A125195018F</vt:lpstr>
      <vt:lpstr>A125195018F_Data</vt:lpstr>
      <vt:lpstr>A125195018F_Latest</vt:lpstr>
      <vt:lpstr>A125195022W</vt:lpstr>
      <vt:lpstr>A125195022W_Data</vt:lpstr>
      <vt:lpstr>A125195022W_Latest</vt:lpstr>
      <vt:lpstr>A125195026F</vt:lpstr>
      <vt:lpstr>A125195026F_Data</vt:lpstr>
      <vt:lpstr>A125195026F_Latest</vt:lpstr>
      <vt:lpstr>A125195030W</vt:lpstr>
      <vt:lpstr>A125195030W_Data</vt:lpstr>
      <vt:lpstr>A125195030W_Latest</vt:lpstr>
      <vt:lpstr>A125195034F</vt:lpstr>
      <vt:lpstr>A125195034F_Data</vt:lpstr>
      <vt:lpstr>A125195034F_Latest</vt:lpstr>
      <vt:lpstr>A125195038R</vt:lpstr>
      <vt:lpstr>A125195038R_Data</vt:lpstr>
      <vt:lpstr>A125195038R_Latest</vt:lpstr>
      <vt:lpstr>A125195042F</vt:lpstr>
      <vt:lpstr>A125195042F_Data</vt:lpstr>
      <vt:lpstr>A125195042F_Latest</vt:lpstr>
      <vt:lpstr>A125195046R</vt:lpstr>
      <vt:lpstr>A125195046R_Data</vt:lpstr>
      <vt:lpstr>A125195046R_Latest</vt:lpstr>
      <vt:lpstr>A125195050F</vt:lpstr>
      <vt:lpstr>A125195050F_Data</vt:lpstr>
      <vt:lpstr>A125195050F_Latest</vt:lpstr>
      <vt:lpstr>A125195054R</vt:lpstr>
      <vt:lpstr>A125195054R_Data</vt:lpstr>
      <vt:lpstr>A125195054R_Latest</vt:lpstr>
      <vt:lpstr>A125195058X</vt:lpstr>
      <vt:lpstr>A125195058X_Data</vt:lpstr>
      <vt:lpstr>A125195058X_Latest</vt:lpstr>
      <vt:lpstr>A125195062R</vt:lpstr>
      <vt:lpstr>A125195062R_Data</vt:lpstr>
      <vt:lpstr>A125195062R_Latest</vt:lpstr>
      <vt:lpstr>A125195066X</vt:lpstr>
      <vt:lpstr>A125195066X_Data</vt:lpstr>
      <vt:lpstr>A125195066X_Latest</vt:lpstr>
      <vt:lpstr>A125195070R</vt:lpstr>
      <vt:lpstr>A125195070R_Data</vt:lpstr>
      <vt:lpstr>A125195070R_Latest</vt:lpstr>
      <vt:lpstr>A125195074X</vt:lpstr>
      <vt:lpstr>A125195074X_Data</vt:lpstr>
      <vt:lpstr>A125195074X_Latest</vt:lpstr>
      <vt:lpstr>A125195078J</vt:lpstr>
      <vt:lpstr>A125195078J_Data</vt:lpstr>
      <vt:lpstr>A125195078J_Latest</vt:lpstr>
      <vt:lpstr>A125195082X</vt:lpstr>
      <vt:lpstr>A125195082X_Data</vt:lpstr>
      <vt:lpstr>A125195082X_Latest</vt:lpstr>
      <vt:lpstr>A125195086J</vt:lpstr>
      <vt:lpstr>A125195086J_Data</vt:lpstr>
      <vt:lpstr>A125195086J_Latest</vt:lpstr>
      <vt:lpstr>A125195090X</vt:lpstr>
      <vt:lpstr>A125195090X_Data</vt:lpstr>
      <vt:lpstr>A125195090X_Latest</vt:lpstr>
      <vt:lpstr>A125195094J</vt:lpstr>
      <vt:lpstr>A125195094J_Data</vt:lpstr>
      <vt:lpstr>A125195094J_Latest</vt:lpstr>
      <vt:lpstr>A125195098T</vt:lpstr>
      <vt:lpstr>A125195098T_Data</vt:lpstr>
      <vt:lpstr>A125195098T_Latest</vt:lpstr>
      <vt:lpstr>A125195102W</vt:lpstr>
      <vt:lpstr>A125195102W_Data</vt:lpstr>
      <vt:lpstr>A125195102W_Latest</vt:lpstr>
      <vt:lpstr>A125195106F</vt:lpstr>
      <vt:lpstr>A125195106F_Data</vt:lpstr>
      <vt:lpstr>A125195106F_Latest</vt:lpstr>
      <vt:lpstr>A125195110W</vt:lpstr>
      <vt:lpstr>A125195110W_Data</vt:lpstr>
      <vt:lpstr>A125195110W_Latest</vt:lpstr>
      <vt:lpstr>A125195114F</vt:lpstr>
      <vt:lpstr>A125195114F_Data</vt:lpstr>
      <vt:lpstr>A125195114F_Latest</vt:lpstr>
      <vt:lpstr>A125195118R</vt:lpstr>
      <vt:lpstr>A125195118R_Data</vt:lpstr>
      <vt:lpstr>A125195118R_Latest</vt:lpstr>
      <vt:lpstr>A125195122F</vt:lpstr>
      <vt:lpstr>A125195122F_Data</vt:lpstr>
      <vt:lpstr>A125195122F_Latest</vt:lpstr>
      <vt:lpstr>A125195126R</vt:lpstr>
      <vt:lpstr>A125195126R_Data</vt:lpstr>
      <vt:lpstr>A125195126R_Latest</vt:lpstr>
      <vt:lpstr>A125195130F</vt:lpstr>
      <vt:lpstr>A125195130F_Data</vt:lpstr>
      <vt:lpstr>A125195130F_Latest</vt:lpstr>
      <vt:lpstr>A125195134R</vt:lpstr>
      <vt:lpstr>A125195134R_Data</vt:lpstr>
      <vt:lpstr>A125195134R_Latest</vt:lpstr>
      <vt:lpstr>A125195138X</vt:lpstr>
      <vt:lpstr>A125195138X_Data</vt:lpstr>
      <vt:lpstr>A125195138X_Latest</vt:lpstr>
      <vt:lpstr>A125195142R</vt:lpstr>
      <vt:lpstr>A125195142R_Data</vt:lpstr>
      <vt:lpstr>A125195142R_Latest</vt:lpstr>
      <vt:lpstr>A125195146X</vt:lpstr>
      <vt:lpstr>A125195146X_Data</vt:lpstr>
      <vt:lpstr>A125195146X_Latest</vt:lpstr>
      <vt:lpstr>A125195150R</vt:lpstr>
      <vt:lpstr>A125195150R_Data</vt:lpstr>
      <vt:lpstr>A125195150R_Latest</vt:lpstr>
      <vt:lpstr>A125195154X</vt:lpstr>
      <vt:lpstr>A125195154X_Data</vt:lpstr>
      <vt:lpstr>A125195154X_Latest</vt:lpstr>
      <vt:lpstr>A125195158J</vt:lpstr>
      <vt:lpstr>A125195158J_Data</vt:lpstr>
      <vt:lpstr>A125195158J_Latest</vt:lpstr>
      <vt:lpstr>A125195162X</vt:lpstr>
      <vt:lpstr>A125195162X_Data</vt:lpstr>
      <vt:lpstr>A125195162X_Latest</vt:lpstr>
      <vt:lpstr>A125195166J</vt:lpstr>
      <vt:lpstr>A125195166J_Data</vt:lpstr>
      <vt:lpstr>A125195166J_Latest</vt:lpstr>
      <vt:lpstr>A125195170X</vt:lpstr>
      <vt:lpstr>A125195170X_Data</vt:lpstr>
      <vt:lpstr>A125195170X_Latest</vt:lpstr>
      <vt:lpstr>A125195174J</vt:lpstr>
      <vt:lpstr>A125195174J_Data</vt:lpstr>
      <vt:lpstr>A125195174J_Latest</vt:lpstr>
      <vt:lpstr>A125195178T</vt:lpstr>
      <vt:lpstr>A125195178T_Data</vt:lpstr>
      <vt:lpstr>A125195178T_Latest</vt:lpstr>
      <vt:lpstr>A125195182J</vt:lpstr>
      <vt:lpstr>A125195182J_Data</vt:lpstr>
      <vt:lpstr>A125195182J_Latest</vt:lpstr>
      <vt:lpstr>A125195186T</vt:lpstr>
      <vt:lpstr>A125195186T_Data</vt:lpstr>
      <vt:lpstr>A125195186T_Latest</vt:lpstr>
      <vt:lpstr>A125195190J</vt:lpstr>
      <vt:lpstr>A125195190J_Data</vt:lpstr>
      <vt:lpstr>A125195190J_Latest</vt:lpstr>
      <vt:lpstr>A125195194T</vt:lpstr>
      <vt:lpstr>A125195194T_Data</vt:lpstr>
      <vt:lpstr>A125195194T_Latest</vt:lpstr>
      <vt:lpstr>A125195198A</vt:lpstr>
      <vt:lpstr>A125195198A_Data</vt:lpstr>
      <vt:lpstr>A125195198A_Latest</vt:lpstr>
      <vt:lpstr>A125195202F</vt:lpstr>
      <vt:lpstr>A125195202F_Data</vt:lpstr>
      <vt:lpstr>A125195202F_Latest</vt:lpstr>
      <vt:lpstr>A125195206R</vt:lpstr>
      <vt:lpstr>A125195206R_Data</vt:lpstr>
      <vt:lpstr>A125195206R_Latest</vt:lpstr>
      <vt:lpstr>A125195562K</vt:lpstr>
      <vt:lpstr>A125195562K_Data</vt:lpstr>
      <vt:lpstr>A125195562K_Latest</vt:lpstr>
      <vt:lpstr>A125195566V</vt:lpstr>
      <vt:lpstr>A125195566V_Data</vt:lpstr>
      <vt:lpstr>A125195566V_Latest</vt:lpstr>
      <vt:lpstr>A125195570K</vt:lpstr>
      <vt:lpstr>A125195570K_Data</vt:lpstr>
      <vt:lpstr>A125195570K_Latest</vt:lpstr>
      <vt:lpstr>A125195574V</vt:lpstr>
      <vt:lpstr>A125195574V_Data</vt:lpstr>
      <vt:lpstr>A125195574V_Latest</vt:lpstr>
      <vt:lpstr>A125195578C</vt:lpstr>
      <vt:lpstr>A125195578C_Data</vt:lpstr>
      <vt:lpstr>A125195578C_Latest</vt:lpstr>
      <vt:lpstr>A125195582V</vt:lpstr>
      <vt:lpstr>A125195582V_Data</vt:lpstr>
      <vt:lpstr>A125195582V_Latest</vt:lpstr>
      <vt:lpstr>A125195586C</vt:lpstr>
      <vt:lpstr>A125195586C_Data</vt:lpstr>
      <vt:lpstr>A125195586C_Latest</vt:lpstr>
      <vt:lpstr>A125195590V</vt:lpstr>
      <vt:lpstr>A125195590V_Data</vt:lpstr>
      <vt:lpstr>A125195590V_Latest</vt:lpstr>
      <vt:lpstr>A125195594C</vt:lpstr>
      <vt:lpstr>A125195594C_Data</vt:lpstr>
      <vt:lpstr>A125195594C_Latest</vt:lpstr>
      <vt:lpstr>A125195598L</vt:lpstr>
      <vt:lpstr>A125195598L_Data</vt:lpstr>
      <vt:lpstr>A125195598L_Latest</vt:lpstr>
      <vt:lpstr>A125195602T</vt:lpstr>
      <vt:lpstr>A125195602T_Data</vt:lpstr>
      <vt:lpstr>A125195602T_Latest</vt:lpstr>
      <vt:lpstr>A125195958F</vt:lpstr>
      <vt:lpstr>A125195958F_Data</vt:lpstr>
      <vt:lpstr>A125195958F_Latest</vt:lpstr>
      <vt:lpstr>A125195962W</vt:lpstr>
      <vt:lpstr>A125195962W_Data</vt:lpstr>
      <vt:lpstr>A125195962W_Latest</vt:lpstr>
      <vt:lpstr>A125195966F</vt:lpstr>
      <vt:lpstr>A125195966F_Data</vt:lpstr>
      <vt:lpstr>A125195966F_Latest</vt:lpstr>
      <vt:lpstr>A125195970W</vt:lpstr>
      <vt:lpstr>A125195970W_Data</vt:lpstr>
      <vt:lpstr>A125195970W_Latest</vt:lpstr>
      <vt:lpstr>A125195974F</vt:lpstr>
      <vt:lpstr>A125195974F_Data</vt:lpstr>
      <vt:lpstr>A125195974F_Latest</vt:lpstr>
      <vt:lpstr>A125195978R</vt:lpstr>
      <vt:lpstr>A125195978R_Data</vt:lpstr>
      <vt:lpstr>A125195978R_Latest</vt:lpstr>
      <vt:lpstr>A125195982F</vt:lpstr>
      <vt:lpstr>A125195982F_Data</vt:lpstr>
      <vt:lpstr>A125195982F_Latest</vt:lpstr>
      <vt:lpstr>A125195986R</vt:lpstr>
      <vt:lpstr>A125195986R_Data</vt:lpstr>
      <vt:lpstr>A125195986R_Latest</vt:lpstr>
      <vt:lpstr>A125195990F</vt:lpstr>
      <vt:lpstr>A125195990F_Data</vt:lpstr>
      <vt:lpstr>A125195990F_Latest</vt:lpstr>
      <vt:lpstr>A125195994R</vt:lpstr>
      <vt:lpstr>A125195994R_Data</vt:lpstr>
      <vt:lpstr>A125195994R_Latest</vt:lpstr>
      <vt:lpstr>A125195998X</vt:lpstr>
      <vt:lpstr>A125195998X_Data</vt:lpstr>
      <vt:lpstr>A125195998X_Latest</vt:lpstr>
      <vt:lpstr>A125196354K</vt:lpstr>
      <vt:lpstr>A125196354K_Data</vt:lpstr>
      <vt:lpstr>A125196354K_Latest</vt:lpstr>
      <vt:lpstr>A125196358V</vt:lpstr>
      <vt:lpstr>A125196358V_Data</vt:lpstr>
      <vt:lpstr>A125196358V_Latest</vt:lpstr>
      <vt:lpstr>A125196362K</vt:lpstr>
      <vt:lpstr>A125196362K_Data</vt:lpstr>
      <vt:lpstr>A125196362K_Latest</vt:lpstr>
      <vt:lpstr>A125196366V</vt:lpstr>
      <vt:lpstr>A125196366V_Data</vt:lpstr>
      <vt:lpstr>A125196366V_Latest</vt:lpstr>
      <vt:lpstr>A125196370K</vt:lpstr>
      <vt:lpstr>A125196370K_Data</vt:lpstr>
      <vt:lpstr>A125196370K_Latest</vt:lpstr>
      <vt:lpstr>A125196374V</vt:lpstr>
      <vt:lpstr>A125196374V_Data</vt:lpstr>
      <vt:lpstr>A125196374V_Latest</vt:lpstr>
      <vt:lpstr>A125196378C</vt:lpstr>
      <vt:lpstr>A125196378C_Data</vt:lpstr>
      <vt:lpstr>A125196378C_Latest</vt:lpstr>
      <vt:lpstr>A125196382V</vt:lpstr>
      <vt:lpstr>A125196382V_Data</vt:lpstr>
      <vt:lpstr>A125196382V_Latest</vt:lpstr>
      <vt:lpstr>A125196386C</vt:lpstr>
      <vt:lpstr>A125196386C_Data</vt:lpstr>
      <vt:lpstr>A125196386C_Latest</vt:lpstr>
      <vt:lpstr>A125196390V</vt:lpstr>
      <vt:lpstr>A125196390V_Data</vt:lpstr>
      <vt:lpstr>A125196390V_Latest</vt:lpstr>
      <vt:lpstr>A125196394C</vt:lpstr>
      <vt:lpstr>A125196394C_Data</vt:lpstr>
      <vt:lpstr>A125196394C_Latest</vt:lpstr>
      <vt:lpstr>A125196750L</vt:lpstr>
      <vt:lpstr>A125196750L_Data</vt:lpstr>
      <vt:lpstr>A125196750L_Latest</vt:lpstr>
      <vt:lpstr>A125196754W</vt:lpstr>
      <vt:lpstr>A125196754W_Data</vt:lpstr>
      <vt:lpstr>A125196754W_Latest</vt:lpstr>
      <vt:lpstr>A125196758F</vt:lpstr>
      <vt:lpstr>A125196758F_Data</vt:lpstr>
      <vt:lpstr>A125196758F_Latest</vt:lpstr>
      <vt:lpstr>A125196762W</vt:lpstr>
      <vt:lpstr>A125196762W_Data</vt:lpstr>
      <vt:lpstr>A125196762W_Latest</vt:lpstr>
      <vt:lpstr>A125196766F</vt:lpstr>
      <vt:lpstr>A125196766F_Data</vt:lpstr>
      <vt:lpstr>A125196766F_Latest</vt:lpstr>
      <vt:lpstr>A125196770W</vt:lpstr>
      <vt:lpstr>A125196770W_Data</vt:lpstr>
      <vt:lpstr>A125196770W_Latest</vt:lpstr>
      <vt:lpstr>A125196774F</vt:lpstr>
      <vt:lpstr>A125196774F_Data</vt:lpstr>
      <vt:lpstr>A125196774F_Latest</vt:lpstr>
      <vt:lpstr>A125196778R</vt:lpstr>
      <vt:lpstr>A125196778R_Data</vt:lpstr>
      <vt:lpstr>A125196778R_Latest</vt:lpstr>
      <vt:lpstr>A125196782F</vt:lpstr>
      <vt:lpstr>A125196782F_Data</vt:lpstr>
      <vt:lpstr>A125196782F_Latest</vt:lpstr>
      <vt:lpstr>A125196786R</vt:lpstr>
      <vt:lpstr>A125196786R_Data</vt:lpstr>
      <vt:lpstr>A125196786R_Latest</vt:lpstr>
      <vt:lpstr>A125196790F</vt:lpstr>
      <vt:lpstr>A125196790F_Data</vt:lpstr>
      <vt:lpstr>A125196790F_Latest</vt:lpstr>
      <vt:lpstr>Date_Range</vt:lpstr>
      <vt:lpstr>Date_Range_Data</vt:lpstr>
    </vt:vector>
  </TitlesOfParts>
  <Company>Australian Bureau of Statistics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2025-07-24T03:14:33Z</dcterms:created>
  <dcterms:modified xsi:type="dcterms:W3CDTF">2025-07-25T06:20:53Z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2025-07-24T12:04:49Z</vt:lpwstr>
  </property>
  <property fmtid="{D5CDD505-2E9C-101B-9397-08002B2CF9AE}" pid="4" name="MSIP_Label_c8e5a7ee-c283-40b0-98eb-fa437df4c031_Method">
    <vt:lpwstr>Standard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9093dc17-ae7e-4848-a064-db57d8b8925b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10, 3, 0, 1</vt:lpwstr>
  </property>
</Properties>
</file>